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9570" yWindow="720" windowWidth="10785" windowHeight="742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4519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D15" i="13" l="1"/>
  <c r="O15"/>
  <c r="Z15" s="1"/>
  <c r="L17"/>
  <c r="N17"/>
  <c r="D33"/>
  <c r="D18"/>
  <c r="O18"/>
  <c r="AB18"/>
  <c r="L20"/>
  <c r="N20"/>
  <c r="O33"/>
  <c r="D21"/>
  <c r="O21"/>
  <c r="L23"/>
  <c r="N23"/>
  <c r="D36"/>
  <c r="D24"/>
  <c r="O24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Z67" s="1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Z108" s="1"/>
  <c r="Y108"/>
  <c r="X109"/>
  <c r="Z109" s="1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W110"/>
  <c r="C147"/>
  <c r="Q147"/>
  <c r="X152"/>
  <c r="Y152"/>
  <c r="X153"/>
  <c r="Z153" s="1"/>
  <c r="Y153"/>
  <c r="X154"/>
  <c r="Z154" s="1"/>
  <c r="Y154"/>
  <c r="X155"/>
  <c r="Y155"/>
  <c r="C160"/>
  <c r="W155" s="1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W369" s="1"/>
  <c r="AA369" s="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W96" s="1"/>
  <c r="AA96" s="1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R54" s="1"/>
  <c r="S54" s="1"/>
  <c r="H46"/>
  <c r="I46"/>
  <c r="V303" i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P108" i="2"/>
  <c r="Q108"/>
  <c r="H109"/>
  <c r="I109"/>
  <c r="V368" i="1"/>
  <c r="I403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I396"/>
  <c r="I121" i="4"/>
  <c r="D430" i="1"/>
  <c r="I120" i="4"/>
  <c r="I146"/>
  <c r="I406"/>
  <c r="I414"/>
  <c r="D491" i="1"/>
  <c r="I467"/>
  <c r="I472"/>
  <c r="I567"/>
  <c r="I123" i="4"/>
  <c r="D139"/>
  <c r="D147"/>
  <c r="I191"/>
  <c r="D276"/>
  <c r="D284"/>
  <c r="I329"/>
  <c r="D353"/>
  <c r="I398"/>
  <c r="I458"/>
  <c r="I498"/>
  <c r="I541"/>
  <c r="D352" i="1"/>
  <c r="I328"/>
  <c r="D421"/>
  <c r="I404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29" i="1"/>
  <c r="I359"/>
  <c r="D390"/>
  <c r="D398"/>
  <c r="I420"/>
  <c r="I428"/>
  <c r="D51" i="4"/>
  <c r="D59"/>
  <c r="I81"/>
  <c r="D43"/>
  <c r="I145"/>
  <c r="I153"/>
  <c r="I213"/>
  <c r="I221"/>
  <c r="D191"/>
  <c r="D199"/>
  <c r="V301"/>
  <c r="I342" s="1"/>
  <c r="V26" i="1"/>
  <c r="D65" s="1"/>
  <c r="D382" i="4"/>
  <c r="D390"/>
  <c r="D467"/>
  <c r="D475"/>
  <c r="I480"/>
  <c r="D528"/>
  <c r="D536"/>
  <c r="I566"/>
  <c r="I549"/>
  <c r="D328" i="1"/>
  <c r="D336"/>
  <c r="I350"/>
  <c r="D466"/>
  <c r="D474"/>
  <c r="I488"/>
  <c r="V25" i="4"/>
  <c r="V24" i="1"/>
  <c r="I64" s="1"/>
  <c r="D130" i="4"/>
  <c r="I205"/>
  <c r="D198"/>
  <c r="D174"/>
  <c r="D243"/>
  <c r="D259"/>
  <c r="D267"/>
  <c r="D381"/>
  <c r="D397"/>
  <c r="I419"/>
  <c r="D450"/>
  <c r="D474"/>
  <c r="D497"/>
  <c r="D535"/>
  <c r="D543"/>
  <c r="I557"/>
  <c r="D74" i="1"/>
  <c r="D327"/>
  <c r="D335"/>
  <c r="I358"/>
  <c r="D380"/>
  <c r="D473"/>
  <c r="D542"/>
  <c r="V26" i="4"/>
  <c r="V22" i="1"/>
  <c r="D75" s="1"/>
  <c r="D121" i="4"/>
  <c r="D137"/>
  <c r="D145"/>
  <c r="D173"/>
  <c r="D258"/>
  <c r="D274"/>
  <c r="D282"/>
  <c r="I358"/>
  <c r="D351"/>
  <c r="D311"/>
  <c r="D396"/>
  <c r="D412"/>
  <c r="D404"/>
  <c r="D481"/>
  <c r="D534"/>
  <c r="D542"/>
  <c r="I565"/>
  <c r="V511"/>
  <c r="D565" s="1"/>
  <c r="V21" i="1"/>
  <c r="D480" i="4"/>
  <c r="D379"/>
  <c r="D387"/>
  <c r="D411"/>
  <c r="D241"/>
  <c r="D265"/>
  <c r="D273"/>
  <c r="D172"/>
  <c r="D180"/>
  <c r="D204"/>
  <c r="D212"/>
  <c r="D72"/>
  <c r="D448" i="1"/>
  <c r="D472"/>
  <c r="D480"/>
  <c r="D379"/>
  <c r="D387"/>
  <c r="D411"/>
  <c r="D419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/>
  <c r="V164"/>
  <c r="I221"/>
  <c r="V167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I113" i="1"/>
  <c r="D155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49"/>
  <c r="D257"/>
  <c r="D265"/>
  <c r="D273"/>
  <c r="D281"/>
  <c r="D289"/>
  <c r="I25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204"/>
  <c r="D212"/>
  <c r="D196"/>
  <c r="D188"/>
  <c r="I49"/>
  <c r="I58"/>
  <c r="I137"/>
  <c r="D114"/>
  <c r="D154"/>
  <c r="I41"/>
  <c r="I59"/>
  <c r="D83"/>
  <c r="D65" i="4"/>
  <c r="I273" i="1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/>
  <c r="I328" s="1"/>
  <c r="J304" i="1"/>
  <c r="F304"/>
  <c r="H304"/>
  <c r="F301"/>
  <c r="H301"/>
  <c r="L297"/>
  <c r="H297"/>
  <c r="F297"/>
  <c r="E297"/>
  <c r="V304" i="19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/>
  <c r="F300" i="1"/>
  <c r="L511"/>
  <c r="J511"/>
  <c r="H299"/>
  <c r="F299"/>
  <c r="J299"/>
  <c r="H440" i="4"/>
  <c r="F440"/>
  <c r="F303" i="1"/>
  <c r="E511"/>
  <c r="J300"/>
  <c r="H439"/>
  <c r="L439"/>
  <c r="F302"/>
  <c r="L302"/>
  <c r="I190"/>
  <c r="D206"/>
  <c r="I197"/>
  <c r="D32"/>
  <c r="D40"/>
  <c r="I154"/>
  <c r="D139"/>
  <c r="I105"/>
  <c r="I114"/>
  <c r="H21"/>
  <c r="F21"/>
  <c r="D222"/>
  <c r="D128"/>
  <c r="I139"/>
  <c r="I131"/>
  <c r="I106"/>
  <c r="I14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/>
  <c r="L231" i="4"/>
  <c r="H231"/>
  <c r="J231"/>
  <c r="F231"/>
  <c r="E22"/>
  <c r="V506" i="19"/>
  <c r="I541" s="1"/>
  <c r="J22" i="4"/>
  <c r="F22"/>
  <c r="H22"/>
  <c r="L22"/>
  <c r="F371" i="1"/>
  <c r="L371"/>
  <c r="J371"/>
  <c r="H371"/>
  <c r="D449" i="19"/>
  <c r="D481"/>
  <c r="I326"/>
  <c r="I345"/>
  <c r="I337"/>
  <c r="I319"/>
  <c r="I352"/>
  <c r="I312"/>
  <c r="D361"/>
  <c r="I130" i="1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D191" i="19"/>
  <c r="I213"/>
  <c r="D175"/>
  <c r="I204"/>
  <c r="I221"/>
  <c r="D199"/>
  <c r="D183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489" i="19"/>
  <c r="D457"/>
  <c r="I496"/>
  <c r="D465"/>
  <c r="D172" i="1"/>
  <c r="D220"/>
  <c r="D180"/>
  <c r="D182"/>
  <c r="E22"/>
  <c r="V23" i="19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536" i="19"/>
  <c r="D560"/>
  <c r="I518"/>
  <c r="I244" i="1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527" i="19"/>
  <c r="I220" i="1"/>
  <c r="D552" i="19"/>
  <c r="D473"/>
  <c r="E27" i="1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E163"/>
  <c r="V108" i="5" s="1"/>
  <c r="H163" i="19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/>
  <c r="H372" i="1"/>
  <c r="L372"/>
  <c r="F372"/>
  <c r="J372"/>
  <c r="E372"/>
  <c r="F440"/>
  <c r="H440"/>
  <c r="L440"/>
  <c r="J440"/>
  <c r="E440"/>
  <c r="J162"/>
  <c r="L162"/>
  <c r="H162"/>
  <c r="F162"/>
  <c r="E162"/>
  <c r="V163" i="19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/>
  <c r="F229" i="1"/>
  <c r="H297" i="19"/>
  <c r="L297"/>
  <c r="J297"/>
  <c r="F297"/>
  <c r="H302"/>
  <c r="L302"/>
  <c r="J302"/>
  <c r="F302"/>
  <c r="F303"/>
  <c r="J303"/>
  <c r="L303"/>
  <c r="H303"/>
  <c r="J298"/>
  <c r="H298"/>
  <c r="E298"/>
  <c r="V154" i="5" s="1"/>
  <c r="F298" i="19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E505"/>
  <c r="V22" i="5" s="1"/>
  <c r="F504" i="19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E440"/>
  <c r="F440"/>
  <c r="H440"/>
  <c r="J436"/>
  <c r="L436"/>
  <c r="H436"/>
  <c r="F436"/>
  <c r="L442"/>
  <c r="H442"/>
  <c r="J442"/>
  <c r="F442"/>
  <c r="J437"/>
  <c r="H437"/>
  <c r="F437"/>
  <c r="L437"/>
  <c r="D328"/>
  <c r="D320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91" i="19"/>
  <c r="I474"/>
  <c r="E436"/>
  <c r="V66" i="5" s="1"/>
  <c r="I465" i="19"/>
  <c r="I451"/>
  <c r="I456"/>
  <c r="I499"/>
  <c r="I482"/>
  <c r="D318"/>
  <c r="D310"/>
  <c r="D350"/>
  <c r="D342"/>
  <c r="D334"/>
  <c r="D358"/>
  <c r="E303"/>
  <c r="D326"/>
  <c r="I430" i="1"/>
  <c r="I387"/>
  <c r="I382" i="4"/>
  <c r="I413" i="1"/>
  <c r="I242" i="4"/>
  <c r="I413"/>
  <c r="I422" i="1"/>
  <c r="I382"/>
  <c r="D528" i="19"/>
  <c r="I549"/>
  <c r="I558"/>
  <c r="E506"/>
  <c r="V21" i="5" s="1"/>
  <c r="I566" i="19"/>
  <c r="D544"/>
  <c r="D520"/>
  <c r="D536"/>
  <c r="D268"/>
  <c r="E231"/>
  <c r="V152" i="5" s="1"/>
  <c r="D252" i="19"/>
  <c r="D260"/>
  <c r="I290"/>
  <c r="I282"/>
  <c r="D244"/>
  <c r="I273"/>
  <c r="I310"/>
  <c r="D360"/>
  <c r="D290"/>
  <c r="I274"/>
  <c r="I281"/>
  <c r="E234"/>
  <c r="D251"/>
  <c r="D243"/>
  <c r="D259"/>
  <c r="D267"/>
  <c r="I183"/>
  <c r="D214"/>
  <c r="I197"/>
  <c r="E165"/>
  <c r="D222"/>
  <c r="D206"/>
  <c r="I172"/>
  <c r="I190"/>
  <c r="I32"/>
  <c r="D41"/>
  <c r="I80"/>
  <c r="D73"/>
  <c r="E20"/>
  <c r="V23" i="5" s="1"/>
  <c r="D65" i="19"/>
  <c r="D33"/>
  <c r="D57"/>
  <c r="D49"/>
  <c r="D147"/>
  <c r="E300"/>
  <c r="V196" i="5" s="1"/>
  <c r="D311" i="19"/>
  <c r="D359"/>
  <c r="D312"/>
  <c r="I405" i="4"/>
  <c r="I155"/>
  <c r="I112"/>
  <c r="D91" i="5"/>
  <c r="D336" i="19"/>
  <c r="I350"/>
  <c r="I343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I84" i="5"/>
  <c r="I185"/>
  <c r="I47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66"/>
  <c r="D535"/>
  <c r="D527"/>
  <c r="D519"/>
  <c r="D543"/>
  <c r="I557"/>
  <c r="E504"/>
  <c r="V331" i="5"/>
  <c r="D360" s="1"/>
  <c r="D420" i="19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W64" i="20" l="1"/>
  <c r="AA64" s="1"/>
  <c r="AB64" s="1"/>
  <c r="AC64" s="1"/>
  <c r="W152"/>
  <c r="AA152" s="1"/>
  <c r="W109"/>
  <c r="AA109" s="1"/>
  <c r="W153"/>
  <c r="AA153" s="1"/>
  <c r="Z152"/>
  <c r="W67"/>
  <c r="AA67" s="1"/>
  <c r="Z66"/>
  <c r="Z64"/>
  <c r="W22"/>
  <c r="Z23"/>
  <c r="W154"/>
  <c r="W65"/>
  <c r="W20"/>
  <c r="AA154"/>
  <c r="Z155"/>
  <c r="AA155" s="1"/>
  <c r="Z110"/>
  <c r="AA110" s="1"/>
  <c r="AA111"/>
  <c r="Z111"/>
  <c r="Z65"/>
  <c r="AA65" s="1"/>
  <c r="AB65" s="1"/>
  <c r="AC65" s="1"/>
  <c r="Z21"/>
  <c r="AA21" s="1"/>
  <c r="W21"/>
  <c r="Z22"/>
  <c r="Z20"/>
  <c r="AA20" s="1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W108" i="20"/>
  <c r="AA108" s="1"/>
  <c r="W66"/>
  <c r="AA66" s="1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91"/>
  <c r="I260"/>
  <c r="I242"/>
  <c r="I265"/>
  <c r="D284"/>
  <c r="E228"/>
  <c r="V155" i="5" s="1"/>
  <c r="D276" i="19"/>
  <c r="I251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23" i="20" l="1"/>
  <c r="AA22"/>
  <c r="AB22" s="1"/>
  <c r="AC22" s="1"/>
  <c r="F22" s="1"/>
  <c r="AB152"/>
  <c r="AC152" s="1"/>
  <c r="H152" s="1"/>
  <c r="AB153"/>
  <c r="AC153" s="1"/>
  <c r="J153" s="1"/>
  <c r="AB154"/>
  <c r="AC154" s="1"/>
  <c r="L154" s="1"/>
  <c r="AB155"/>
  <c r="AC155" s="1"/>
  <c r="H155" s="1"/>
  <c r="AB110"/>
  <c r="AC110" s="1"/>
  <c r="F110" s="1"/>
  <c r="AB111"/>
  <c r="AC111" s="1"/>
  <c r="L111" s="1"/>
  <c r="AB67"/>
  <c r="AC67" s="1"/>
  <c r="H67" s="1"/>
  <c r="AB66"/>
  <c r="AC66" s="1"/>
  <c r="H66" s="1"/>
  <c r="AB21"/>
  <c r="AC21" s="1"/>
  <c r="F21" s="1"/>
  <c r="AB108"/>
  <c r="AC108" s="1"/>
  <c r="L108" s="1"/>
  <c r="AB109"/>
  <c r="AC109" s="1"/>
  <c r="L109" s="1"/>
  <c r="AB20"/>
  <c r="AC20" s="1"/>
  <c r="F20" s="1"/>
  <c r="H64"/>
  <c r="F64"/>
  <c r="L64"/>
  <c r="J64"/>
  <c r="J65"/>
  <c r="F65"/>
  <c r="H65"/>
  <c r="L65"/>
  <c r="L66"/>
  <c r="F66"/>
  <c r="H109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L155" i="20" l="1"/>
  <c r="F111"/>
  <c r="AB23"/>
  <c r="AC23" s="1"/>
  <c r="L23" s="1"/>
  <c r="J152"/>
  <c r="L152"/>
  <c r="F152"/>
  <c r="L153"/>
  <c r="F153"/>
  <c r="F155"/>
  <c r="H153"/>
  <c r="F154"/>
  <c r="H154"/>
  <c r="J155"/>
  <c r="J154"/>
  <c r="J110"/>
  <c r="L110"/>
  <c r="J111"/>
  <c r="H110"/>
  <c r="H111"/>
  <c r="J66"/>
  <c r="L67"/>
  <c r="F67"/>
  <c r="J67"/>
  <c r="L22"/>
  <c r="J22"/>
  <c r="H22"/>
  <c r="H21"/>
  <c r="H20"/>
  <c r="L21"/>
  <c r="J21"/>
  <c r="L20"/>
  <c r="F108"/>
  <c r="J109"/>
  <c r="J108"/>
  <c r="F109"/>
  <c r="H108"/>
  <c r="J23"/>
  <c r="F23"/>
  <c r="H23"/>
  <c r="J20"/>
  <c r="I123"/>
  <c r="I141"/>
  <c r="I129"/>
  <c r="I116"/>
  <c r="I134"/>
  <c r="I147"/>
  <c r="E111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D29" i="20" l="1"/>
  <c r="E21"/>
  <c r="D47"/>
  <c r="D53"/>
  <c r="D35"/>
  <c r="I58"/>
  <c r="I40"/>
  <c r="I59"/>
  <c r="I28"/>
  <c r="I41"/>
  <c r="I53"/>
  <c r="I46"/>
  <c r="I35"/>
  <c r="E23"/>
  <c r="D117"/>
  <c r="I146"/>
  <c r="D135"/>
  <c r="D123"/>
  <c r="I128"/>
  <c r="E109"/>
  <c r="D141"/>
  <c r="I185"/>
  <c r="I167"/>
  <c r="I178"/>
  <c r="I173"/>
  <c r="E155"/>
  <c r="I191"/>
  <c r="I160"/>
  <c r="D184"/>
  <c r="D172"/>
  <c r="E152"/>
  <c r="D166"/>
  <c r="D190"/>
  <c r="D178"/>
  <c r="D160"/>
  <c r="D103"/>
  <c r="E66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J284" i="5"/>
  <c r="H284"/>
  <c r="F284"/>
  <c r="E154"/>
  <c r="J154"/>
  <c r="J152"/>
  <c r="F152"/>
  <c r="L152"/>
  <c r="E153"/>
  <c r="V153" i="20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F21" i="5"/>
  <c r="E22"/>
  <c r="H22"/>
  <c r="J22"/>
  <c r="E20"/>
  <c r="V23" i="20" s="1"/>
  <c r="H20" i="5"/>
  <c r="F22"/>
  <c r="L22"/>
  <c r="D73" i="20" l="1"/>
  <c r="I102"/>
  <c r="E65"/>
  <c r="D97"/>
  <c r="I84"/>
  <c r="D91"/>
  <c r="D79"/>
  <c r="I85"/>
  <c r="I72"/>
  <c r="I90"/>
  <c r="I79"/>
  <c r="I103"/>
  <c r="E67"/>
  <c r="I97"/>
  <c r="I190"/>
  <c r="D179"/>
  <c r="D161"/>
  <c r="E153"/>
  <c r="D167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116"/>
  <c r="D140"/>
  <c r="D72"/>
  <c r="D90"/>
  <c r="D96"/>
  <c r="D84"/>
  <c r="E64"/>
  <c r="D102"/>
  <c r="D78"/>
  <c r="D46"/>
  <c r="E20"/>
  <c r="D4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<sst xmlns="http://schemas.openxmlformats.org/spreadsheetml/2006/main" count="2600" uniqueCount="592">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</sst>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/>
    <xf numFmtId="2" fontId="1" fillId="2" borderId="37" xfId="0" applyNumberFormat="1" applyFont="1" applyFill="1" applyBorder="1"/>
    <xf numFmtId="2" fontId="1" fillId="3" borderId="37" xfId="0" applyNumberFormat="1" applyFont="1" applyFill="1" applyBorder="1"/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1" fillId="3" borderId="36" xfId="0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2" fontId="1" fillId="2" borderId="37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3" borderId="27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22" xfId="0" applyNumberFormat="1" applyFont="1" applyFill="1" applyBorder="1" applyAlignment="1">
      <alignment horizontal="center"/>
    </xf>
    <xf numFmtId="2" fontId="1" fillId="3" borderId="45" xfId="0" applyNumberFormat="1" applyFont="1" applyFill="1" applyBorder="1"/>
    <xf numFmtId="2" fontId="1" fillId="3" borderId="21" xfId="0" applyNumberFormat="1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2" fontId="1" fillId="2" borderId="33" xfId="0" applyNumberFormat="1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1" fillId="3" borderId="37" xfId="0" applyFont="1" applyFill="1" applyBorder="1"/>
    <xf numFmtId="0" fontId="2" fillId="4" borderId="43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33" xfId="0" applyFont="1" applyFill="1" applyBorder="1"/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6"/>
    </row>
    <row r="3" spans="2:16" ht="15" customHeight="1" thickBot="1">
      <c r="B3" s="187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9"/>
    </row>
    <row r="4" spans="2:16" ht="15" customHeight="1">
      <c r="B4" s="73"/>
      <c r="C4" s="73"/>
      <c r="D4" s="73"/>
      <c r="E4" s="73"/>
      <c r="F4" s="73"/>
      <c r="G4" s="73"/>
    </row>
    <row r="5" spans="2:16" ht="15.75" customHeight="1"/>
    <row r="7" spans="2:16">
      <c r="C7" s="4"/>
      <c r="D7" s="4"/>
      <c r="E7" s="4"/>
      <c r="F7" s="4"/>
    </row>
    <row r="8" spans="2:16">
      <c r="C8" s="4"/>
      <c r="D8" s="4"/>
      <c r="E8" s="4"/>
      <c r="F8" s="4"/>
    </row>
    <row r="9" spans="2:16">
      <c r="C9" s="4"/>
      <c r="D9" s="4"/>
      <c r="E9" s="4"/>
      <c r="F9" s="4"/>
    </row>
    <row r="22" spans="2:2" ht="18.75">
      <c r="B22" s="7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6" customWidth="1"/>
    <col min="2" max="2" width="8.28515625" style="26" customWidth="1"/>
    <col min="3" max="3" width="31.5703125" style="26" customWidth="1"/>
    <col min="4" max="4" width="7.7109375" style="26" customWidth="1"/>
    <col min="5" max="5" width="8.85546875" style="26" customWidth="1"/>
    <col min="6" max="6" width="10.42578125" style="26" customWidth="1"/>
    <col min="7" max="7" width="10.28515625" style="26" customWidth="1"/>
    <col min="8" max="8" width="15.28515625" style="26" customWidth="1"/>
    <col min="9" max="9" width="4.140625" style="26" customWidth="1"/>
    <col min="10" max="10" width="5" style="26" customWidth="1"/>
    <col min="11" max="11" width="4.42578125" style="26" customWidth="1"/>
    <col min="12" max="12" width="4" style="26" customWidth="1"/>
    <col min="13" max="13" width="9.140625" style="26"/>
    <col min="14" max="14" width="4.140625" style="26" bestFit="1" customWidth="1"/>
    <col min="15" max="17" width="9.140625" style="26"/>
    <col min="18" max="18" width="10" style="26" bestFit="1" customWidth="1"/>
    <col min="19" max="16384" width="9.140625" style="26"/>
  </cols>
  <sheetData>
    <row r="1" spans="2:12" ht="15.75" thickBot="1"/>
    <row r="2" spans="2:12" ht="15" customHeight="1">
      <c r="B2" s="190" t="s">
        <v>16</v>
      </c>
      <c r="C2" s="191"/>
      <c r="D2" s="191"/>
      <c r="E2" s="191"/>
      <c r="F2" s="191"/>
      <c r="G2" s="191"/>
      <c r="H2" s="191"/>
      <c r="I2" s="104"/>
      <c r="J2" s="104"/>
      <c r="K2" s="104"/>
      <c r="L2" s="104"/>
    </row>
    <row r="3" spans="2:12" ht="15" customHeight="1">
      <c r="B3" s="192"/>
      <c r="C3" s="193"/>
      <c r="D3" s="193"/>
      <c r="E3" s="193"/>
      <c r="F3" s="193"/>
      <c r="G3" s="193"/>
      <c r="H3" s="193"/>
      <c r="I3" s="104"/>
      <c r="J3" s="104"/>
      <c r="K3" s="104"/>
      <c r="L3" s="104"/>
    </row>
    <row r="4" spans="2:12" ht="15.75" customHeight="1" thickBot="1">
      <c r="B4" s="194"/>
      <c r="C4" s="195"/>
      <c r="D4" s="195"/>
      <c r="E4" s="195"/>
      <c r="F4" s="195"/>
      <c r="G4" s="195"/>
      <c r="H4" s="195"/>
      <c r="I4" s="104"/>
      <c r="J4" s="104"/>
      <c r="K4" s="104"/>
      <c r="L4" s="104"/>
    </row>
    <row r="5" spans="2:12">
      <c r="I5" s="105"/>
    </row>
    <row r="6" spans="2:12" ht="15.75" thickBot="1">
      <c r="I6" s="105"/>
    </row>
    <row r="7" spans="2:12" ht="15" customHeight="1">
      <c r="B7" s="190" t="s">
        <v>31</v>
      </c>
      <c r="C7" s="191"/>
      <c r="D7" s="191"/>
      <c r="E7" s="191"/>
      <c r="F7" s="191"/>
      <c r="G7" s="191"/>
      <c r="H7" s="191"/>
      <c r="I7" s="104"/>
      <c r="J7" s="104"/>
      <c r="K7" s="104"/>
      <c r="L7" s="104"/>
    </row>
    <row r="8" spans="2:12" ht="15" customHeight="1">
      <c r="B8" s="192"/>
      <c r="C8" s="193"/>
      <c r="D8" s="193"/>
      <c r="E8" s="193"/>
      <c r="F8" s="193"/>
      <c r="G8" s="193"/>
      <c r="H8" s="193"/>
      <c r="I8" s="104"/>
      <c r="J8" s="104"/>
      <c r="K8" s="104"/>
      <c r="L8" s="104"/>
    </row>
    <row r="9" spans="2:12" ht="15.75" customHeight="1" thickBot="1">
      <c r="B9" s="194"/>
      <c r="C9" s="195"/>
      <c r="D9" s="195"/>
      <c r="E9" s="195"/>
      <c r="F9" s="195"/>
      <c r="G9" s="195"/>
      <c r="H9" s="195"/>
      <c r="I9" s="104"/>
      <c r="J9" s="104"/>
      <c r="K9" s="104"/>
      <c r="L9" s="104"/>
    </row>
    <row r="11" spans="2:12" customFormat="1"/>
    <row r="12" spans="2:12">
      <c r="B12" s="26" t="s">
        <v>333</v>
      </c>
    </row>
    <row r="13" spans="2:12" ht="15.75" thickBot="1"/>
    <row r="14" spans="2:12" ht="15" customHeight="1">
      <c r="B14" s="196" t="s">
        <v>32</v>
      </c>
      <c r="C14" s="197"/>
      <c r="D14" s="197"/>
      <c r="E14" s="197"/>
      <c r="F14" s="197"/>
      <c r="G14" s="197"/>
      <c r="H14" s="197"/>
      <c r="I14" s="106"/>
      <c r="J14" s="106"/>
      <c r="K14" s="106"/>
    </row>
    <row r="15" spans="2:12" ht="15" customHeight="1" thickBot="1">
      <c r="B15" s="198"/>
      <c r="C15" s="199"/>
      <c r="D15" s="199"/>
      <c r="E15" s="199"/>
      <c r="F15" s="199"/>
      <c r="G15" s="199"/>
      <c r="H15" s="199"/>
      <c r="I15" s="106"/>
      <c r="J15" s="106"/>
      <c r="K15" s="106"/>
    </row>
    <row r="16" spans="2:12" ht="15" customHeight="1"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2:19" ht="15.75" thickBot="1"/>
    <row r="18" spans="2:19" ht="15.75" thickBot="1">
      <c r="B18" s="107" t="s">
        <v>33</v>
      </c>
      <c r="C18" s="117" t="s">
        <v>29</v>
      </c>
      <c r="D18" s="117" t="s">
        <v>272</v>
      </c>
      <c r="E18" s="117" t="s">
        <v>116</v>
      </c>
      <c r="F18" s="117" t="s">
        <v>117</v>
      </c>
      <c r="G18" s="117" t="s">
        <v>118</v>
      </c>
      <c r="H18" s="118" t="s">
        <v>119</v>
      </c>
      <c r="I18" s="27" t="s">
        <v>259</v>
      </c>
      <c r="N18" s="27" t="s">
        <v>262</v>
      </c>
      <c r="O18" s="77" t="s">
        <v>261</v>
      </c>
      <c r="P18" s="77" t="s">
        <v>259</v>
      </c>
      <c r="Q18" s="77" t="s">
        <v>26</v>
      </c>
      <c r="R18" s="28" t="s">
        <v>27</v>
      </c>
      <c r="S18" s="28" t="s">
        <v>28</v>
      </c>
    </row>
    <row r="19" spans="2:19">
      <c r="B19" s="108" t="s">
        <v>4</v>
      </c>
      <c r="C19" s="121" t="s">
        <v>404</v>
      </c>
      <c r="D19" s="122">
        <v>81.98</v>
      </c>
      <c r="E19" s="122">
        <v>25.91</v>
      </c>
      <c r="F19" s="122">
        <v>62.69</v>
      </c>
      <c r="G19" s="122">
        <v>75.94</v>
      </c>
      <c r="H19" s="119">
        <f t="shared" ref="H19:H50" si="0">SUM(D19:G19)</f>
        <v>246.51999999999998</v>
      </c>
      <c r="I19" s="110">
        <f t="shared" ref="I19:I50" si="1">IF(OR(G19="",G20=""),"",SUM(D19:G19))</f>
        <v>246.51999999999998</v>
      </c>
      <c r="J19" s="110"/>
      <c r="N19" s="27">
        <v>1</v>
      </c>
      <c r="O19" s="111" t="s">
        <v>18</v>
      </c>
      <c r="P19" s="77">
        <f t="shared" ref="P19:P50" si="2">SUM(C19:G19)</f>
        <v>246.51999999999998</v>
      </c>
      <c r="Q19" s="77">
        <f t="shared" ref="Q19:Q50" si="3">((P19*10^6)+N19)</f>
        <v>246520000.99999997</v>
      </c>
      <c r="R19" s="27">
        <f>LARGE($Q$19:$Q$108,N19)</f>
        <v>246520000.99999997</v>
      </c>
      <c r="S19" s="27">
        <f>MATCH(R19,Q$19:Q$108,0)</f>
        <v>1</v>
      </c>
    </row>
    <row r="20" spans="2:19">
      <c r="B20" s="112" t="s">
        <v>5</v>
      </c>
      <c r="C20" s="109" t="s">
        <v>421</v>
      </c>
      <c r="D20" s="122">
        <v>69.930000000000007</v>
      </c>
      <c r="E20" s="122">
        <v>43.82</v>
      </c>
      <c r="F20" s="122">
        <v>71.87</v>
      </c>
      <c r="G20" s="122">
        <v>53.63</v>
      </c>
      <c r="H20" s="120">
        <f t="shared" si="0"/>
        <v>239.25</v>
      </c>
      <c r="I20" s="110">
        <f t="shared" si="1"/>
        <v>239.25</v>
      </c>
      <c r="J20" s="110"/>
      <c r="N20" s="27">
        <v>2</v>
      </c>
      <c r="O20" s="111" t="s">
        <v>19</v>
      </c>
      <c r="P20" s="77">
        <f t="shared" si="2"/>
        <v>239.25</v>
      </c>
      <c r="Q20" s="77">
        <f t="shared" si="3"/>
        <v>239250002</v>
      </c>
      <c r="R20" s="27">
        <f t="shared" ref="R20:R83" si="4">LARGE($Q$19:$Q$108,N20)</f>
        <v>239250002</v>
      </c>
      <c r="S20" s="27">
        <f t="shared" ref="S20:S83" si="5">MATCH(R20,Q$19:Q$108,0)</f>
        <v>2</v>
      </c>
    </row>
    <row r="21" spans="2:19">
      <c r="B21" s="108" t="s">
        <v>6</v>
      </c>
      <c r="C21" s="109" t="s">
        <v>568</v>
      </c>
      <c r="D21" s="122">
        <v>62.34</v>
      </c>
      <c r="E21" s="122">
        <v>51.77</v>
      </c>
      <c r="F21" s="122">
        <v>68.930000000000007</v>
      </c>
      <c r="G21" s="122">
        <v>49.38</v>
      </c>
      <c r="H21" s="120">
        <f t="shared" si="0"/>
        <v>232.42000000000002</v>
      </c>
      <c r="I21" s="110">
        <f t="shared" si="1"/>
        <v>232.42000000000002</v>
      </c>
      <c r="J21" s="110"/>
      <c r="N21" s="27">
        <v>3</v>
      </c>
      <c r="O21" s="111" t="s">
        <v>20</v>
      </c>
      <c r="P21" s="77">
        <f t="shared" si="2"/>
        <v>232.42000000000002</v>
      </c>
      <c r="Q21" s="77">
        <f t="shared" si="3"/>
        <v>232420003.00000003</v>
      </c>
      <c r="R21" s="27">
        <f t="shared" si="4"/>
        <v>232420003.00000003</v>
      </c>
      <c r="S21" s="27">
        <f t="shared" si="5"/>
        <v>3</v>
      </c>
    </row>
    <row r="22" spans="2:19">
      <c r="B22" s="112" t="s">
        <v>7</v>
      </c>
      <c r="C22" s="109" t="s">
        <v>516</v>
      </c>
      <c r="D22" s="122">
        <v>69.040000000000006</v>
      </c>
      <c r="E22" s="122">
        <v>32.1</v>
      </c>
      <c r="F22" s="122">
        <v>77.19</v>
      </c>
      <c r="G22" s="122">
        <v>45.86</v>
      </c>
      <c r="H22" s="120">
        <f t="shared" si="0"/>
        <v>224.19</v>
      </c>
      <c r="I22" s="110">
        <f t="shared" si="1"/>
        <v>224.19</v>
      </c>
      <c r="J22" s="110"/>
      <c r="N22" s="27">
        <v>4</v>
      </c>
      <c r="O22" s="111" t="s">
        <v>21</v>
      </c>
      <c r="P22" s="77">
        <f t="shared" si="2"/>
        <v>224.19</v>
      </c>
      <c r="Q22" s="77">
        <f t="shared" si="3"/>
        <v>224190004</v>
      </c>
      <c r="R22" s="27">
        <f t="shared" si="4"/>
        <v>224190004</v>
      </c>
      <c r="S22" s="27">
        <f t="shared" si="5"/>
        <v>4</v>
      </c>
    </row>
    <row r="23" spans="2:19">
      <c r="B23" s="108" t="s">
        <v>8</v>
      </c>
      <c r="C23" s="121" t="s">
        <v>427</v>
      </c>
      <c r="D23" s="122">
        <v>75.92</v>
      </c>
      <c r="E23" s="122">
        <v>50.87</v>
      </c>
      <c r="F23" s="122">
        <v>56.05</v>
      </c>
      <c r="G23" s="122">
        <v>41.02</v>
      </c>
      <c r="H23" s="120">
        <f t="shared" si="0"/>
        <v>223.85999999999999</v>
      </c>
      <c r="I23" s="110">
        <f t="shared" si="1"/>
        <v>223.85999999999999</v>
      </c>
      <c r="J23" s="110"/>
      <c r="N23" s="27">
        <v>5</v>
      </c>
      <c r="O23" s="111" t="s">
        <v>22</v>
      </c>
      <c r="P23" s="77">
        <f t="shared" si="2"/>
        <v>223.85999999999999</v>
      </c>
      <c r="Q23" s="77">
        <f t="shared" si="3"/>
        <v>223860005</v>
      </c>
      <c r="R23" s="27">
        <f t="shared" si="4"/>
        <v>223860005</v>
      </c>
      <c r="S23" s="27">
        <f t="shared" si="5"/>
        <v>5</v>
      </c>
    </row>
    <row r="24" spans="2:19">
      <c r="B24" s="112" t="s">
        <v>9</v>
      </c>
      <c r="C24" s="121" t="s">
        <v>374</v>
      </c>
      <c r="D24" s="122">
        <v>82.34</v>
      </c>
      <c r="E24" s="122">
        <v>49.13</v>
      </c>
      <c r="F24" s="122">
        <v>43.55</v>
      </c>
      <c r="G24" s="122">
        <v>43.76</v>
      </c>
      <c r="H24" s="120">
        <f t="shared" si="0"/>
        <v>218.77999999999997</v>
      </c>
      <c r="I24" s="110">
        <f t="shared" si="1"/>
        <v>218.77999999999997</v>
      </c>
      <c r="J24" s="110"/>
      <c r="N24" s="27">
        <v>6</v>
      </c>
      <c r="O24" s="111" t="s">
        <v>23</v>
      </c>
      <c r="P24" s="77">
        <f t="shared" si="2"/>
        <v>218.77999999999997</v>
      </c>
      <c r="Q24" s="77">
        <f t="shared" si="3"/>
        <v>218780005.99999997</v>
      </c>
      <c r="R24" s="27">
        <f t="shared" si="4"/>
        <v>218780005.99999997</v>
      </c>
      <c r="S24" s="27">
        <f t="shared" si="5"/>
        <v>6</v>
      </c>
    </row>
    <row r="25" spans="2:19">
      <c r="B25" s="108" t="s">
        <v>10</v>
      </c>
      <c r="C25" s="113" t="s">
        <v>431</v>
      </c>
      <c r="D25" s="122">
        <v>55.62</v>
      </c>
      <c r="E25" s="122">
        <v>63.57</v>
      </c>
      <c r="F25" s="122">
        <v>48.03</v>
      </c>
      <c r="G25" s="122">
        <v>51.08</v>
      </c>
      <c r="H25" s="120">
        <f t="shared" si="0"/>
        <v>218.3</v>
      </c>
      <c r="I25" s="110">
        <f t="shared" si="1"/>
        <v>218.3</v>
      </c>
      <c r="J25" s="110"/>
      <c r="N25" s="27">
        <v>7</v>
      </c>
      <c r="O25" s="111" t="s">
        <v>24</v>
      </c>
      <c r="P25" s="77">
        <f t="shared" si="2"/>
        <v>218.3</v>
      </c>
      <c r="Q25" s="77">
        <f t="shared" si="3"/>
        <v>218300007</v>
      </c>
      <c r="R25" s="27">
        <f t="shared" si="4"/>
        <v>218300007</v>
      </c>
      <c r="S25" s="27">
        <f t="shared" si="5"/>
        <v>7</v>
      </c>
    </row>
    <row r="26" spans="2:19">
      <c r="B26" s="112" t="s">
        <v>11</v>
      </c>
      <c r="C26" s="121" t="s">
        <v>473</v>
      </c>
      <c r="D26" s="122">
        <v>78.239999999999995</v>
      </c>
      <c r="E26" s="122">
        <v>46.77</v>
      </c>
      <c r="F26" s="122">
        <v>46.53</v>
      </c>
      <c r="G26" s="122">
        <v>44.71</v>
      </c>
      <c r="H26" s="120">
        <f t="shared" si="0"/>
        <v>216.25</v>
      </c>
      <c r="I26" s="110">
        <f t="shared" si="1"/>
        <v>216.25</v>
      </c>
      <c r="J26" s="110"/>
      <c r="N26" s="27">
        <v>8</v>
      </c>
      <c r="O26" s="111" t="s">
        <v>25</v>
      </c>
      <c r="P26" s="77">
        <f t="shared" si="2"/>
        <v>216.25</v>
      </c>
      <c r="Q26" s="77">
        <f t="shared" si="3"/>
        <v>216250008</v>
      </c>
      <c r="R26" s="27">
        <f t="shared" si="4"/>
        <v>216250008</v>
      </c>
      <c r="S26" s="27">
        <f t="shared" si="5"/>
        <v>8</v>
      </c>
    </row>
    <row r="27" spans="2:19">
      <c r="B27" s="108" t="s">
        <v>34</v>
      </c>
      <c r="C27" s="121" t="s">
        <v>567</v>
      </c>
      <c r="D27" s="122">
        <v>74.12</v>
      </c>
      <c r="E27" s="122">
        <v>51.37</v>
      </c>
      <c r="F27" s="122">
        <v>41.34</v>
      </c>
      <c r="G27" s="122">
        <v>49.21</v>
      </c>
      <c r="H27" s="120">
        <f t="shared" si="0"/>
        <v>216.04000000000002</v>
      </c>
      <c r="I27" s="110">
        <f t="shared" si="1"/>
        <v>216.04000000000002</v>
      </c>
      <c r="J27" s="110"/>
      <c r="N27" s="27">
        <v>9</v>
      </c>
      <c r="O27" s="111" t="s">
        <v>154</v>
      </c>
      <c r="P27" s="77">
        <f t="shared" si="2"/>
        <v>216.04000000000002</v>
      </c>
      <c r="Q27" s="77">
        <f t="shared" si="3"/>
        <v>216040009.00000003</v>
      </c>
      <c r="R27" s="27">
        <f t="shared" si="4"/>
        <v>216040009.00000003</v>
      </c>
      <c r="S27" s="27">
        <f t="shared" si="5"/>
        <v>9</v>
      </c>
    </row>
    <row r="28" spans="2:19">
      <c r="B28" s="112" t="s">
        <v>35</v>
      </c>
      <c r="C28" s="109" t="s">
        <v>362</v>
      </c>
      <c r="D28" s="122">
        <v>58.74</v>
      </c>
      <c r="E28" s="122">
        <v>39.57</v>
      </c>
      <c r="F28" s="122">
        <v>68.45</v>
      </c>
      <c r="G28" s="122">
        <v>48.22</v>
      </c>
      <c r="H28" s="120">
        <f t="shared" si="0"/>
        <v>214.98</v>
      </c>
      <c r="I28" s="110">
        <f t="shared" si="1"/>
        <v>214.98</v>
      </c>
      <c r="J28" s="110"/>
      <c r="N28" s="27">
        <v>10</v>
      </c>
      <c r="O28" s="111" t="s">
        <v>155</v>
      </c>
      <c r="P28" s="77">
        <f t="shared" si="2"/>
        <v>214.98</v>
      </c>
      <c r="Q28" s="77">
        <f t="shared" si="3"/>
        <v>214980010</v>
      </c>
      <c r="R28" s="27">
        <f t="shared" si="4"/>
        <v>214980010</v>
      </c>
      <c r="S28" s="27">
        <f t="shared" si="5"/>
        <v>10</v>
      </c>
    </row>
    <row r="29" spans="2:19">
      <c r="B29" s="108" t="s">
        <v>36</v>
      </c>
      <c r="C29" s="121" t="s">
        <v>483</v>
      </c>
      <c r="D29" s="122">
        <v>72.94</v>
      </c>
      <c r="E29" s="122">
        <v>38.700000000000003</v>
      </c>
      <c r="F29" s="122">
        <v>48.75</v>
      </c>
      <c r="G29" s="122">
        <v>52.21</v>
      </c>
      <c r="H29" s="120">
        <f t="shared" si="0"/>
        <v>212.6</v>
      </c>
      <c r="I29" s="110">
        <f t="shared" si="1"/>
        <v>212.6</v>
      </c>
      <c r="J29" s="110"/>
      <c r="N29" s="27">
        <v>11</v>
      </c>
      <c r="O29" s="111" t="s">
        <v>156</v>
      </c>
      <c r="P29" s="77">
        <f t="shared" si="2"/>
        <v>212.6</v>
      </c>
      <c r="Q29" s="77">
        <f t="shared" si="3"/>
        <v>212600011</v>
      </c>
      <c r="R29" s="27">
        <f t="shared" si="4"/>
        <v>212600011</v>
      </c>
      <c r="S29" s="27">
        <f t="shared" si="5"/>
        <v>11</v>
      </c>
    </row>
    <row r="30" spans="2:19">
      <c r="B30" s="112" t="s">
        <v>37</v>
      </c>
      <c r="C30" s="113" t="s">
        <v>396</v>
      </c>
      <c r="D30" s="122">
        <v>56.44</v>
      </c>
      <c r="E30" s="122">
        <v>59.67</v>
      </c>
      <c r="F30" s="122">
        <v>57.03</v>
      </c>
      <c r="G30" s="122">
        <v>39.18</v>
      </c>
      <c r="H30" s="120">
        <f t="shared" si="0"/>
        <v>212.32</v>
      </c>
      <c r="I30" s="110">
        <f t="shared" si="1"/>
        <v>212.32</v>
      </c>
      <c r="J30" s="110"/>
      <c r="N30" s="27">
        <v>12</v>
      </c>
      <c r="O30" s="111" t="s">
        <v>157</v>
      </c>
      <c r="P30" s="77">
        <f t="shared" si="2"/>
        <v>212.32</v>
      </c>
      <c r="Q30" s="77">
        <f t="shared" si="3"/>
        <v>212320012</v>
      </c>
      <c r="R30" s="27">
        <f t="shared" si="4"/>
        <v>212320012</v>
      </c>
      <c r="S30" s="27">
        <f t="shared" si="5"/>
        <v>12</v>
      </c>
    </row>
    <row r="31" spans="2:19">
      <c r="B31" s="108" t="s">
        <v>38</v>
      </c>
      <c r="C31" s="121" t="s">
        <v>430</v>
      </c>
      <c r="D31" s="122">
        <v>77.03</v>
      </c>
      <c r="E31" s="122">
        <v>62.07</v>
      </c>
      <c r="F31" s="122">
        <v>36.049999999999997</v>
      </c>
      <c r="G31" s="122">
        <v>34.33</v>
      </c>
      <c r="H31" s="120">
        <f t="shared" si="0"/>
        <v>209.47999999999996</v>
      </c>
      <c r="I31" s="110">
        <f t="shared" si="1"/>
        <v>209.47999999999996</v>
      </c>
      <c r="J31" s="110"/>
      <c r="N31" s="27">
        <v>13</v>
      </c>
      <c r="O31" s="111" t="s">
        <v>158</v>
      </c>
      <c r="P31" s="77">
        <f t="shared" si="2"/>
        <v>209.47999999999996</v>
      </c>
      <c r="Q31" s="77">
        <f t="shared" si="3"/>
        <v>209480012.99999997</v>
      </c>
      <c r="R31" s="27">
        <f t="shared" si="4"/>
        <v>209480012.99999997</v>
      </c>
      <c r="S31" s="27">
        <f t="shared" si="5"/>
        <v>13</v>
      </c>
    </row>
    <row r="32" spans="2:19">
      <c r="B32" s="112" t="s">
        <v>39</v>
      </c>
      <c r="C32" s="113" t="s">
        <v>536</v>
      </c>
      <c r="D32" s="122">
        <v>51.72</v>
      </c>
      <c r="E32" s="122">
        <v>37.450000000000003</v>
      </c>
      <c r="F32" s="122">
        <v>50.44</v>
      </c>
      <c r="G32" s="122">
        <v>69.17</v>
      </c>
      <c r="H32" s="120">
        <f t="shared" si="0"/>
        <v>208.78000000000003</v>
      </c>
      <c r="I32" s="110">
        <f t="shared" si="1"/>
        <v>208.78000000000003</v>
      </c>
      <c r="J32" s="110"/>
      <c r="N32" s="27">
        <v>14</v>
      </c>
      <c r="O32" s="111" t="s">
        <v>159</v>
      </c>
      <c r="P32" s="77">
        <f t="shared" si="2"/>
        <v>208.78000000000003</v>
      </c>
      <c r="Q32" s="77">
        <f t="shared" si="3"/>
        <v>208780014.00000003</v>
      </c>
      <c r="R32" s="27">
        <f t="shared" si="4"/>
        <v>208780014.00000003</v>
      </c>
      <c r="S32" s="27">
        <f t="shared" si="5"/>
        <v>14</v>
      </c>
    </row>
    <row r="33" spans="2:19">
      <c r="B33" s="108" t="s">
        <v>40</v>
      </c>
      <c r="C33" s="121" t="s">
        <v>373</v>
      </c>
      <c r="D33" s="122">
        <v>80.739999999999995</v>
      </c>
      <c r="E33" s="122">
        <v>51.61</v>
      </c>
      <c r="F33" s="122">
        <v>43.23</v>
      </c>
      <c r="G33" s="122">
        <v>32.380000000000003</v>
      </c>
      <c r="H33" s="120">
        <f t="shared" si="0"/>
        <v>207.95999999999998</v>
      </c>
      <c r="I33" s="110">
        <f t="shared" si="1"/>
        <v>207.95999999999998</v>
      </c>
      <c r="J33" s="110"/>
      <c r="N33" s="27">
        <v>15</v>
      </c>
      <c r="O33" s="111" t="s">
        <v>160</v>
      </c>
      <c r="P33" s="77">
        <f t="shared" si="2"/>
        <v>207.95999999999998</v>
      </c>
      <c r="Q33" s="77">
        <f t="shared" si="3"/>
        <v>207960014.99999997</v>
      </c>
      <c r="R33" s="27">
        <f t="shared" si="4"/>
        <v>207960014.99999997</v>
      </c>
      <c r="S33" s="27">
        <f t="shared" si="5"/>
        <v>15</v>
      </c>
    </row>
    <row r="34" spans="2:19">
      <c r="B34" s="112" t="s">
        <v>41</v>
      </c>
      <c r="C34" s="109" t="s">
        <v>416</v>
      </c>
      <c r="D34" s="122">
        <v>66.239999999999995</v>
      </c>
      <c r="E34" s="122">
        <v>46</v>
      </c>
      <c r="F34" s="122">
        <v>50.93</v>
      </c>
      <c r="G34" s="122">
        <v>44.58</v>
      </c>
      <c r="H34" s="120">
        <f t="shared" si="0"/>
        <v>207.75</v>
      </c>
      <c r="I34" s="110">
        <f t="shared" si="1"/>
        <v>207.75</v>
      </c>
      <c r="J34" s="110"/>
      <c r="N34" s="27">
        <v>16</v>
      </c>
      <c r="O34" s="111" t="s">
        <v>161</v>
      </c>
      <c r="P34" s="77">
        <f t="shared" si="2"/>
        <v>207.75</v>
      </c>
      <c r="Q34" s="77">
        <f t="shared" si="3"/>
        <v>207750016</v>
      </c>
      <c r="R34" s="27">
        <f t="shared" si="4"/>
        <v>207750016</v>
      </c>
      <c r="S34" s="27">
        <f t="shared" si="5"/>
        <v>16</v>
      </c>
    </row>
    <row r="35" spans="2:19">
      <c r="B35" s="108" t="s">
        <v>42</v>
      </c>
      <c r="C35" s="121" t="s">
        <v>389</v>
      </c>
      <c r="D35" s="122">
        <v>74.94</v>
      </c>
      <c r="E35" s="122">
        <v>29.95</v>
      </c>
      <c r="F35" s="122">
        <v>54.35</v>
      </c>
      <c r="G35" s="122">
        <v>47.48</v>
      </c>
      <c r="H35" s="120">
        <f t="shared" si="0"/>
        <v>206.72</v>
      </c>
      <c r="I35" s="110">
        <f t="shared" si="1"/>
        <v>206.72</v>
      </c>
      <c r="J35" s="110"/>
      <c r="N35" s="27">
        <v>17</v>
      </c>
      <c r="O35" s="111" t="s">
        <v>162</v>
      </c>
      <c r="P35" s="77">
        <f t="shared" si="2"/>
        <v>206.72</v>
      </c>
      <c r="Q35" s="77">
        <f t="shared" si="3"/>
        <v>206720017</v>
      </c>
      <c r="R35" s="27">
        <f t="shared" si="4"/>
        <v>206720017</v>
      </c>
      <c r="S35" s="27">
        <f t="shared" si="5"/>
        <v>17</v>
      </c>
    </row>
    <row r="36" spans="2:19">
      <c r="B36" s="112" t="s">
        <v>43</v>
      </c>
      <c r="C36" s="113" t="s">
        <v>539</v>
      </c>
      <c r="D36" s="122">
        <v>48.81</v>
      </c>
      <c r="E36" s="122">
        <v>55.15</v>
      </c>
      <c r="F36" s="122">
        <v>50.83</v>
      </c>
      <c r="G36" s="122">
        <v>51.88</v>
      </c>
      <c r="H36" s="120">
        <f t="shared" si="0"/>
        <v>206.67000000000002</v>
      </c>
      <c r="I36" s="110">
        <f t="shared" si="1"/>
        <v>206.67000000000002</v>
      </c>
      <c r="J36" s="110"/>
      <c r="N36" s="27">
        <v>18</v>
      </c>
      <c r="O36" s="111" t="s">
        <v>163</v>
      </c>
      <c r="P36" s="77">
        <f t="shared" si="2"/>
        <v>206.67000000000002</v>
      </c>
      <c r="Q36" s="77">
        <f t="shared" si="3"/>
        <v>206670018.00000003</v>
      </c>
      <c r="R36" s="27">
        <f t="shared" si="4"/>
        <v>206670018.00000003</v>
      </c>
      <c r="S36" s="27">
        <f t="shared" si="5"/>
        <v>18</v>
      </c>
    </row>
    <row r="37" spans="2:19">
      <c r="B37" s="108" t="s">
        <v>44</v>
      </c>
      <c r="C37" s="109" t="s">
        <v>497</v>
      </c>
      <c r="D37" s="122">
        <v>63.32</v>
      </c>
      <c r="E37" s="122">
        <v>37.67</v>
      </c>
      <c r="F37" s="122">
        <v>54.65</v>
      </c>
      <c r="G37" s="122">
        <v>50.72</v>
      </c>
      <c r="H37" s="120">
        <f t="shared" si="0"/>
        <v>206.36</v>
      </c>
      <c r="I37" s="110">
        <f t="shared" si="1"/>
        <v>206.36</v>
      </c>
      <c r="J37" s="110"/>
      <c r="N37" s="27">
        <v>19</v>
      </c>
      <c r="O37" s="111" t="s">
        <v>164</v>
      </c>
      <c r="P37" s="77">
        <f t="shared" si="2"/>
        <v>206.36</v>
      </c>
      <c r="Q37" s="77">
        <f t="shared" si="3"/>
        <v>206360019</v>
      </c>
      <c r="R37" s="27">
        <f t="shared" si="4"/>
        <v>206360019</v>
      </c>
      <c r="S37" s="27">
        <f t="shared" si="5"/>
        <v>19</v>
      </c>
    </row>
    <row r="38" spans="2:19">
      <c r="B38" s="112" t="s">
        <v>45</v>
      </c>
      <c r="C38" s="109" t="s">
        <v>581</v>
      </c>
      <c r="D38" s="124">
        <v>62.84</v>
      </c>
      <c r="E38" s="124">
        <v>49.05</v>
      </c>
      <c r="F38" s="124">
        <v>50.83</v>
      </c>
      <c r="G38" s="124">
        <v>43.03</v>
      </c>
      <c r="H38" s="120">
        <f t="shared" si="0"/>
        <v>205.75</v>
      </c>
      <c r="I38" s="110">
        <f t="shared" si="1"/>
        <v>205.75</v>
      </c>
      <c r="J38" s="110"/>
      <c r="N38" s="27">
        <v>20</v>
      </c>
      <c r="O38" s="111" t="s">
        <v>165</v>
      </c>
      <c r="P38" s="77">
        <f t="shared" si="2"/>
        <v>205.75</v>
      </c>
      <c r="Q38" s="77">
        <f t="shared" si="3"/>
        <v>205750020</v>
      </c>
      <c r="R38" s="27">
        <f t="shared" si="4"/>
        <v>205750020</v>
      </c>
      <c r="S38" s="27">
        <f t="shared" si="5"/>
        <v>20</v>
      </c>
    </row>
    <row r="39" spans="2:19">
      <c r="B39" s="108" t="s">
        <v>46</v>
      </c>
      <c r="C39" s="109" t="s">
        <v>501</v>
      </c>
      <c r="D39" s="122">
        <v>65.94</v>
      </c>
      <c r="E39" s="122">
        <v>27.1</v>
      </c>
      <c r="F39" s="122">
        <v>59.73</v>
      </c>
      <c r="G39" s="122">
        <v>52.62</v>
      </c>
      <c r="H39" s="120">
        <f t="shared" si="0"/>
        <v>205.39</v>
      </c>
      <c r="I39" s="110">
        <f t="shared" si="1"/>
        <v>205.39</v>
      </c>
      <c r="J39" s="110"/>
      <c r="N39" s="27">
        <v>21</v>
      </c>
      <c r="O39" s="111" t="s">
        <v>166</v>
      </c>
      <c r="P39" s="77">
        <f t="shared" si="2"/>
        <v>205.39</v>
      </c>
      <c r="Q39" s="77">
        <f t="shared" si="3"/>
        <v>205390021</v>
      </c>
      <c r="R39" s="27">
        <f t="shared" si="4"/>
        <v>205390021</v>
      </c>
      <c r="S39" s="27">
        <f t="shared" si="5"/>
        <v>21</v>
      </c>
    </row>
    <row r="40" spans="2:19">
      <c r="B40" s="112" t="s">
        <v>47</v>
      </c>
      <c r="C40" s="121" t="s">
        <v>507</v>
      </c>
      <c r="D40" s="122">
        <v>81.239999999999995</v>
      </c>
      <c r="E40" s="122">
        <v>40.01</v>
      </c>
      <c r="F40" s="122">
        <v>35.729999999999997</v>
      </c>
      <c r="G40" s="122">
        <v>47.92</v>
      </c>
      <c r="H40" s="120">
        <f t="shared" si="0"/>
        <v>204.89999999999998</v>
      </c>
      <c r="I40" s="110">
        <f t="shared" si="1"/>
        <v>204.89999999999998</v>
      </c>
      <c r="J40" s="110"/>
      <c r="N40" s="27">
        <v>22</v>
      </c>
      <c r="O40" s="111" t="s">
        <v>167</v>
      </c>
      <c r="P40" s="77">
        <f t="shared" si="2"/>
        <v>204.89999999999998</v>
      </c>
      <c r="Q40" s="77">
        <f t="shared" si="3"/>
        <v>204900021.99999997</v>
      </c>
      <c r="R40" s="27">
        <f t="shared" si="4"/>
        <v>204900021.99999997</v>
      </c>
      <c r="S40" s="27">
        <f t="shared" si="5"/>
        <v>22</v>
      </c>
    </row>
    <row r="41" spans="2:19">
      <c r="B41" s="108" t="s">
        <v>48</v>
      </c>
      <c r="C41" s="121" t="s">
        <v>505</v>
      </c>
      <c r="D41" s="122">
        <v>87.38</v>
      </c>
      <c r="E41" s="122">
        <v>37.450000000000003</v>
      </c>
      <c r="F41" s="122">
        <v>45.33</v>
      </c>
      <c r="G41" s="122">
        <v>33.67</v>
      </c>
      <c r="H41" s="120">
        <f t="shared" si="0"/>
        <v>203.82999999999998</v>
      </c>
      <c r="I41" s="110">
        <f t="shared" si="1"/>
        <v>203.82999999999998</v>
      </c>
      <c r="J41" s="110"/>
      <c r="N41" s="27">
        <v>23</v>
      </c>
      <c r="O41" s="111" t="s">
        <v>168</v>
      </c>
      <c r="P41" s="77">
        <f t="shared" si="2"/>
        <v>203.82999999999998</v>
      </c>
      <c r="Q41" s="77">
        <f t="shared" si="3"/>
        <v>203830022.99999997</v>
      </c>
      <c r="R41" s="27">
        <f t="shared" si="4"/>
        <v>203830022.99999997</v>
      </c>
      <c r="S41" s="27">
        <f t="shared" si="5"/>
        <v>23</v>
      </c>
    </row>
    <row r="42" spans="2:19">
      <c r="B42" s="112" t="s">
        <v>49</v>
      </c>
      <c r="C42" s="109" t="s">
        <v>367</v>
      </c>
      <c r="D42" s="122">
        <v>71.239999999999995</v>
      </c>
      <c r="E42" s="122">
        <v>54.35</v>
      </c>
      <c r="F42" s="122">
        <v>35.64</v>
      </c>
      <c r="G42" s="122">
        <v>42.52</v>
      </c>
      <c r="H42" s="120">
        <f t="shared" si="0"/>
        <v>203.75000000000003</v>
      </c>
      <c r="I42" s="110">
        <f t="shared" si="1"/>
        <v>203.75000000000003</v>
      </c>
      <c r="J42" s="110"/>
      <c r="N42" s="27">
        <v>24</v>
      </c>
      <c r="O42" s="111" t="s">
        <v>169</v>
      </c>
      <c r="P42" s="77">
        <f t="shared" si="2"/>
        <v>203.75000000000003</v>
      </c>
      <c r="Q42" s="77">
        <f t="shared" si="3"/>
        <v>203750024.00000003</v>
      </c>
      <c r="R42" s="27">
        <f t="shared" si="4"/>
        <v>203750024.00000003</v>
      </c>
      <c r="S42" s="27">
        <f t="shared" si="5"/>
        <v>24</v>
      </c>
    </row>
    <row r="43" spans="2:19">
      <c r="B43" s="108" t="s">
        <v>50</v>
      </c>
      <c r="C43" s="109" t="s">
        <v>382</v>
      </c>
      <c r="D43" s="122">
        <v>63.84</v>
      </c>
      <c r="E43" s="122">
        <v>43.31</v>
      </c>
      <c r="F43" s="122">
        <v>57.99</v>
      </c>
      <c r="G43" s="122">
        <v>34.880000000000003</v>
      </c>
      <c r="H43" s="120">
        <f t="shared" si="0"/>
        <v>200.02</v>
      </c>
      <c r="I43" s="110">
        <f t="shared" si="1"/>
        <v>200.02</v>
      </c>
      <c r="J43" s="110"/>
      <c r="N43" s="27">
        <v>25</v>
      </c>
      <c r="O43" s="111" t="s">
        <v>170</v>
      </c>
      <c r="P43" s="77">
        <f t="shared" si="2"/>
        <v>200.02</v>
      </c>
      <c r="Q43" s="77">
        <f t="shared" si="3"/>
        <v>200020025</v>
      </c>
      <c r="R43" s="27">
        <f t="shared" si="4"/>
        <v>200020025</v>
      </c>
      <c r="S43" s="27">
        <f t="shared" si="5"/>
        <v>25</v>
      </c>
    </row>
    <row r="44" spans="2:19">
      <c r="B44" s="112" t="s">
        <v>51</v>
      </c>
      <c r="C44" s="109" t="s">
        <v>423</v>
      </c>
      <c r="D44" s="122">
        <v>68.14</v>
      </c>
      <c r="E44" s="122">
        <v>46.91</v>
      </c>
      <c r="F44" s="122">
        <v>42.43</v>
      </c>
      <c r="G44" s="122">
        <v>41.64</v>
      </c>
      <c r="H44" s="120">
        <f t="shared" si="0"/>
        <v>199.12</v>
      </c>
      <c r="I44" s="110">
        <f t="shared" si="1"/>
        <v>199.12</v>
      </c>
      <c r="J44" s="110"/>
      <c r="N44" s="27">
        <v>26</v>
      </c>
      <c r="O44" s="111" t="s">
        <v>171</v>
      </c>
      <c r="P44" s="77">
        <f t="shared" si="2"/>
        <v>199.12</v>
      </c>
      <c r="Q44" s="77">
        <f t="shared" si="3"/>
        <v>199120026</v>
      </c>
      <c r="R44" s="27">
        <f t="shared" si="4"/>
        <v>199120026</v>
      </c>
      <c r="S44" s="27">
        <f t="shared" si="5"/>
        <v>26</v>
      </c>
    </row>
    <row r="45" spans="2:19">
      <c r="B45" s="108" t="s">
        <v>52</v>
      </c>
      <c r="C45" s="121" t="s">
        <v>462</v>
      </c>
      <c r="D45" s="122">
        <v>86.14</v>
      </c>
      <c r="E45" s="122">
        <v>26.35</v>
      </c>
      <c r="F45" s="122">
        <v>52.93</v>
      </c>
      <c r="G45" s="122">
        <v>33.549999999999997</v>
      </c>
      <c r="H45" s="120">
        <f t="shared" si="0"/>
        <v>198.97000000000003</v>
      </c>
      <c r="I45" s="110">
        <f t="shared" si="1"/>
        <v>198.97000000000003</v>
      </c>
      <c r="J45" s="110"/>
      <c r="N45" s="27">
        <v>27</v>
      </c>
      <c r="O45" s="111" t="s">
        <v>172</v>
      </c>
      <c r="P45" s="77">
        <f t="shared" si="2"/>
        <v>198.97000000000003</v>
      </c>
      <c r="Q45" s="77">
        <f t="shared" si="3"/>
        <v>198970027.00000003</v>
      </c>
      <c r="R45" s="27">
        <f t="shared" si="4"/>
        <v>198970027.00000003</v>
      </c>
      <c r="S45" s="27">
        <f t="shared" si="5"/>
        <v>27</v>
      </c>
    </row>
    <row r="46" spans="2:19">
      <c r="B46" s="112" t="s">
        <v>53</v>
      </c>
      <c r="C46" s="113" t="s">
        <v>499</v>
      </c>
      <c r="D46" s="122">
        <v>47.94</v>
      </c>
      <c r="E46" s="122">
        <v>34.270000000000003</v>
      </c>
      <c r="F46" s="122">
        <v>58.95</v>
      </c>
      <c r="G46" s="122">
        <v>54.82</v>
      </c>
      <c r="H46" s="120">
        <f t="shared" si="0"/>
        <v>195.98000000000002</v>
      </c>
      <c r="I46" s="110">
        <f t="shared" si="1"/>
        <v>195.98000000000002</v>
      </c>
      <c r="J46" s="110"/>
      <c r="N46" s="27">
        <v>28</v>
      </c>
      <c r="O46" s="111" t="s">
        <v>173</v>
      </c>
      <c r="P46" s="77">
        <f t="shared" si="2"/>
        <v>195.98000000000002</v>
      </c>
      <c r="Q46" s="77">
        <f t="shared" si="3"/>
        <v>195980028.00000003</v>
      </c>
      <c r="R46" s="27">
        <f t="shared" si="4"/>
        <v>195980028.00000003</v>
      </c>
      <c r="S46" s="27">
        <f t="shared" si="5"/>
        <v>28</v>
      </c>
    </row>
    <row r="47" spans="2:19">
      <c r="B47" s="108" t="s">
        <v>54</v>
      </c>
      <c r="C47" s="121" t="s">
        <v>575</v>
      </c>
      <c r="D47" s="122">
        <v>85.82</v>
      </c>
      <c r="E47" s="122">
        <v>33</v>
      </c>
      <c r="F47" s="122">
        <v>47.09</v>
      </c>
      <c r="G47" s="122">
        <v>29.96</v>
      </c>
      <c r="H47" s="120">
        <f t="shared" si="0"/>
        <v>195.87</v>
      </c>
      <c r="I47" s="110">
        <f t="shared" si="1"/>
        <v>195.87</v>
      </c>
      <c r="J47" s="110"/>
      <c r="N47" s="27">
        <v>29</v>
      </c>
      <c r="O47" s="111" t="s">
        <v>174</v>
      </c>
      <c r="P47" s="77">
        <f t="shared" si="2"/>
        <v>195.87</v>
      </c>
      <c r="Q47" s="77">
        <f t="shared" si="3"/>
        <v>195870029</v>
      </c>
      <c r="R47" s="27">
        <f t="shared" si="4"/>
        <v>195870029</v>
      </c>
      <c r="S47" s="27">
        <f t="shared" si="5"/>
        <v>29</v>
      </c>
    </row>
    <row r="48" spans="2:19">
      <c r="B48" s="112" t="s">
        <v>55</v>
      </c>
      <c r="C48" s="109" t="s">
        <v>391</v>
      </c>
      <c r="D48" s="122">
        <v>63.74</v>
      </c>
      <c r="E48" s="122">
        <v>28.01</v>
      </c>
      <c r="F48" s="122">
        <v>59.75</v>
      </c>
      <c r="G48" s="122">
        <v>43.52</v>
      </c>
      <c r="H48" s="120">
        <f t="shared" si="0"/>
        <v>195.02</v>
      </c>
      <c r="I48" s="110">
        <f t="shared" si="1"/>
        <v>195.02</v>
      </c>
      <c r="J48" s="110"/>
      <c r="N48" s="27">
        <v>30</v>
      </c>
      <c r="O48" s="111" t="s">
        <v>175</v>
      </c>
      <c r="P48" s="77">
        <f t="shared" si="2"/>
        <v>195.02</v>
      </c>
      <c r="Q48" s="77">
        <f t="shared" si="3"/>
        <v>195020030</v>
      </c>
      <c r="R48" s="27">
        <f t="shared" si="4"/>
        <v>195020030</v>
      </c>
      <c r="S48" s="27">
        <f t="shared" si="5"/>
        <v>30</v>
      </c>
    </row>
    <row r="49" spans="2:19">
      <c r="B49" s="108" t="s">
        <v>56</v>
      </c>
      <c r="C49" s="113" t="s">
        <v>471</v>
      </c>
      <c r="D49" s="122">
        <v>49.94</v>
      </c>
      <c r="E49" s="122">
        <v>55.17</v>
      </c>
      <c r="F49" s="122">
        <v>37.85</v>
      </c>
      <c r="G49" s="122">
        <v>51.92</v>
      </c>
      <c r="H49" s="120">
        <f t="shared" si="0"/>
        <v>194.88</v>
      </c>
      <c r="I49" s="110">
        <f t="shared" si="1"/>
        <v>194.88</v>
      </c>
      <c r="J49" s="110"/>
      <c r="N49" s="27">
        <v>31</v>
      </c>
      <c r="O49" s="111" t="s">
        <v>176</v>
      </c>
      <c r="P49" s="77">
        <f t="shared" si="2"/>
        <v>194.88</v>
      </c>
      <c r="Q49" s="77">
        <f t="shared" si="3"/>
        <v>194880031</v>
      </c>
      <c r="R49" s="27">
        <f t="shared" si="4"/>
        <v>194880031</v>
      </c>
      <c r="S49" s="27">
        <f t="shared" si="5"/>
        <v>31</v>
      </c>
    </row>
    <row r="50" spans="2:19">
      <c r="B50" s="112" t="s">
        <v>57</v>
      </c>
      <c r="C50" s="109" t="s">
        <v>468</v>
      </c>
      <c r="D50" s="122">
        <v>57.34</v>
      </c>
      <c r="E50" s="122">
        <v>26.27</v>
      </c>
      <c r="F50" s="122">
        <v>48.09</v>
      </c>
      <c r="G50" s="122">
        <v>61.68</v>
      </c>
      <c r="H50" s="120">
        <f t="shared" si="0"/>
        <v>193.38</v>
      </c>
      <c r="I50" s="110">
        <f t="shared" si="1"/>
        <v>193.38</v>
      </c>
      <c r="J50" s="110"/>
      <c r="N50" s="27">
        <v>32</v>
      </c>
      <c r="O50" s="111" t="s">
        <v>177</v>
      </c>
      <c r="P50" s="77">
        <f t="shared" si="2"/>
        <v>193.38</v>
      </c>
      <c r="Q50" s="77">
        <f t="shared" si="3"/>
        <v>193380032</v>
      </c>
      <c r="R50" s="27">
        <f t="shared" si="4"/>
        <v>193380032</v>
      </c>
      <c r="S50" s="27">
        <f t="shared" si="5"/>
        <v>32</v>
      </c>
    </row>
    <row r="51" spans="2:19">
      <c r="B51" s="108" t="s">
        <v>58</v>
      </c>
      <c r="C51" s="113" t="s">
        <v>526</v>
      </c>
      <c r="D51" s="122">
        <v>45.02</v>
      </c>
      <c r="E51" s="122">
        <v>30.87</v>
      </c>
      <c r="F51" s="126">
        <v>50.93</v>
      </c>
      <c r="G51" s="122">
        <v>66.39</v>
      </c>
      <c r="H51" s="120">
        <f t="shared" ref="H51:H82" si="6">SUM(D51:G51)</f>
        <v>193.20999999999998</v>
      </c>
      <c r="I51" s="110">
        <f t="shared" ref="I51:I82" si="7">IF(OR(G51="",G52=""),"",SUM(D51:G51))</f>
        <v>193.20999999999998</v>
      </c>
      <c r="J51" s="110"/>
      <c r="N51" s="27">
        <v>33</v>
      </c>
      <c r="O51" s="111" t="s">
        <v>178</v>
      </c>
      <c r="P51" s="77">
        <f t="shared" ref="P51:P82" si="8">SUM(C51:G51)</f>
        <v>193.20999999999998</v>
      </c>
      <c r="Q51" s="77">
        <f t="shared" ref="Q51:Q82" si="9">((P51*10^6)+N51)</f>
        <v>193210032.99999997</v>
      </c>
      <c r="R51" s="27">
        <f t="shared" si="4"/>
        <v>193210032.99999997</v>
      </c>
      <c r="S51" s="27">
        <f t="shared" si="5"/>
        <v>33</v>
      </c>
    </row>
    <row r="52" spans="2:19">
      <c r="B52" s="112" t="s">
        <v>59</v>
      </c>
      <c r="C52" s="109" t="s">
        <v>485</v>
      </c>
      <c r="D52" s="122">
        <v>57.14</v>
      </c>
      <c r="E52" s="122">
        <v>49.07</v>
      </c>
      <c r="F52" s="122">
        <v>39.03</v>
      </c>
      <c r="G52" s="122">
        <v>46.58</v>
      </c>
      <c r="H52" s="120">
        <f t="shared" si="6"/>
        <v>191.82</v>
      </c>
      <c r="I52" s="110">
        <f t="shared" si="7"/>
        <v>191.82</v>
      </c>
      <c r="J52" s="110"/>
      <c r="N52" s="27">
        <v>34</v>
      </c>
      <c r="O52" s="111" t="s">
        <v>179</v>
      </c>
      <c r="P52" s="77">
        <f t="shared" si="8"/>
        <v>191.82</v>
      </c>
      <c r="Q52" s="77">
        <f t="shared" si="9"/>
        <v>191820034</v>
      </c>
      <c r="R52" s="27">
        <f t="shared" si="4"/>
        <v>191820034</v>
      </c>
      <c r="S52" s="27">
        <f t="shared" si="5"/>
        <v>34</v>
      </c>
    </row>
    <row r="53" spans="2:19">
      <c r="B53" s="108" t="s">
        <v>60</v>
      </c>
      <c r="C53" s="121" t="s">
        <v>518</v>
      </c>
      <c r="D53" s="122">
        <v>76.34</v>
      </c>
      <c r="E53" s="122">
        <v>43.47</v>
      </c>
      <c r="F53" s="122">
        <v>39.75</v>
      </c>
      <c r="G53" s="122">
        <v>31.88</v>
      </c>
      <c r="H53" s="120">
        <f t="shared" si="6"/>
        <v>191.44</v>
      </c>
      <c r="I53" s="110">
        <f t="shared" si="7"/>
        <v>191.44</v>
      </c>
      <c r="J53" s="110"/>
      <c r="N53" s="27">
        <v>35</v>
      </c>
      <c r="O53" s="111" t="s">
        <v>180</v>
      </c>
      <c r="P53" s="77">
        <f t="shared" si="8"/>
        <v>191.44</v>
      </c>
      <c r="Q53" s="77">
        <f t="shared" si="9"/>
        <v>191440035</v>
      </c>
      <c r="R53" s="27">
        <f t="shared" si="4"/>
        <v>191440035</v>
      </c>
      <c r="S53" s="27">
        <f t="shared" si="5"/>
        <v>35</v>
      </c>
    </row>
    <row r="54" spans="2:19">
      <c r="B54" s="112" t="s">
        <v>61</v>
      </c>
      <c r="C54" s="109" t="s">
        <v>398</v>
      </c>
      <c r="D54" s="122">
        <v>60.03</v>
      </c>
      <c r="E54" s="122">
        <v>44.65</v>
      </c>
      <c r="F54" s="122">
        <v>31.57</v>
      </c>
      <c r="G54" s="122">
        <v>54.77</v>
      </c>
      <c r="H54" s="120">
        <f t="shared" si="6"/>
        <v>191.02</v>
      </c>
      <c r="I54" s="110">
        <f t="shared" si="7"/>
        <v>191.02</v>
      </c>
      <c r="J54" s="110"/>
      <c r="N54" s="27">
        <v>36</v>
      </c>
      <c r="O54" s="111" t="s">
        <v>181</v>
      </c>
      <c r="P54" s="77">
        <f t="shared" si="8"/>
        <v>191.02</v>
      </c>
      <c r="Q54" s="77">
        <f t="shared" si="9"/>
        <v>191020036</v>
      </c>
      <c r="R54" s="27">
        <f t="shared" si="4"/>
        <v>191020036</v>
      </c>
      <c r="S54" s="27">
        <f t="shared" si="5"/>
        <v>36</v>
      </c>
    </row>
    <row r="55" spans="2:19">
      <c r="B55" s="108" t="s">
        <v>62</v>
      </c>
      <c r="C55" s="109" t="s">
        <v>546</v>
      </c>
      <c r="D55" s="122">
        <v>62.52</v>
      </c>
      <c r="E55" s="122">
        <v>25.27</v>
      </c>
      <c r="F55" s="122">
        <v>54.65</v>
      </c>
      <c r="G55" s="122">
        <v>48.12</v>
      </c>
      <c r="H55" s="120">
        <f t="shared" si="6"/>
        <v>190.56</v>
      </c>
      <c r="I55" s="110">
        <f t="shared" si="7"/>
        <v>190.56</v>
      </c>
      <c r="J55" s="110"/>
      <c r="N55" s="27">
        <v>37</v>
      </c>
      <c r="O55" s="111" t="s">
        <v>182</v>
      </c>
      <c r="P55" s="77">
        <f t="shared" si="8"/>
        <v>190.56</v>
      </c>
      <c r="Q55" s="77">
        <f t="shared" si="9"/>
        <v>190560037</v>
      </c>
      <c r="R55" s="27">
        <f t="shared" si="4"/>
        <v>190560037</v>
      </c>
      <c r="S55" s="27">
        <f t="shared" si="5"/>
        <v>37</v>
      </c>
    </row>
    <row r="56" spans="2:19">
      <c r="B56" s="112" t="s">
        <v>63</v>
      </c>
      <c r="C56" s="109" t="s">
        <v>472</v>
      </c>
      <c r="D56" s="122">
        <v>72.540000000000006</v>
      </c>
      <c r="E56" s="122">
        <v>32.409999999999997</v>
      </c>
      <c r="F56" s="122">
        <v>30.54</v>
      </c>
      <c r="G56" s="122">
        <v>54.68</v>
      </c>
      <c r="H56" s="120">
        <f t="shared" si="6"/>
        <v>190.17000000000002</v>
      </c>
      <c r="I56" s="110">
        <f t="shared" si="7"/>
        <v>190.17000000000002</v>
      </c>
      <c r="J56" s="110"/>
      <c r="N56" s="27">
        <v>38</v>
      </c>
      <c r="O56" s="111" t="s">
        <v>183</v>
      </c>
      <c r="P56" s="77">
        <f t="shared" si="8"/>
        <v>190.17000000000002</v>
      </c>
      <c r="Q56" s="77">
        <f t="shared" si="9"/>
        <v>190170038.00000003</v>
      </c>
      <c r="R56" s="27">
        <f t="shared" si="4"/>
        <v>190170038.00000003</v>
      </c>
      <c r="S56" s="27">
        <f t="shared" si="5"/>
        <v>38</v>
      </c>
    </row>
    <row r="57" spans="2:19">
      <c r="B57" s="108" t="s">
        <v>64</v>
      </c>
      <c r="C57" s="109" t="s">
        <v>488</v>
      </c>
      <c r="D57" s="122">
        <v>56.8</v>
      </c>
      <c r="E57" s="122">
        <v>54.61</v>
      </c>
      <c r="F57" s="122">
        <v>40.94</v>
      </c>
      <c r="G57" s="122">
        <v>37.28</v>
      </c>
      <c r="H57" s="120">
        <f t="shared" si="6"/>
        <v>189.63</v>
      </c>
      <c r="I57" s="110">
        <f t="shared" si="7"/>
        <v>189.63</v>
      </c>
      <c r="J57" s="110"/>
      <c r="N57" s="27">
        <v>39</v>
      </c>
      <c r="O57" s="111" t="s">
        <v>184</v>
      </c>
      <c r="P57" s="77">
        <f t="shared" si="8"/>
        <v>189.63</v>
      </c>
      <c r="Q57" s="77">
        <f t="shared" si="9"/>
        <v>189630039</v>
      </c>
      <c r="R57" s="27">
        <f t="shared" si="4"/>
        <v>189630039</v>
      </c>
      <c r="S57" s="27">
        <f t="shared" si="5"/>
        <v>39</v>
      </c>
    </row>
    <row r="58" spans="2:19">
      <c r="B58" s="112" t="s">
        <v>65</v>
      </c>
      <c r="C58" s="109" t="s">
        <v>532</v>
      </c>
      <c r="D58" s="122">
        <v>69.64</v>
      </c>
      <c r="E58" s="122">
        <v>42.31</v>
      </c>
      <c r="F58" s="122">
        <v>23.67</v>
      </c>
      <c r="G58" s="122">
        <v>52.98</v>
      </c>
      <c r="H58" s="120">
        <f t="shared" si="6"/>
        <v>188.6</v>
      </c>
      <c r="I58" s="110">
        <f t="shared" si="7"/>
        <v>188.6</v>
      </c>
      <c r="J58" s="110"/>
      <c r="N58" s="27">
        <v>40</v>
      </c>
      <c r="O58" s="111" t="s">
        <v>185</v>
      </c>
      <c r="P58" s="77">
        <f t="shared" si="8"/>
        <v>188.6</v>
      </c>
      <c r="Q58" s="77">
        <f t="shared" si="9"/>
        <v>188600040</v>
      </c>
      <c r="R58" s="27">
        <f t="shared" si="4"/>
        <v>188600040</v>
      </c>
      <c r="S58" s="27">
        <f t="shared" si="5"/>
        <v>40</v>
      </c>
    </row>
    <row r="59" spans="2:19">
      <c r="B59" s="108" t="s">
        <v>66</v>
      </c>
      <c r="C59" s="109" t="s">
        <v>415</v>
      </c>
      <c r="D59" s="122">
        <v>58.94</v>
      </c>
      <c r="E59" s="122">
        <v>42.41</v>
      </c>
      <c r="F59" s="122">
        <v>51.07</v>
      </c>
      <c r="G59" s="122">
        <v>34.549999999999997</v>
      </c>
      <c r="H59" s="120">
        <f t="shared" si="6"/>
        <v>186.96999999999997</v>
      </c>
      <c r="I59" s="110">
        <f t="shared" si="7"/>
        <v>186.96999999999997</v>
      </c>
      <c r="J59" s="110"/>
      <c r="N59" s="27">
        <v>41</v>
      </c>
      <c r="O59" s="111" t="s">
        <v>186</v>
      </c>
      <c r="P59" s="77">
        <f t="shared" si="8"/>
        <v>186.96999999999997</v>
      </c>
      <c r="Q59" s="77">
        <f t="shared" si="9"/>
        <v>186970040.99999997</v>
      </c>
      <c r="R59" s="27">
        <f t="shared" si="4"/>
        <v>186970040.99999997</v>
      </c>
      <c r="S59" s="27">
        <f t="shared" si="5"/>
        <v>41</v>
      </c>
    </row>
    <row r="60" spans="2:19">
      <c r="B60" s="112" t="s">
        <v>67</v>
      </c>
      <c r="C60" s="109" t="s">
        <v>368</v>
      </c>
      <c r="D60" s="122">
        <v>59.73</v>
      </c>
      <c r="E60" s="122">
        <v>38.92</v>
      </c>
      <c r="F60" s="122">
        <v>51.14</v>
      </c>
      <c r="G60" s="122">
        <v>36.53</v>
      </c>
      <c r="H60" s="120">
        <f t="shared" si="6"/>
        <v>186.32000000000002</v>
      </c>
      <c r="I60" s="110">
        <f t="shared" si="7"/>
        <v>186.32000000000002</v>
      </c>
      <c r="J60" s="110"/>
      <c r="N60" s="27">
        <v>42</v>
      </c>
      <c r="O60" s="111" t="s">
        <v>187</v>
      </c>
      <c r="P60" s="77">
        <f t="shared" si="8"/>
        <v>186.32000000000002</v>
      </c>
      <c r="Q60" s="77">
        <f t="shared" si="9"/>
        <v>186320042.00000003</v>
      </c>
      <c r="R60" s="27">
        <f t="shared" si="4"/>
        <v>186320042.00000003</v>
      </c>
      <c r="S60" s="27">
        <f t="shared" si="5"/>
        <v>42</v>
      </c>
    </row>
    <row r="61" spans="2:19">
      <c r="B61" s="108" t="s">
        <v>68</v>
      </c>
      <c r="C61" s="109" t="s">
        <v>479</v>
      </c>
      <c r="D61" s="122">
        <v>62.54</v>
      </c>
      <c r="E61" s="122">
        <v>35.21</v>
      </c>
      <c r="F61" s="122">
        <v>36.729999999999997</v>
      </c>
      <c r="G61" s="122">
        <v>50.56</v>
      </c>
      <c r="H61" s="120">
        <f t="shared" si="6"/>
        <v>185.04</v>
      </c>
      <c r="I61" s="110">
        <f t="shared" si="7"/>
        <v>185.04</v>
      </c>
      <c r="J61" s="110"/>
      <c r="N61" s="27">
        <v>43</v>
      </c>
      <c r="O61" s="111" t="s">
        <v>188</v>
      </c>
      <c r="P61" s="77">
        <f t="shared" si="8"/>
        <v>185.04</v>
      </c>
      <c r="Q61" s="77">
        <f t="shared" si="9"/>
        <v>185040043</v>
      </c>
      <c r="R61" s="27">
        <f t="shared" si="4"/>
        <v>185040043</v>
      </c>
      <c r="S61" s="27">
        <f t="shared" si="5"/>
        <v>43</v>
      </c>
    </row>
    <row r="62" spans="2:19">
      <c r="B62" s="112" t="s">
        <v>69</v>
      </c>
      <c r="C62" s="113" t="s">
        <v>419</v>
      </c>
      <c r="D62" s="122">
        <v>46.44</v>
      </c>
      <c r="E62" s="122">
        <v>55.37</v>
      </c>
      <c r="F62" s="122">
        <v>58.67</v>
      </c>
      <c r="G62" s="122">
        <v>23.77</v>
      </c>
      <c r="H62" s="120">
        <f t="shared" si="6"/>
        <v>184.25000000000003</v>
      </c>
      <c r="I62" s="110">
        <f t="shared" si="7"/>
        <v>184.25000000000003</v>
      </c>
      <c r="J62" s="110"/>
      <c r="N62" s="27">
        <v>44</v>
      </c>
      <c r="O62" s="111" t="s">
        <v>189</v>
      </c>
      <c r="P62" s="77">
        <f t="shared" si="8"/>
        <v>184.25000000000003</v>
      </c>
      <c r="Q62" s="77">
        <f t="shared" si="9"/>
        <v>184250044.00000003</v>
      </c>
      <c r="R62" s="27">
        <f t="shared" si="4"/>
        <v>184250044.00000003</v>
      </c>
      <c r="S62" s="27">
        <f t="shared" si="5"/>
        <v>44</v>
      </c>
    </row>
    <row r="63" spans="2:19">
      <c r="B63" s="108" t="s">
        <v>70</v>
      </c>
      <c r="C63" s="113" t="s">
        <v>388</v>
      </c>
      <c r="D63" s="122">
        <v>38.74</v>
      </c>
      <c r="E63" s="122">
        <v>54.07</v>
      </c>
      <c r="F63" s="122">
        <v>48.59</v>
      </c>
      <c r="G63" s="122">
        <v>42.41</v>
      </c>
      <c r="H63" s="120">
        <f t="shared" si="6"/>
        <v>183.81</v>
      </c>
      <c r="I63" s="110">
        <f t="shared" si="7"/>
        <v>183.81</v>
      </c>
      <c r="J63" s="110"/>
      <c r="N63" s="27">
        <v>45</v>
      </c>
      <c r="O63" s="111" t="s">
        <v>190</v>
      </c>
      <c r="P63" s="77">
        <f t="shared" si="8"/>
        <v>183.81</v>
      </c>
      <c r="Q63" s="77">
        <f t="shared" si="9"/>
        <v>183810045</v>
      </c>
      <c r="R63" s="27">
        <f t="shared" si="4"/>
        <v>183810045</v>
      </c>
      <c r="S63" s="27">
        <f t="shared" si="5"/>
        <v>45</v>
      </c>
    </row>
    <row r="64" spans="2:19">
      <c r="B64" s="112" t="s">
        <v>71</v>
      </c>
      <c r="C64" s="109" t="s">
        <v>361</v>
      </c>
      <c r="D64" s="122">
        <v>71.44</v>
      </c>
      <c r="E64" s="122">
        <v>51.77</v>
      </c>
      <c r="F64" s="122">
        <v>22.03</v>
      </c>
      <c r="G64" s="122">
        <v>37.950000000000003</v>
      </c>
      <c r="H64" s="120">
        <f t="shared" si="6"/>
        <v>183.19</v>
      </c>
      <c r="I64" s="110">
        <f t="shared" si="7"/>
        <v>183.19</v>
      </c>
      <c r="J64" s="110"/>
      <c r="N64" s="27">
        <v>46</v>
      </c>
      <c r="O64" s="111" t="s">
        <v>191</v>
      </c>
      <c r="P64" s="77">
        <f t="shared" si="8"/>
        <v>183.19</v>
      </c>
      <c r="Q64" s="77">
        <f t="shared" si="9"/>
        <v>183190046</v>
      </c>
      <c r="R64" s="27">
        <f t="shared" si="4"/>
        <v>183190046</v>
      </c>
      <c r="S64" s="27">
        <f t="shared" si="5"/>
        <v>46</v>
      </c>
    </row>
    <row r="65" spans="2:19">
      <c r="B65" s="108" t="s">
        <v>72</v>
      </c>
      <c r="C65" s="121" t="s">
        <v>558</v>
      </c>
      <c r="D65" s="122">
        <v>86.54</v>
      </c>
      <c r="E65" s="122">
        <v>24.37</v>
      </c>
      <c r="F65" s="122">
        <v>46.65</v>
      </c>
      <c r="G65" s="122">
        <v>25.52</v>
      </c>
      <c r="H65" s="120">
        <f t="shared" si="6"/>
        <v>183.08</v>
      </c>
      <c r="I65" s="110">
        <f t="shared" si="7"/>
        <v>183.08</v>
      </c>
      <c r="J65" s="110"/>
      <c r="N65" s="27">
        <v>47</v>
      </c>
      <c r="O65" s="111" t="s">
        <v>192</v>
      </c>
      <c r="P65" s="77">
        <f t="shared" si="8"/>
        <v>183.08</v>
      </c>
      <c r="Q65" s="77">
        <f t="shared" si="9"/>
        <v>183080047</v>
      </c>
      <c r="R65" s="27">
        <f t="shared" si="4"/>
        <v>183080047</v>
      </c>
      <c r="S65" s="27">
        <f t="shared" si="5"/>
        <v>47</v>
      </c>
    </row>
    <row r="66" spans="2:19">
      <c r="B66" s="112" t="s">
        <v>73</v>
      </c>
      <c r="C66" s="113" t="s">
        <v>544</v>
      </c>
      <c r="D66" s="122">
        <v>54.04</v>
      </c>
      <c r="E66" s="122">
        <v>47.75</v>
      </c>
      <c r="F66" s="122">
        <v>34.03</v>
      </c>
      <c r="G66" s="122">
        <v>45.68</v>
      </c>
      <c r="H66" s="120">
        <f t="shared" si="6"/>
        <v>181.5</v>
      </c>
      <c r="I66" s="110">
        <f t="shared" si="7"/>
        <v>181.5</v>
      </c>
      <c r="J66" s="110"/>
      <c r="N66" s="27">
        <v>48</v>
      </c>
      <c r="O66" s="111" t="s">
        <v>193</v>
      </c>
      <c r="P66" s="77">
        <f t="shared" si="8"/>
        <v>181.5</v>
      </c>
      <c r="Q66" s="77">
        <f t="shared" si="9"/>
        <v>181500048</v>
      </c>
      <c r="R66" s="27">
        <f t="shared" si="4"/>
        <v>181500048</v>
      </c>
      <c r="S66" s="27">
        <f t="shared" si="5"/>
        <v>48</v>
      </c>
    </row>
    <row r="67" spans="2:19">
      <c r="B67" s="108" t="s">
        <v>74</v>
      </c>
      <c r="C67" s="113" t="s">
        <v>412</v>
      </c>
      <c r="D67" s="122">
        <v>37.68</v>
      </c>
      <c r="E67" s="122">
        <v>65.400000000000006</v>
      </c>
      <c r="F67" s="122">
        <v>44.11</v>
      </c>
      <c r="G67" s="122">
        <v>33.840000000000003</v>
      </c>
      <c r="H67" s="120">
        <f t="shared" si="6"/>
        <v>181.03</v>
      </c>
      <c r="I67" s="110">
        <f t="shared" si="7"/>
        <v>181.03</v>
      </c>
      <c r="J67" s="110"/>
      <c r="N67" s="27">
        <v>49</v>
      </c>
      <c r="O67" s="111" t="s">
        <v>194</v>
      </c>
      <c r="P67" s="77">
        <f t="shared" si="8"/>
        <v>181.03</v>
      </c>
      <c r="Q67" s="77">
        <f t="shared" si="9"/>
        <v>181030049</v>
      </c>
      <c r="R67" s="27">
        <f t="shared" si="4"/>
        <v>181030049</v>
      </c>
      <c r="S67" s="27">
        <f t="shared" si="5"/>
        <v>49</v>
      </c>
    </row>
    <row r="68" spans="2:19">
      <c r="B68" s="112" t="s">
        <v>75</v>
      </c>
      <c r="C68" s="113" t="s">
        <v>399</v>
      </c>
      <c r="D68" s="122">
        <v>32.840000000000003</v>
      </c>
      <c r="E68" s="122">
        <v>46.45</v>
      </c>
      <c r="F68" s="122">
        <v>59.05</v>
      </c>
      <c r="G68" s="122">
        <v>41.28</v>
      </c>
      <c r="H68" s="120">
        <f t="shared" si="6"/>
        <v>179.62</v>
      </c>
      <c r="I68" s="110">
        <f t="shared" si="7"/>
        <v>179.62</v>
      </c>
      <c r="J68" s="110"/>
      <c r="N68" s="27">
        <v>50</v>
      </c>
      <c r="O68" s="111" t="s">
        <v>195</v>
      </c>
      <c r="P68" s="77">
        <f t="shared" si="8"/>
        <v>179.62</v>
      </c>
      <c r="Q68" s="77">
        <f t="shared" si="9"/>
        <v>179620050</v>
      </c>
      <c r="R68" s="27">
        <f t="shared" si="4"/>
        <v>179620050</v>
      </c>
      <c r="S68" s="27">
        <f t="shared" si="5"/>
        <v>50</v>
      </c>
    </row>
    <row r="69" spans="2:19">
      <c r="B69" s="108" t="s">
        <v>76</v>
      </c>
      <c r="C69" s="113" t="s">
        <v>543</v>
      </c>
      <c r="D69" s="122">
        <v>31.61</v>
      </c>
      <c r="E69" s="122">
        <v>54.67</v>
      </c>
      <c r="F69" s="122">
        <v>41.59</v>
      </c>
      <c r="G69" s="122">
        <v>51.66</v>
      </c>
      <c r="H69" s="120">
        <f t="shared" si="6"/>
        <v>179.53</v>
      </c>
      <c r="I69" s="110">
        <f t="shared" si="7"/>
        <v>179.53</v>
      </c>
      <c r="J69" s="110"/>
      <c r="N69" s="27">
        <v>51</v>
      </c>
      <c r="O69" s="111" t="s">
        <v>196</v>
      </c>
      <c r="P69" s="77">
        <f t="shared" si="8"/>
        <v>179.53</v>
      </c>
      <c r="Q69" s="77">
        <f t="shared" si="9"/>
        <v>179530051</v>
      </c>
      <c r="R69" s="27">
        <f t="shared" si="4"/>
        <v>179530051</v>
      </c>
      <c r="S69" s="27">
        <f t="shared" si="5"/>
        <v>51</v>
      </c>
    </row>
    <row r="70" spans="2:19">
      <c r="B70" s="112" t="s">
        <v>77</v>
      </c>
      <c r="C70" s="109" t="s">
        <v>466</v>
      </c>
      <c r="D70" s="122">
        <v>64.28</v>
      </c>
      <c r="E70" s="122">
        <v>55.17</v>
      </c>
      <c r="F70" s="122">
        <v>25.14</v>
      </c>
      <c r="G70" s="122">
        <v>34.92</v>
      </c>
      <c r="H70" s="120">
        <f t="shared" si="6"/>
        <v>179.51</v>
      </c>
      <c r="I70" s="110">
        <f t="shared" si="7"/>
        <v>179.51</v>
      </c>
      <c r="J70" s="110"/>
      <c r="N70" s="27">
        <v>52</v>
      </c>
      <c r="O70" s="111" t="s">
        <v>197</v>
      </c>
      <c r="P70" s="77">
        <f t="shared" si="8"/>
        <v>179.51</v>
      </c>
      <c r="Q70" s="77">
        <f t="shared" si="9"/>
        <v>179510052</v>
      </c>
      <c r="R70" s="27">
        <f t="shared" si="4"/>
        <v>179510052</v>
      </c>
      <c r="S70" s="27">
        <f t="shared" si="5"/>
        <v>52</v>
      </c>
    </row>
    <row r="71" spans="2:19">
      <c r="B71" s="108" t="s">
        <v>78</v>
      </c>
      <c r="C71" s="109" t="s">
        <v>369</v>
      </c>
      <c r="D71" s="122">
        <v>57.54</v>
      </c>
      <c r="E71" s="122">
        <v>36.869999999999997</v>
      </c>
      <c r="F71" s="122">
        <v>38.049999999999997</v>
      </c>
      <c r="G71" s="122">
        <v>46.82</v>
      </c>
      <c r="H71" s="120">
        <f t="shared" si="6"/>
        <v>179.27999999999997</v>
      </c>
      <c r="I71" s="110">
        <f t="shared" si="7"/>
        <v>179.27999999999997</v>
      </c>
      <c r="J71" s="110"/>
      <c r="N71" s="27">
        <v>53</v>
      </c>
      <c r="O71" s="111" t="s">
        <v>198</v>
      </c>
      <c r="P71" s="77">
        <f t="shared" si="8"/>
        <v>179.27999999999997</v>
      </c>
      <c r="Q71" s="77">
        <f t="shared" si="9"/>
        <v>179280052.99999997</v>
      </c>
      <c r="R71" s="27">
        <f t="shared" si="4"/>
        <v>179280052.99999997</v>
      </c>
      <c r="S71" s="27">
        <f t="shared" si="5"/>
        <v>53</v>
      </c>
    </row>
    <row r="72" spans="2:19">
      <c r="B72" s="112" t="s">
        <v>79</v>
      </c>
      <c r="C72" s="113" t="s">
        <v>405</v>
      </c>
      <c r="D72" s="122">
        <v>38.340000000000003</v>
      </c>
      <c r="E72" s="122">
        <v>38.71</v>
      </c>
      <c r="F72" s="126">
        <v>38.630000000000003</v>
      </c>
      <c r="G72" s="122">
        <v>63.19</v>
      </c>
      <c r="H72" s="120">
        <f t="shared" si="6"/>
        <v>178.87</v>
      </c>
      <c r="I72" s="110">
        <f t="shared" si="7"/>
        <v>178.87</v>
      </c>
      <c r="J72" s="110"/>
      <c r="N72" s="27">
        <v>54</v>
      </c>
      <c r="O72" s="111" t="s">
        <v>199</v>
      </c>
      <c r="P72" s="77">
        <f t="shared" si="8"/>
        <v>178.87</v>
      </c>
      <c r="Q72" s="77">
        <f t="shared" si="9"/>
        <v>178870054</v>
      </c>
      <c r="R72" s="27">
        <f t="shared" si="4"/>
        <v>178870054</v>
      </c>
      <c r="S72" s="27">
        <f t="shared" si="5"/>
        <v>54</v>
      </c>
    </row>
    <row r="73" spans="2:19">
      <c r="B73" s="108" t="s">
        <v>80</v>
      </c>
      <c r="C73" s="109" t="s">
        <v>383</v>
      </c>
      <c r="D73" s="122">
        <v>60.43</v>
      </c>
      <c r="E73" s="122">
        <v>31.02</v>
      </c>
      <c r="F73" s="122">
        <v>35.97</v>
      </c>
      <c r="G73" s="122">
        <v>51.27</v>
      </c>
      <c r="H73" s="120">
        <f t="shared" si="6"/>
        <v>178.69</v>
      </c>
      <c r="I73" s="110">
        <f t="shared" si="7"/>
        <v>178.69</v>
      </c>
      <c r="J73" s="110"/>
      <c r="N73" s="27">
        <v>55</v>
      </c>
      <c r="O73" s="111" t="s">
        <v>200</v>
      </c>
      <c r="P73" s="77">
        <f t="shared" si="8"/>
        <v>178.69</v>
      </c>
      <c r="Q73" s="77">
        <f t="shared" si="9"/>
        <v>178690055</v>
      </c>
      <c r="R73" s="27">
        <f t="shared" si="4"/>
        <v>178690055</v>
      </c>
      <c r="S73" s="27">
        <f t="shared" si="5"/>
        <v>55</v>
      </c>
    </row>
    <row r="74" spans="2:19">
      <c r="B74" s="112" t="s">
        <v>81</v>
      </c>
      <c r="C74" s="113" t="s">
        <v>426</v>
      </c>
      <c r="D74" s="122">
        <v>42.54</v>
      </c>
      <c r="E74" s="122">
        <v>79.069999999999993</v>
      </c>
      <c r="F74" s="122">
        <v>31.97</v>
      </c>
      <c r="G74" s="122">
        <v>24.78</v>
      </c>
      <c r="H74" s="120">
        <f t="shared" si="6"/>
        <v>178.35999999999999</v>
      </c>
      <c r="I74" s="110">
        <f t="shared" si="7"/>
        <v>178.35999999999999</v>
      </c>
      <c r="J74" s="110"/>
      <c r="N74" s="27">
        <v>56</v>
      </c>
      <c r="O74" s="111" t="s">
        <v>201</v>
      </c>
      <c r="P74" s="77">
        <f t="shared" si="8"/>
        <v>178.35999999999999</v>
      </c>
      <c r="Q74" s="77">
        <f t="shared" si="9"/>
        <v>178360056</v>
      </c>
      <c r="R74" s="27">
        <f t="shared" si="4"/>
        <v>178360056</v>
      </c>
      <c r="S74" s="27">
        <f t="shared" si="5"/>
        <v>56</v>
      </c>
    </row>
    <row r="75" spans="2:19">
      <c r="B75" s="108" t="s">
        <v>82</v>
      </c>
      <c r="C75" s="113" t="s">
        <v>512</v>
      </c>
      <c r="D75" s="122">
        <v>49.14</v>
      </c>
      <c r="E75" s="122">
        <v>48.52</v>
      </c>
      <c r="F75" s="122">
        <v>43.13</v>
      </c>
      <c r="G75" s="122">
        <v>37.25</v>
      </c>
      <c r="H75" s="120">
        <f t="shared" si="6"/>
        <v>178.04</v>
      </c>
      <c r="I75" s="110">
        <f t="shared" si="7"/>
        <v>178.04</v>
      </c>
      <c r="J75" s="110"/>
      <c r="N75" s="27">
        <v>57</v>
      </c>
      <c r="O75" s="111" t="s">
        <v>202</v>
      </c>
      <c r="P75" s="77">
        <f t="shared" si="8"/>
        <v>178.04</v>
      </c>
      <c r="Q75" s="77">
        <f t="shared" si="9"/>
        <v>178040057</v>
      </c>
      <c r="R75" s="27">
        <f t="shared" si="4"/>
        <v>178040057</v>
      </c>
      <c r="S75" s="27">
        <f t="shared" si="5"/>
        <v>57</v>
      </c>
    </row>
    <row r="76" spans="2:19">
      <c r="B76" s="112" t="s">
        <v>83</v>
      </c>
      <c r="C76" s="121" t="s">
        <v>477</v>
      </c>
      <c r="D76" s="122">
        <v>80.739999999999995</v>
      </c>
      <c r="E76" s="122">
        <v>23.97</v>
      </c>
      <c r="F76" s="122">
        <v>41.05</v>
      </c>
      <c r="G76" s="122">
        <v>30.92</v>
      </c>
      <c r="H76" s="120">
        <f t="shared" si="6"/>
        <v>176.68</v>
      </c>
      <c r="I76" s="110">
        <f t="shared" si="7"/>
        <v>176.68</v>
      </c>
      <c r="J76" s="110"/>
      <c r="N76" s="27">
        <v>58</v>
      </c>
      <c r="O76" s="111" t="s">
        <v>203</v>
      </c>
      <c r="P76" s="77">
        <f t="shared" si="8"/>
        <v>176.68</v>
      </c>
      <c r="Q76" s="77">
        <f t="shared" si="9"/>
        <v>176680058</v>
      </c>
      <c r="R76" s="27">
        <f t="shared" si="4"/>
        <v>176680058</v>
      </c>
      <c r="S76" s="27">
        <f t="shared" si="5"/>
        <v>58</v>
      </c>
    </row>
    <row r="77" spans="2:19">
      <c r="B77" s="108" t="s">
        <v>84</v>
      </c>
      <c r="C77" s="109" t="s">
        <v>464</v>
      </c>
      <c r="D77" s="122">
        <v>56.73</v>
      </c>
      <c r="E77" s="122">
        <v>34.71</v>
      </c>
      <c r="F77" s="122">
        <v>43.93</v>
      </c>
      <c r="G77" s="122">
        <v>40.58</v>
      </c>
      <c r="H77" s="120">
        <f t="shared" si="6"/>
        <v>175.95</v>
      </c>
      <c r="I77" s="110">
        <f t="shared" si="7"/>
        <v>175.95</v>
      </c>
      <c r="J77" s="110"/>
      <c r="N77" s="27">
        <v>59</v>
      </c>
      <c r="O77" s="111" t="s">
        <v>204</v>
      </c>
      <c r="P77" s="77">
        <f t="shared" si="8"/>
        <v>175.95</v>
      </c>
      <c r="Q77" s="77">
        <f t="shared" si="9"/>
        <v>175950059</v>
      </c>
      <c r="R77" s="27">
        <f t="shared" si="4"/>
        <v>175950059</v>
      </c>
      <c r="S77" s="27">
        <f t="shared" si="5"/>
        <v>59</v>
      </c>
    </row>
    <row r="78" spans="2:19">
      <c r="B78" s="112" t="s">
        <v>85</v>
      </c>
      <c r="C78" s="113" t="s">
        <v>363</v>
      </c>
      <c r="D78" s="122">
        <v>34.64</v>
      </c>
      <c r="E78" s="122">
        <v>53.07</v>
      </c>
      <c r="F78" s="122">
        <v>39.85</v>
      </c>
      <c r="G78" s="122">
        <v>47.62</v>
      </c>
      <c r="H78" s="120">
        <f t="shared" si="6"/>
        <v>175.18</v>
      </c>
      <c r="I78" s="110">
        <f t="shared" si="7"/>
        <v>175.18</v>
      </c>
      <c r="J78" s="110"/>
      <c r="N78" s="27">
        <v>60</v>
      </c>
      <c r="O78" s="111" t="s">
        <v>205</v>
      </c>
      <c r="P78" s="77">
        <f t="shared" si="8"/>
        <v>175.18</v>
      </c>
      <c r="Q78" s="77">
        <f t="shared" si="9"/>
        <v>175180060</v>
      </c>
      <c r="R78" s="27">
        <f t="shared" si="4"/>
        <v>175180060</v>
      </c>
      <c r="S78" s="27">
        <f t="shared" si="5"/>
        <v>60</v>
      </c>
    </row>
    <row r="79" spans="2:19">
      <c r="B79" s="108" t="s">
        <v>86</v>
      </c>
      <c r="C79" s="121" t="s">
        <v>559</v>
      </c>
      <c r="D79" s="122">
        <v>76.08</v>
      </c>
      <c r="E79" s="122">
        <v>34</v>
      </c>
      <c r="F79" s="122">
        <v>46.39</v>
      </c>
      <c r="G79" s="122">
        <v>18.16</v>
      </c>
      <c r="H79" s="120">
        <f t="shared" si="6"/>
        <v>174.63</v>
      </c>
      <c r="I79" s="110">
        <f t="shared" si="7"/>
        <v>174.63</v>
      </c>
      <c r="J79" s="110"/>
      <c r="N79" s="27">
        <v>61</v>
      </c>
      <c r="O79" s="111" t="s">
        <v>206</v>
      </c>
      <c r="P79" s="77">
        <f t="shared" si="8"/>
        <v>174.63</v>
      </c>
      <c r="Q79" s="77">
        <f t="shared" si="9"/>
        <v>174630061</v>
      </c>
      <c r="R79" s="27">
        <f t="shared" si="4"/>
        <v>174630061</v>
      </c>
      <c r="S79" s="27">
        <f t="shared" si="5"/>
        <v>61</v>
      </c>
    </row>
    <row r="80" spans="2:19">
      <c r="B80" s="112" t="s">
        <v>87</v>
      </c>
      <c r="C80" s="113" t="s">
        <v>534</v>
      </c>
      <c r="D80" s="122">
        <v>30.2</v>
      </c>
      <c r="E80" s="122">
        <v>69.5</v>
      </c>
      <c r="F80" s="122">
        <v>33.090000000000003</v>
      </c>
      <c r="G80" s="122">
        <v>41.76</v>
      </c>
      <c r="H80" s="120">
        <f t="shared" si="6"/>
        <v>174.55</v>
      </c>
      <c r="I80" s="110">
        <f t="shared" si="7"/>
        <v>174.55</v>
      </c>
      <c r="J80" s="110"/>
      <c r="N80" s="27">
        <v>62</v>
      </c>
      <c r="O80" s="111" t="s">
        <v>207</v>
      </c>
      <c r="P80" s="77">
        <f t="shared" si="8"/>
        <v>174.55</v>
      </c>
      <c r="Q80" s="77">
        <f t="shared" si="9"/>
        <v>174550062</v>
      </c>
      <c r="R80" s="27">
        <f t="shared" si="4"/>
        <v>174550062</v>
      </c>
      <c r="S80" s="27">
        <f t="shared" si="5"/>
        <v>62</v>
      </c>
    </row>
    <row r="81" spans="2:19">
      <c r="B81" s="108" t="s">
        <v>88</v>
      </c>
      <c r="C81" s="113" t="s">
        <v>385</v>
      </c>
      <c r="D81" s="122">
        <v>37.18</v>
      </c>
      <c r="E81" s="122">
        <v>28.51</v>
      </c>
      <c r="F81" s="126">
        <v>48.97</v>
      </c>
      <c r="G81" s="122">
        <v>59.21</v>
      </c>
      <c r="H81" s="120">
        <f t="shared" si="6"/>
        <v>173.87</v>
      </c>
      <c r="I81" s="110">
        <f t="shared" si="7"/>
        <v>173.87</v>
      </c>
      <c r="J81" s="110"/>
      <c r="N81" s="27">
        <v>63</v>
      </c>
      <c r="O81" s="111" t="s">
        <v>208</v>
      </c>
      <c r="P81" s="77">
        <f t="shared" si="8"/>
        <v>173.87</v>
      </c>
      <c r="Q81" s="77">
        <f t="shared" si="9"/>
        <v>173870063</v>
      </c>
      <c r="R81" s="27">
        <f t="shared" si="4"/>
        <v>173870063</v>
      </c>
      <c r="S81" s="27">
        <f t="shared" si="5"/>
        <v>63</v>
      </c>
    </row>
    <row r="82" spans="2:19">
      <c r="B82" s="112" t="s">
        <v>89</v>
      </c>
      <c r="C82" s="121" t="s">
        <v>533</v>
      </c>
      <c r="D82" s="122">
        <v>87.33</v>
      </c>
      <c r="E82" s="122">
        <v>15.53</v>
      </c>
      <c r="F82" s="122">
        <v>37.69</v>
      </c>
      <c r="G82" s="122">
        <v>33.159999999999997</v>
      </c>
      <c r="H82" s="120">
        <f t="shared" si="6"/>
        <v>173.71</v>
      </c>
      <c r="I82" s="110">
        <f t="shared" si="7"/>
        <v>173.71</v>
      </c>
      <c r="J82" s="110"/>
      <c r="N82" s="27">
        <v>64</v>
      </c>
      <c r="O82" s="111" t="s">
        <v>209</v>
      </c>
      <c r="P82" s="77">
        <f t="shared" si="8"/>
        <v>173.71</v>
      </c>
      <c r="Q82" s="77">
        <f t="shared" si="9"/>
        <v>173710064</v>
      </c>
      <c r="R82" s="27">
        <f t="shared" si="4"/>
        <v>173710064</v>
      </c>
      <c r="S82" s="27">
        <f t="shared" si="5"/>
        <v>64</v>
      </c>
    </row>
    <row r="83" spans="2:19">
      <c r="B83" s="108" t="s">
        <v>90</v>
      </c>
      <c r="C83" s="109" t="s">
        <v>556</v>
      </c>
      <c r="D83" s="122">
        <v>63.94</v>
      </c>
      <c r="E83" s="122">
        <v>69.17</v>
      </c>
      <c r="F83" s="122">
        <v>12.95</v>
      </c>
      <c r="G83" s="122">
        <v>27.22</v>
      </c>
      <c r="H83" s="120">
        <f t="shared" ref="H83:H114" si="10">SUM(D83:G83)</f>
        <v>173.28</v>
      </c>
      <c r="I83" s="110">
        <f t="shared" ref="I83:I114" si="11">IF(OR(G83="",G84=""),"",SUM(D83:G83))</f>
        <v>173.28</v>
      </c>
      <c r="J83" s="110"/>
      <c r="N83" s="27">
        <v>65</v>
      </c>
      <c r="O83" s="111" t="s">
        <v>210</v>
      </c>
      <c r="P83" s="77">
        <f t="shared" ref="P83:P114" si="12">SUM(C83:G83)</f>
        <v>173.28</v>
      </c>
      <c r="Q83" s="77">
        <f t="shared" ref="Q83:Q108" si="13">((P83*10^6)+N83)</f>
        <v>173280065</v>
      </c>
      <c r="R83" s="27">
        <f t="shared" si="4"/>
        <v>173280065</v>
      </c>
      <c r="S83" s="27">
        <f t="shared" si="5"/>
        <v>65</v>
      </c>
    </row>
    <row r="84" spans="2:19">
      <c r="B84" s="112" t="s">
        <v>91</v>
      </c>
      <c r="C84" s="113" t="s">
        <v>469</v>
      </c>
      <c r="D84" s="122">
        <v>43.68</v>
      </c>
      <c r="E84" s="122">
        <v>42.27</v>
      </c>
      <c r="F84" s="122">
        <v>42.65</v>
      </c>
      <c r="G84" s="122">
        <v>44.62</v>
      </c>
      <c r="H84" s="120">
        <f t="shared" si="10"/>
        <v>173.22</v>
      </c>
      <c r="I84" s="110">
        <f t="shared" si="11"/>
        <v>173.22</v>
      </c>
      <c r="J84" s="110"/>
      <c r="N84" s="27">
        <v>66</v>
      </c>
      <c r="O84" s="111" t="s">
        <v>211</v>
      </c>
      <c r="P84" s="77">
        <f t="shared" si="12"/>
        <v>173.22</v>
      </c>
      <c r="Q84" s="77">
        <f t="shared" si="13"/>
        <v>173220066</v>
      </c>
      <c r="R84" s="27">
        <f t="shared" ref="R84:R108" si="14">LARGE($Q$19:$Q$108,N84)</f>
        <v>173220066</v>
      </c>
      <c r="S84" s="27">
        <f t="shared" ref="S84:S108" si="15">MATCH(R84,Q$19:Q$108,0)</f>
        <v>66</v>
      </c>
    </row>
    <row r="85" spans="2:19">
      <c r="B85" s="108" t="s">
        <v>92</v>
      </c>
      <c r="C85" s="121" t="s">
        <v>529</v>
      </c>
      <c r="D85" s="122">
        <v>73.92</v>
      </c>
      <c r="E85" s="122">
        <v>24.61</v>
      </c>
      <c r="F85" s="122">
        <v>46.23</v>
      </c>
      <c r="G85" s="122">
        <v>28.38</v>
      </c>
      <c r="H85" s="120">
        <f t="shared" si="10"/>
        <v>173.14</v>
      </c>
      <c r="I85" s="110">
        <f t="shared" si="11"/>
        <v>173.14</v>
      </c>
      <c r="J85" s="110"/>
      <c r="N85" s="27">
        <v>67</v>
      </c>
      <c r="O85" s="111" t="s">
        <v>212</v>
      </c>
      <c r="P85" s="77">
        <f t="shared" si="12"/>
        <v>173.14</v>
      </c>
      <c r="Q85" s="77">
        <f t="shared" si="13"/>
        <v>173140067</v>
      </c>
      <c r="R85" s="27">
        <f t="shared" si="14"/>
        <v>173140067</v>
      </c>
      <c r="S85" s="27">
        <f t="shared" si="15"/>
        <v>67</v>
      </c>
    </row>
    <row r="86" spans="2:19">
      <c r="B86" s="112" t="s">
        <v>93</v>
      </c>
      <c r="C86" s="113" t="s">
        <v>381</v>
      </c>
      <c r="D86" s="122">
        <v>47.93</v>
      </c>
      <c r="E86" s="122">
        <v>21.81</v>
      </c>
      <c r="F86" s="122">
        <v>59.13</v>
      </c>
      <c r="G86" s="122">
        <v>43.98</v>
      </c>
      <c r="H86" s="120">
        <f t="shared" si="10"/>
        <v>172.85</v>
      </c>
      <c r="I86" s="110">
        <f t="shared" si="11"/>
        <v>172.85</v>
      </c>
      <c r="J86" s="110"/>
      <c r="N86" s="27">
        <v>68</v>
      </c>
      <c r="O86" s="111" t="s">
        <v>213</v>
      </c>
      <c r="P86" s="77">
        <f t="shared" si="12"/>
        <v>172.85</v>
      </c>
      <c r="Q86" s="77">
        <f t="shared" si="13"/>
        <v>172850068</v>
      </c>
      <c r="R86" s="27">
        <f t="shared" si="14"/>
        <v>172850068</v>
      </c>
      <c r="S86" s="27">
        <f t="shared" si="15"/>
        <v>68</v>
      </c>
    </row>
    <row r="87" spans="2:19">
      <c r="B87" s="108" t="s">
        <v>94</v>
      </c>
      <c r="C87" s="121" t="s">
        <v>386</v>
      </c>
      <c r="D87" s="122">
        <v>76.78</v>
      </c>
      <c r="E87" s="122">
        <v>28.27</v>
      </c>
      <c r="F87" s="122">
        <v>28.73</v>
      </c>
      <c r="G87" s="122">
        <v>38.72</v>
      </c>
      <c r="H87" s="120">
        <f t="shared" si="10"/>
        <v>172.5</v>
      </c>
      <c r="I87" s="110">
        <f t="shared" si="11"/>
        <v>172.5</v>
      </c>
      <c r="J87" s="110"/>
      <c r="N87" s="27">
        <v>69</v>
      </c>
      <c r="O87" s="111" t="s">
        <v>214</v>
      </c>
      <c r="P87" s="77">
        <f t="shared" si="12"/>
        <v>172.5</v>
      </c>
      <c r="Q87" s="77">
        <f t="shared" si="13"/>
        <v>172500069</v>
      </c>
      <c r="R87" s="27">
        <f t="shared" si="14"/>
        <v>172500069</v>
      </c>
      <c r="S87" s="27">
        <f t="shared" si="15"/>
        <v>69</v>
      </c>
    </row>
    <row r="88" spans="2:19">
      <c r="B88" s="112" t="s">
        <v>95</v>
      </c>
      <c r="C88" s="113" t="s">
        <v>504</v>
      </c>
      <c r="D88" s="122">
        <v>31.64</v>
      </c>
      <c r="E88" s="122">
        <v>46.67</v>
      </c>
      <c r="F88" s="122">
        <v>50.43</v>
      </c>
      <c r="G88" s="122">
        <v>43.62</v>
      </c>
      <c r="H88" s="120">
        <f t="shared" si="10"/>
        <v>172.36</v>
      </c>
      <c r="I88" s="110">
        <f t="shared" si="11"/>
        <v>172.36</v>
      </c>
      <c r="J88" s="110"/>
      <c r="N88" s="27">
        <v>70</v>
      </c>
      <c r="O88" s="111" t="s">
        <v>215</v>
      </c>
      <c r="P88" s="77">
        <f t="shared" si="12"/>
        <v>172.36</v>
      </c>
      <c r="Q88" s="77">
        <f t="shared" si="13"/>
        <v>172360070</v>
      </c>
      <c r="R88" s="27">
        <f t="shared" si="14"/>
        <v>172360070</v>
      </c>
      <c r="S88" s="27">
        <f t="shared" si="15"/>
        <v>70</v>
      </c>
    </row>
    <row r="89" spans="2:19">
      <c r="B89" s="108" t="s">
        <v>96</v>
      </c>
      <c r="C89" s="113" t="s">
        <v>422</v>
      </c>
      <c r="D89" s="122">
        <v>31.88</v>
      </c>
      <c r="E89" s="122">
        <v>27.97</v>
      </c>
      <c r="F89" s="126">
        <v>52.15</v>
      </c>
      <c r="G89" s="122">
        <v>59.58</v>
      </c>
      <c r="H89" s="120">
        <f t="shared" si="10"/>
        <v>171.57999999999998</v>
      </c>
      <c r="I89" s="110">
        <f t="shared" si="11"/>
        <v>171.57999999999998</v>
      </c>
      <c r="J89" s="110"/>
      <c r="N89" s="27">
        <v>71</v>
      </c>
      <c r="O89" s="111" t="s">
        <v>216</v>
      </c>
      <c r="P89" s="77">
        <f t="shared" si="12"/>
        <v>171.57999999999998</v>
      </c>
      <c r="Q89" s="77">
        <f t="shared" si="13"/>
        <v>171580070.99999997</v>
      </c>
      <c r="R89" s="27">
        <f t="shared" si="14"/>
        <v>171580070.99999997</v>
      </c>
      <c r="S89" s="27">
        <f t="shared" si="15"/>
        <v>71</v>
      </c>
    </row>
    <row r="90" spans="2:19">
      <c r="B90" s="112" t="s">
        <v>97</v>
      </c>
      <c r="C90" s="113" t="s">
        <v>491</v>
      </c>
      <c r="D90" s="122">
        <v>43.43</v>
      </c>
      <c r="E90" s="122">
        <v>60.21</v>
      </c>
      <c r="F90" s="122">
        <v>38.07</v>
      </c>
      <c r="G90" s="122">
        <v>29.63</v>
      </c>
      <c r="H90" s="120">
        <f t="shared" si="10"/>
        <v>171.34</v>
      </c>
      <c r="I90" s="110">
        <f t="shared" si="11"/>
        <v>171.34</v>
      </c>
      <c r="J90" s="110"/>
      <c r="N90" s="27">
        <v>72</v>
      </c>
      <c r="O90" s="111" t="s">
        <v>217</v>
      </c>
      <c r="P90" s="77">
        <f t="shared" si="12"/>
        <v>171.34</v>
      </c>
      <c r="Q90" s="77">
        <f t="shared" si="13"/>
        <v>171340072</v>
      </c>
      <c r="R90" s="27">
        <f t="shared" si="14"/>
        <v>171340072</v>
      </c>
      <c r="S90" s="27">
        <f t="shared" si="15"/>
        <v>72</v>
      </c>
    </row>
    <row r="91" spans="2:19">
      <c r="B91" s="108" t="s">
        <v>98</v>
      </c>
      <c r="C91" s="109" t="s">
        <v>502</v>
      </c>
      <c r="D91" s="122">
        <v>58.82</v>
      </c>
      <c r="E91" s="122">
        <v>47.81</v>
      </c>
      <c r="F91" s="122">
        <v>24.55</v>
      </c>
      <c r="G91" s="122">
        <v>40.119999999999997</v>
      </c>
      <c r="H91" s="120">
        <f t="shared" si="10"/>
        <v>171.3</v>
      </c>
      <c r="I91" s="110">
        <f t="shared" si="11"/>
        <v>171.3</v>
      </c>
      <c r="J91" s="110"/>
      <c r="N91" s="27">
        <v>73</v>
      </c>
      <c r="O91" s="111" t="s">
        <v>218</v>
      </c>
      <c r="P91" s="77">
        <f t="shared" si="12"/>
        <v>171.3</v>
      </c>
      <c r="Q91" s="77">
        <f t="shared" si="13"/>
        <v>171300073</v>
      </c>
      <c r="R91" s="27">
        <f t="shared" si="14"/>
        <v>171300073</v>
      </c>
      <c r="S91" s="27">
        <f t="shared" si="15"/>
        <v>73</v>
      </c>
    </row>
    <row r="92" spans="2:19">
      <c r="B92" s="112" t="s">
        <v>99</v>
      </c>
      <c r="C92" s="113" t="s">
        <v>576</v>
      </c>
      <c r="D92" s="122">
        <v>40.53</v>
      </c>
      <c r="E92" s="122">
        <v>65.45</v>
      </c>
      <c r="F92" s="122">
        <v>47.89</v>
      </c>
      <c r="G92" s="122">
        <v>17.18</v>
      </c>
      <c r="H92" s="120">
        <f t="shared" si="10"/>
        <v>171.05</v>
      </c>
      <c r="I92" s="110">
        <f t="shared" si="11"/>
        <v>171.05</v>
      </c>
      <c r="J92" s="110"/>
      <c r="N92" s="27">
        <v>74</v>
      </c>
      <c r="O92" s="111" t="s">
        <v>219</v>
      </c>
      <c r="P92" s="77">
        <f t="shared" si="12"/>
        <v>171.05</v>
      </c>
      <c r="Q92" s="77">
        <f t="shared" si="13"/>
        <v>171050074</v>
      </c>
      <c r="R92" s="27">
        <f t="shared" si="14"/>
        <v>171050074</v>
      </c>
      <c r="S92" s="27">
        <f t="shared" si="15"/>
        <v>74</v>
      </c>
    </row>
    <row r="93" spans="2:19">
      <c r="B93" s="108" t="s">
        <v>100</v>
      </c>
      <c r="C93" s="113" t="s">
        <v>490</v>
      </c>
      <c r="D93" s="122">
        <v>46.94</v>
      </c>
      <c r="E93" s="122">
        <v>42.11</v>
      </c>
      <c r="F93" s="122">
        <v>40.03</v>
      </c>
      <c r="G93" s="122">
        <v>41.84</v>
      </c>
      <c r="H93" s="120">
        <f t="shared" si="10"/>
        <v>170.92</v>
      </c>
      <c r="I93" s="110">
        <f t="shared" si="11"/>
        <v>170.92</v>
      </c>
      <c r="J93" s="110"/>
      <c r="N93" s="27">
        <v>75</v>
      </c>
      <c r="O93" s="111" t="s">
        <v>220</v>
      </c>
      <c r="P93" s="77">
        <f t="shared" si="12"/>
        <v>170.92</v>
      </c>
      <c r="Q93" s="77">
        <f t="shared" si="13"/>
        <v>170920075</v>
      </c>
      <c r="R93" s="27">
        <f t="shared" si="14"/>
        <v>170920075</v>
      </c>
      <c r="S93" s="27">
        <f t="shared" si="15"/>
        <v>75</v>
      </c>
    </row>
    <row r="94" spans="2:19">
      <c r="B94" s="112" t="s">
        <v>101</v>
      </c>
      <c r="C94" s="113" t="s">
        <v>384</v>
      </c>
      <c r="D94" s="122">
        <v>32.28</v>
      </c>
      <c r="E94" s="122">
        <v>41.7</v>
      </c>
      <c r="F94" s="126">
        <v>32.54</v>
      </c>
      <c r="G94" s="122">
        <v>64.25</v>
      </c>
      <c r="H94" s="120">
        <f t="shared" si="10"/>
        <v>170.77</v>
      </c>
      <c r="I94" s="110">
        <f t="shared" si="11"/>
        <v>170.77</v>
      </c>
      <c r="J94" s="110"/>
      <c r="N94" s="27">
        <v>76</v>
      </c>
      <c r="O94" s="111" t="s">
        <v>221</v>
      </c>
      <c r="P94" s="77">
        <f t="shared" si="12"/>
        <v>170.77</v>
      </c>
      <c r="Q94" s="77">
        <f t="shared" si="13"/>
        <v>170770076</v>
      </c>
      <c r="R94" s="27">
        <f t="shared" si="14"/>
        <v>170770076</v>
      </c>
      <c r="S94" s="27">
        <f t="shared" si="15"/>
        <v>76</v>
      </c>
    </row>
    <row r="95" spans="2:19">
      <c r="B95" s="108" t="s">
        <v>102</v>
      </c>
      <c r="C95" s="113" t="s">
        <v>380</v>
      </c>
      <c r="D95" s="122">
        <v>52.08</v>
      </c>
      <c r="E95" s="122">
        <v>36.93</v>
      </c>
      <c r="F95" s="122">
        <v>61.83</v>
      </c>
      <c r="G95" s="122">
        <v>19.02</v>
      </c>
      <c r="H95" s="120">
        <f t="shared" si="10"/>
        <v>169.85999999999999</v>
      </c>
      <c r="I95" s="110">
        <f t="shared" si="11"/>
        <v>169.85999999999999</v>
      </c>
      <c r="J95" s="110"/>
      <c r="N95" s="27">
        <v>77</v>
      </c>
      <c r="O95" s="111" t="s">
        <v>222</v>
      </c>
      <c r="P95" s="77">
        <f t="shared" si="12"/>
        <v>169.85999999999999</v>
      </c>
      <c r="Q95" s="77">
        <f t="shared" si="13"/>
        <v>169860077</v>
      </c>
      <c r="R95" s="27">
        <f t="shared" si="14"/>
        <v>169860077</v>
      </c>
      <c r="S95" s="27">
        <f t="shared" si="15"/>
        <v>77</v>
      </c>
    </row>
    <row r="96" spans="2:19">
      <c r="B96" s="112" t="s">
        <v>103</v>
      </c>
      <c r="C96" s="113" t="s">
        <v>494</v>
      </c>
      <c r="D96" s="122">
        <v>43.7</v>
      </c>
      <c r="E96" s="122">
        <v>38.71</v>
      </c>
      <c r="F96" s="122">
        <v>55.83</v>
      </c>
      <c r="G96" s="122">
        <v>31.42</v>
      </c>
      <c r="H96" s="120">
        <f t="shared" si="10"/>
        <v>169.66000000000003</v>
      </c>
      <c r="I96" s="110">
        <f t="shared" si="11"/>
        <v>169.66000000000003</v>
      </c>
      <c r="J96" s="110"/>
      <c r="N96" s="27">
        <v>78</v>
      </c>
      <c r="O96" s="111" t="s">
        <v>223</v>
      </c>
      <c r="P96" s="77">
        <f t="shared" si="12"/>
        <v>169.66000000000003</v>
      </c>
      <c r="Q96" s="77">
        <f t="shared" si="13"/>
        <v>169660078.00000003</v>
      </c>
      <c r="R96" s="27">
        <f t="shared" si="14"/>
        <v>169660078.00000003</v>
      </c>
      <c r="S96" s="27">
        <f t="shared" si="15"/>
        <v>78</v>
      </c>
    </row>
    <row r="97" spans="2:19">
      <c r="B97" s="108" t="s">
        <v>104</v>
      </c>
      <c r="C97" s="113" t="s">
        <v>425</v>
      </c>
      <c r="D97" s="122">
        <v>28.6</v>
      </c>
      <c r="E97" s="122">
        <v>54.6</v>
      </c>
      <c r="F97" s="126">
        <v>38.03</v>
      </c>
      <c r="G97" s="122">
        <v>48.32</v>
      </c>
      <c r="H97" s="120">
        <f t="shared" si="10"/>
        <v>169.55</v>
      </c>
      <c r="I97" s="110">
        <f t="shared" si="11"/>
        <v>169.55</v>
      </c>
      <c r="J97" s="110"/>
      <c r="N97" s="27">
        <v>79</v>
      </c>
      <c r="O97" s="111" t="s">
        <v>224</v>
      </c>
      <c r="P97" s="77">
        <f t="shared" si="12"/>
        <v>169.55</v>
      </c>
      <c r="Q97" s="77">
        <f t="shared" si="13"/>
        <v>169550079</v>
      </c>
      <c r="R97" s="27">
        <f t="shared" si="14"/>
        <v>169550079</v>
      </c>
      <c r="S97" s="27">
        <f t="shared" si="15"/>
        <v>79</v>
      </c>
    </row>
    <row r="98" spans="2:19">
      <c r="B98" s="112" t="s">
        <v>105</v>
      </c>
      <c r="C98" s="123" t="s">
        <v>474</v>
      </c>
      <c r="D98" s="122">
        <v>75.14</v>
      </c>
      <c r="E98" s="122">
        <v>46.07</v>
      </c>
      <c r="F98" s="122">
        <v>29.95</v>
      </c>
      <c r="G98" s="122">
        <v>17.420000000000002</v>
      </c>
      <c r="H98" s="120">
        <f t="shared" si="10"/>
        <v>168.57999999999998</v>
      </c>
      <c r="I98" s="110">
        <f t="shared" si="11"/>
        <v>168.57999999999998</v>
      </c>
      <c r="J98" s="110"/>
      <c r="N98" s="27">
        <v>80</v>
      </c>
      <c r="O98" s="111" t="s">
        <v>225</v>
      </c>
      <c r="P98" s="77">
        <f t="shared" si="12"/>
        <v>168.57999999999998</v>
      </c>
      <c r="Q98" s="77">
        <f t="shared" si="13"/>
        <v>168580079.99999997</v>
      </c>
      <c r="R98" s="27">
        <f t="shared" si="14"/>
        <v>168580079.99999997</v>
      </c>
      <c r="S98" s="27">
        <f t="shared" si="15"/>
        <v>80</v>
      </c>
    </row>
    <row r="99" spans="2:19">
      <c r="B99" s="108" t="s">
        <v>106</v>
      </c>
      <c r="C99" s="109" t="s">
        <v>524</v>
      </c>
      <c r="D99" s="122">
        <v>62.54</v>
      </c>
      <c r="E99" s="122">
        <v>27.01</v>
      </c>
      <c r="F99" s="122">
        <v>45.93</v>
      </c>
      <c r="G99" s="122">
        <v>33.049999999999997</v>
      </c>
      <c r="H99" s="120">
        <f t="shared" si="10"/>
        <v>168.52999999999997</v>
      </c>
      <c r="I99" s="110">
        <f t="shared" si="11"/>
        <v>168.52999999999997</v>
      </c>
      <c r="J99" s="110"/>
      <c r="N99" s="27">
        <v>81</v>
      </c>
      <c r="O99" s="111" t="s">
        <v>226</v>
      </c>
      <c r="P99" s="77">
        <f t="shared" si="12"/>
        <v>168.52999999999997</v>
      </c>
      <c r="Q99" s="77">
        <f t="shared" si="13"/>
        <v>168530080.99999997</v>
      </c>
      <c r="R99" s="27">
        <f t="shared" si="14"/>
        <v>168530080.99999997</v>
      </c>
      <c r="S99" s="27">
        <f t="shared" si="15"/>
        <v>81</v>
      </c>
    </row>
    <row r="100" spans="2:19">
      <c r="B100" s="112" t="s">
        <v>107</v>
      </c>
      <c r="C100" s="109" t="s">
        <v>366</v>
      </c>
      <c r="D100" s="122">
        <v>63.34</v>
      </c>
      <c r="E100" s="122">
        <v>46.07</v>
      </c>
      <c r="F100" s="122">
        <v>22.45</v>
      </c>
      <c r="G100" s="122">
        <v>36.32</v>
      </c>
      <c r="H100" s="120">
        <f t="shared" si="10"/>
        <v>168.17999999999998</v>
      </c>
      <c r="I100" s="110">
        <f t="shared" si="11"/>
        <v>168.17999999999998</v>
      </c>
      <c r="J100" s="110"/>
      <c r="N100" s="27">
        <v>82</v>
      </c>
      <c r="O100" s="111" t="s">
        <v>227</v>
      </c>
      <c r="P100" s="77">
        <f t="shared" si="12"/>
        <v>168.17999999999998</v>
      </c>
      <c r="Q100" s="77">
        <f t="shared" si="13"/>
        <v>168180081.99999997</v>
      </c>
      <c r="R100" s="27">
        <f t="shared" si="14"/>
        <v>168180081.99999997</v>
      </c>
      <c r="S100" s="27">
        <f t="shared" si="15"/>
        <v>82</v>
      </c>
    </row>
    <row r="101" spans="2:19">
      <c r="B101" s="108" t="s">
        <v>108</v>
      </c>
      <c r="C101" s="113" t="s">
        <v>417</v>
      </c>
      <c r="D101" s="122">
        <v>37.04</v>
      </c>
      <c r="E101" s="122">
        <v>57.77</v>
      </c>
      <c r="F101" s="122">
        <v>41.65</v>
      </c>
      <c r="G101" s="122">
        <v>31.62</v>
      </c>
      <c r="H101" s="120">
        <f t="shared" si="10"/>
        <v>168.08</v>
      </c>
      <c r="I101" s="110">
        <f t="shared" si="11"/>
        <v>168.08</v>
      </c>
      <c r="J101" s="110"/>
      <c r="N101" s="27">
        <v>83</v>
      </c>
      <c r="O101" s="111" t="s">
        <v>228</v>
      </c>
      <c r="P101" s="77">
        <f t="shared" si="12"/>
        <v>168.08</v>
      </c>
      <c r="Q101" s="77">
        <f t="shared" si="13"/>
        <v>168080083</v>
      </c>
      <c r="R101" s="27">
        <f t="shared" si="14"/>
        <v>168080083</v>
      </c>
      <c r="S101" s="27">
        <f t="shared" si="15"/>
        <v>83</v>
      </c>
    </row>
    <row r="102" spans="2:19">
      <c r="B102" s="112" t="s">
        <v>109</v>
      </c>
      <c r="C102" s="113" t="s">
        <v>531</v>
      </c>
      <c r="D102" s="122">
        <v>40.020000000000003</v>
      </c>
      <c r="E102" s="122">
        <v>52.83</v>
      </c>
      <c r="F102" s="122">
        <v>42.75</v>
      </c>
      <c r="G102" s="122">
        <v>31.42</v>
      </c>
      <c r="H102" s="120">
        <f t="shared" si="10"/>
        <v>167.01999999999998</v>
      </c>
      <c r="I102" s="110">
        <f t="shared" si="11"/>
        <v>167.01999999999998</v>
      </c>
      <c r="J102" s="110"/>
      <c r="N102" s="27">
        <v>84</v>
      </c>
      <c r="O102" s="111" t="s">
        <v>229</v>
      </c>
      <c r="P102" s="77">
        <f t="shared" si="12"/>
        <v>167.01999999999998</v>
      </c>
      <c r="Q102" s="77">
        <f t="shared" si="13"/>
        <v>167020083.99999997</v>
      </c>
      <c r="R102" s="27">
        <f t="shared" si="14"/>
        <v>167020083.99999997</v>
      </c>
      <c r="S102" s="27">
        <f t="shared" si="15"/>
        <v>84</v>
      </c>
    </row>
    <row r="103" spans="2:19">
      <c r="B103" s="108" t="s">
        <v>110</v>
      </c>
      <c r="C103" s="113" t="s">
        <v>378</v>
      </c>
      <c r="D103" s="122">
        <v>52.24</v>
      </c>
      <c r="E103" s="122">
        <v>40.200000000000003</v>
      </c>
      <c r="F103" s="122">
        <v>44.8</v>
      </c>
      <c r="G103" s="122">
        <v>28.8</v>
      </c>
      <c r="H103" s="120">
        <f t="shared" si="10"/>
        <v>166.04000000000002</v>
      </c>
      <c r="I103" s="110">
        <f t="shared" si="11"/>
        <v>166.04000000000002</v>
      </c>
      <c r="J103" s="110"/>
      <c r="N103" s="27">
        <v>85</v>
      </c>
      <c r="O103" s="111" t="s">
        <v>230</v>
      </c>
      <c r="P103" s="77">
        <f t="shared" si="12"/>
        <v>166.04000000000002</v>
      </c>
      <c r="Q103" s="77">
        <f t="shared" si="13"/>
        <v>166040085.00000003</v>
      </c>
      <c r="R103" s="27">
        <f t="shared" si="14"/>
        <v>166040085.00000003</v>
      </c>
      <c r="S103" s="27">
        <f t="shared" si="15"/>
        <v>85</v>
      </c>
    </row>
    <row r="104" spans="2:19">
      <c r="B104" s="112" t="s">
        <v>111</v>
      </c>
      <c r="C104" s="109" t="s">
        <v>376</v>
      </c>
      <c r="D104" s="122">
        <v>69.08</v>
      </c>
      <c r="E104" s="122">
        <v>36.57</v>
      </c>
      <c r="F104" s="122">
        <v>27.15</v>
      </c>
      <c r="G104" s="122">
        <v>33.119999999999997</v>
      </c>
      <c r="H104" s="120">
        <f t="shared" si="10"/>
        <v>165.92000000000002</v>
      </c>
      <c r="I104" s="110">
        <f t="shared" si="11"/>
        <v>165.92000000000002</v>
      </c>
      <c r="J104" s="110"/>
      <c r="N104" s="27">
        <v>86</v>
      </c>
      <c r="O104" s="111" t="s">
        <v>231</v>
      </c>
      <c r="P104" s="77">
        <f t="shared" si="12"/>
        <v>165.92000000000002</v>
      </c>
      <c r="Q104" s="77">
        <f t="shared" si="13"/>
        <v>165920086.00000003</v>
      </c>
      <c r="R104" s="27">
        <f t="shared" si="14"/>
        <v>165920086.00000003</v>
      </c>
      <c r="S104" s="27">
        <f t="shared" si="15"/>
        <v>86</v>
      </c>
    </row>
    <row r="105" spans="2:19">
      <c r="B105" s="108" t="s">
        <v>112</v>
      </c>
      <c r="C105" s="113" t="s">
        <v>569</v>
      </c>
      <c r="D105" s="122">
        <v>44.34</v>
      </c>
      <c r="E105" s="122">
        <v>34.909999999999997</v>
      </c>
      <c r="F105" s="126">
        <v>38.83</v>
      </c>
      <c r="G105" s="122">
        <v>47.48</v>
      </c>
      <c r="H105" s="120">
        <f t="shared" si="10"/>
        <v>165.56</v>
      </c>
      <c r="I105" s="110">
        <f t="shared" si="11"/>
        <v>165.56</v>
      </c>
      <c r="J105" s="110"/>
      <c r="N105" s="27">
        <v>87</v>
      </c>
      <c r="O105" s="111" t="s">
        <v>232</v>
      </c>
      <c r="P105" s="77">
        <f t="shared" si="12"/>
        <v>165.56</v>
      </c>
      <c r="Q105" s="77">
        <f t="shared" si="13"/>
        <v>165560087</v>
      </c>
      <c r="R105" s="27">
        <f t="shared" si="14"/>
        <v>165560087</v>
      </c>
      <c r="S105" s="27">
        <f t="shared" si="15"/>
        <v>87</v>
      </c>
    </row>
    <row r="106" spans="2:19">
      <c r="B106" s="112" t="s">
        <v>113</v>
      </c>
      <c r="C106" s="113" t="s">
        <v>527</v>
      </c>
      <c r="D106" s="122">
        <v>28.26</v>
      </c>
      <c r="E106" s="122">
        <v>46.5</v>
      </c>
      <c r="F106" s="126">
        <v>46.07</v>
      </c>
      <c r="G106" s="122">
        <v>44.11</v>
      </c>
      <c r="H106" s="120">
        <f t="shared" si="10"/>
        <v>164.94</v>
      </c>
      <c r="I106" s="110">
        <f t="shared" si="11"/>
        <v>164.94</v>
      </c>
      <c r="J106" s="110"/>
      <c r="N106" s="27">
        <v>88</v>
      </c>
      <c r="O106" s="111" t="s">
        <v>233</v>
      </c>
      <c r="P106" s="77">
        <f t="shared" si="12"/>
        <v>164.94</v>
      </c>
      <c r="Q106" s="77">
        <f t="shared" si="13"/>
        <v>164940088</v>
      </c>
      <c r="R106" s="27">
        <f t="shared" si="14"/>
        <v>164940088</v>
      </c>
      <c r="S106" s="27">
        <f t="shared" si="15"/>
        <v>88</v>
      </c>
    </row>
    <row r="107" spans="2:19">
      <c r="B107" s="108" t="s">
        <v>114</v>
      </c>
      <c r="C107" s="113" t="s">
        <v>481</v>
      </c>
      <c r="D107" s="122">
        <v>56.54</v>
      </c>
      <c r="E107" s="122">
        <v>35.71</v>
      </c>
      <c r="F107" s="122">
        <v>38.53</v>
      </c>
      <c r="G107" s="122">
        <v>33.75</v>
      </c>
      <c r="H107" s="120">
        <f t="shared" si="10"/>
        <v>164.53</v>
      </c>
      <c r="I107" s="110">
        <f t="shared" si="11"/>
        <v>164.53</v>
      </c>
      <c r="J107" s="110"/>
      <c r="N107" s="27">
        <v>89</v>
      </c>
      <c r="O107" s="111" t="s">
        <v>234</v>
      </c>
      <c r="P107" s="77">
        <f t="shared" si="12"/>
        <v>164.53</v>
      </c>
      <c r="Q107" s="77">
        <f t="shared" si="13"/>
        <v>164530089</v>
      </c>
      <c r="R107" s="27">
        <f t="shared" si="14"/>
        <v>164530089</v>
      </c>
      <c r="S107" s="27">
        <f t="shared" si="15"/>
        <v>89</v>
      </c>
    </row>
    <row r="108" spans="2:19">
      <c r="B108" s="112" t="s">
        <v>115</v>
      </c>
      <c r="C108" s="113" t="s">
        <v>578</v>
      </c>
      <c r="D108" s="122">
        <v>35.64</v>
      </c>
      <c r="E108" s="122">
        <v>40.619999999999997</v>
      </c>
      <c r="F108" s="126">
        <v>40.229999999999997</v>
      </c>
      <c r="G108" s="122">
        <v>47.98</v>
      </c>
      <c r="H108" s="120">
        <f t="shared" si="10"/>
        <v>164.46999999999997</v>
      </c>
      <c r="I108" s="110">
        <f t="shared" si="11"/>
        <v>164.46999999999997</v>
      </c>
      <c r="J108" s="110"/>
      <c r="N108" s="27">
        <v>90</v>
      </c>
      <c r="O108" s="111" t="s">
        <v>235</v>
      </c>
      <c r="P108" s="77">
        <f t="shared" si="12"/>
        <v>164.46999999999997</v>
      </c>
      <c r="Q108" s="77">
        <f t="shared" si="13"/>
        <v>164470089.99999997</v>
      </c>
      <c r="R108" s="27">
        <f t="shared" si="14"/>
        <v>164470089.99999997</v>
      </c>
      <c r="S108" s="27">
        <f t="shared" si="15"/>
        <v>90</v>
      </c>
    </row>
    <row r="109" spans="2:19">
      <c r="B109" s="108" t="s">
        <v>273</v>
      </c>
      <c r="C109" s="113" t="s">
        <v>410</v>
      </c>
      <c r="D109" s="122">
        <v>49.84</v>
      </c>
      <c r="E109" s="122">
        <v>32.17</v>
      </c>
      <c r="F109" s="126">
        <v>38.770000000000003</v>
      </c>
      <c r="G109" s="122">
        <v>43.63</v>
      </c>
      <c r="H109" s="120">
        <f t="shared" si="10"/>
        <v>164.41</v>
      </c>
      <c r="I109" s="110">
        <f t="shared" si="11"/>
        <v>164.41</v>
      </c>
      <c r="P109" s="77">
        <f t="shared" si="12"/>
        <v>164.41</v>
      </c>
    </row>
    <row r="110" spans="2:19">
      <c r="B110" s="112" t="s">
        <v>274</v>
      </c>
      <c r="C110" s="113" t="s">
        <v>486</v>
      </c>
      <c r="D110" s="122">
        <v>46.6</v>
      </c>
      <c r="E110" s="122">
        <v>34.21</v>
      </c>
      <c r="F110" s="122">
        <v>59.13</v>
      </c>
      <c r="G110" s="122">
        <v>23.95</v>
      </c>
      <c r="H110" s="120">
        <f t="shared" si="10"/>
        <v>163.89</v>
      </c>
      <c r="I110" s="110">
        <f t="shared" si="11"/>
        <v>163.89</v>
      </c>
      <c r="P110" s="77">
        <f t="shared" si="12"/>
        <v>163.89</v>
      </c>
    </row>
    <row r="111" spans="2:19">
      <c r="B111" s="108" t="s">
        <v>275</v>
      </c>
      <c r="C111" s="113" t="s">
        <v>520</v>
      </c>
      <c r="D111" s="122">
        <v>29.7</v>
      </c>
      <c r="E111" s="122">
        <v>52.25</v>
      </c>
      <c r="F111" s="122">
        <v>59.09</v>
      </c>
      <c r="G111" s="122">
        <v>22.16</v>
      </c>
      <c r="H111" s="120">
        <f t="shared" si="10"/>
        <v>163.20000000000002</v>
      </c>
      <c r="I111" s="110">
        <f t="shared" si="11"/>
        <v>163.20000000000002</v>
      </c>
      <c r="P111" s="77">
        <f t="shared" si="12"/>
        <v>163.20000000000002</v>
      </c>
    </row>
    <row r="112" spans="2:19">
      <c r="B112" s="112" t="s">
        <v>276</v>
      </c>
      <c r="C112" s="113" t="s">
        <v>476</v>
      </c>
      <c r="D112" s="122">
        <v>52.88</v>
      </c>
      <c r="E112" s="122">
        <v>21.67</v>
      </c>
      <c r="F112" s="126">
        <v>48.19</v>
      </c>
      <c r="G112" s="122">
        <v>38.659999999999997</v>
      </c>
      <c r="H112" s="120">
        <f t="shared" si="10"/>
        <v>161.4</v>
      </c>
      <c r="I112" s="110">
        <f t="shared" si="11"/>
        <v>161.4</v>
      </c>
      <c r="P112" s="77">
        <f t="shared" si="12"/>
        <v>161.4</v>
      </c>
    </row>
    <row r="113" spans="2:16">
      <c r="B113" s="108" t="s">
        <v>277</v>
      </c>
      <c r="C113" s="113" t="s">
        <v>550</v>
      </c>
      <c r="D113" s="122">
        <v>46.44</v>
      </c>
      <c r="E113" s="122">
        <v>46.21</v>
      </c>
      <c r="F113" s="126">
        <v>30.63</v>
      </c>
      <c r="G113" s="122">
        <v>37.950000000000003</v>
      </c>
      <c r="H113" s="120">
        <f t="shared" si="10"/>
        <v>161.23000000000002</v>
      </c>
      <c r="I113" s="110">
        <f t="shared" si="11"/>
        <v>161.23000000000002</v>
      </c>
      <c r="P113" s="77">
        <f t="shared" si="12"/>
        <v>161.23000000000002</v>
      </c>
    </row>
    <row r="114" spans="2:16">
      <c r="B114" s="112" t="s">
        <v>278</v>
      </c>
      <c r="C114" s="109" t="s">
        <v>514</v>
      </c>
      <c r="D114" s="122">
        <v>68.739999999999995</v>
      </c>
      <c r="E114" s="122">
        <v>18.91</v>
      </c>
      <c r="F114" s="126">
        <v>32.729999999999997</v>
      </c>
      <c r="G114" s="122">
        <v>40.520000000000003</v>
      </c>
      <c r="H114" s="120">
        <f t="shared" si="10"/>
        <v>160.9</v>
      </c>
      <c r="I114" s="110">
        <f t="shared" si="11"/>
        <v>160.9</v>
      </c>
      <c r="P114" s="77">
        <f t="shared" si="12"/>
        <v>160.9</v>
      </c>
    </row>
    <row r="115" spans="2:16">
      <c r="B115" s="108" t="s">
        <v>279</v>
      </c>
      <c r="C115" s="113" t="s">
        <v>523</v>
      </c>
      <c r="D115" s="122">
        <v>48.43</v>
      </c>
      <c r="E115" s="122">
        <v>53.5</v>
      </c>
      <c r="F115" s="122">
        <v>31.95</v>
      </c>
      <c r="G115" s="122">
        <v>26.12</v>
      </c>
      <c r="H115" s="120">
        <f t="shared" ref="H115:H146" si="16">SUM(D115:G115)</f>
        <v>160</v>
      </c>
      <c r="I115" s="110">
        <f t="shared" ref="I115:I146" si="17">IF(OR(G115="",G116=""),"",SUM(D115:G115))</f>
        <v>160</v>
      </c>
      <c r="P115" s="77">
        <f t="shared" ref="P115:P146" si="18">SUM(C115:G115)</f>
        <v>160</v>
      </c>
    </row>
    <row r="116" spans="2:16">
      <c r="B116" s="112" t="s">
        <v>280</v>
      </c>
      <c r="C116" s="113" t="s">
        <v>390</v>
      </c>
      <c r="D116" s="122">
        <v>52.48</v>
      </c>
      <c r="E116" s="122">
        <v>35.630000000000003</v>
      </c>
      <c r="F116" s="126">
        <v>33.03</v>
      </c>
      <c r="G116" s="122">
        <v>38.51</v>
      </c>
      <c r="H116" s="120">
        <f t="shared" si="16"/>
        <v>159.65</v>
      </c>
      <c r="I116" s="110">
        <f t="shared" si="17"/>
        <v>159.65</v>
      </c>
      <c r="P116" s="77">
        <f t="shared" si="18"/>
        <v>159.65</v>
      </c>
    </row>
    <row r="117" spans="2:16">
      <c r="B117" s="108" t="s">
        <v>281</v>
      </c>
      <c r="C117" s="113" t="s">
        <v>508</v>
      </c>
      <c r="D117" s="122">
        <v>52.24</v>
      </c>
      <c r="E117" s="122">
        <v>23.87</v>
      </c>
      <c r="F117" s="126">
        <v>45.63</v>
      </c>
      <c r="G117" s="122">
        <v>37.58</v>
      </c>
      <c r="H117" s="120">
        <f t="shared" si="16"/>
        <v>159.32</v>
      </c>
      <c r="I117" s="110">
        <f t="shared" si="17"/>
        <v>159.32</v>
      </c>
      <c r="P117" s="77">
        <f t="shared" si="18"/>
        <v>159.32</v>
      </c>
    </row>
    <row r="118" spans="2:16">
      <c r="B118" s="112" t="s">
        <v>282</v>
      </c>
      <c r="C118" s="113" t="s">
        <v>370</v>
      </c>
      <c r="D118" s="122">
        <v>49.88</v>
      </c>
      <c r="E118" s="122">
        <v>43.42</v>
      </c>
      <c r="F118" s="126">
        <v>26.54</v>
      </c>
      <c r="G118" s="122">
        <v>39.28</v>
      </c>
      <c r="H118" s="120">
        <f t="shared" si="16"/>
        <v>159.12</v>
      </c>
      <c r="I118" s="110">
        <f t="shared" si="17"/>
        <v>159.12</v>
      </c>
      <c r="P118" s="77">
        <f t="shared" si="18"/>
        <v>159.12</v>
      </c>
    </row>
    <row r="119" spans="2:16">
      <c r="B119" s="108" t="s">
        <v>283</v>
      </c>
      <c r="C119" s="113" t="s">
        <v>402</v>
      </c>
      <c r="D119" s="122">
        <v>20.83</v>
      </c>
      <c r="E119" s="122">
        <v>31.9</v>
      </c>
      <c r="F119" s="126">
        <v>47.53</v>
      </c>
      <c r="G119" s="122">
        <v>58.44</v>
      </c>
      <c r="H119" s="120">
        <f t="shared" si="16"/>
        <v>158.69999999999999</v>
      </c>
      <c r="I119" s="110">
        <f t="shared" si="17"/>
        <v>158.69999999999999</v>
      </c>
      <c r="P119" s="77">
        <f t="shared" si="18"/>
        <v>158.69999999999999</v>
      </c>
    </row>
    <row r="120" spans="2:16">
      <c r="B120" s="112" t="s">
        <v>284</v>
      </c>
      <c r="C120" s="113" t="s">
        <v>377</v>
      </c>
      <c r="D120" s="122">
        <v>38.82</v>
      </c>
      <c r="E120" s="122">
        <v>30.37</v>
      </c>
      <c r="F120" s="126">
        <v>30.6</v>
      </c>
      <c r="G120" s="122">
        <v>57.58</v>
      </c>
      <c r="H120" s="120">
        <f t="shared" si="16"/>
        <v>157.37</v>
      </c>
      <c r="I120" s="110">
        <f t="shared" si="17"/>
        <v>157.37</v>
      </c>
      <c r="P120" s="77">
        <f t="shared" si="18"/>
        <v>157.37</v>
      </c>
    </row>
    <row r="121" spans="2:16">
      <c r="B121" s="108" t="s">
        <v>285</v>
      </c>
      <c r="C121" s="113" t="s">
        <v>519</v>
      </c>
      <c r="D121" s="122">
        <v>47.24</v>
      </c>
      <c r="E121" s="122">
        <v>29.17</v>
      </c>
      <c r="F121" s="126">
        <v>43.15</v>
      </c>
      <c r="G121" s="122">
        <v>37.619999999999997</v>
      </c>
      <c r="H121" s="120">
        <f t="shared" si="16"/>
        <v>157.18</v>
      </c>
      <c r="I121" s="110">
        <f t="shared" si="17"/>
        <v>157.18</v>
      </c>
      <c r="P121" s="77">
        <f t="shared" si="18"/>
        <v>157.18</v>
      </c>
    </row>
    <row r="122" spans="2:16">
      <c r="B122" s="112" t="s">
        <v>286</v>
      </c>
      <c r="C122" s="113" t="s">
        <v>498</v>
      </c>
      <c r="D122" s="122">
        <v>39.44</v>
      </c>
      <c r="E122" s="122">
        <v>29.82</v>
      </c>
      <c r="F122" s="126">
        <v>29.34</v>
      </c>
      <c r="G122" s="122">
        <v>57.58</v>
      </c>
      <c r="H122" s="120">
        <f t="shared" si="16"/>
        <v>156.18</v>
      </c>
      <c r="I122" s="110">
        <f t="shared" si="17"/>
        <v>156.18</v>
      </c>
      <c r="P122" s="77">
        <f t="shared" si="18"/>
        <v>156.18</v>
      </c>
    </row>
    <row r="123" spans="2:16">
      <c r="B123" s="108" t="s">
        <v>287</v>
      </c>
      <c r="C123" s="113" t="s">
        <v>414</v>
      </c>
      <c r="D123" s="122">
        <v>51.74</v>
      </c>
      <c r="E123" s="122">
        <v>15.85</v>
      </c>
      <c r="F123" s="126">
        <v>31.65</v>
      </c>
      <c r="G123" s="122">
        <v>56.42</v>
      </c>
      <c r="H123" s="120">
        <f t="shared" si="16"/>
        <v>155.66000000000003</v>
      </c>
      <c r="I123" s="110">
        <f t="shared" si="17"/>
        <v>155.66000000000003</v>
      </c>
      <c r="P123" s="77">
        <f t="shared" si="18"/>
        <v>155.66000000000003</v>
      </c>
    </row>
    <row r="124" spans="2:16">
      <c r="B124" s="112" t="s">
        <v>288</v>
      </c>
      <c r="C124" s="113" t="s">
        <v>365</v>
      </c>
      <c r="D124" s="122">
        <v>42.44</v>
      </c>
      <c r="E124" s="122">
        <v>55.67</v>
      </c>
      <c r="F124" s="122">
        <v>51.77</v>
      </c>
      <c r="G124" s="122">
        <v>5.67</v>
      </c>
      <c r="H124" s="120">
        <f t="shared" si="16"/>
        <v>155.54999999999998</v>
      </c>
      <c r="I124" s="110">
        <f t="shared" si="17"/>
        <v>155.54999999999998</v>
      </c>
      <c r="P124" s="77">
        <f t="shared" si="18"/>
        <v>155.54999999999998</v>
      </c>
    </row>
    <row r="125" spans="2:16">
      <c r="B125" s="108" t="s">
        <v>289</v>
      </c>
      <c r="C125" s="113" t="s">
        <v>547</v>
      </c>
      <c r="D125" s="122">
        <v>21.74</v>
      </c>
      <c r="E125" s="122">
        <v>52.11</v>
      </c>
      <c r="F125" s="126">
        <v>41.63</v>
      </c>
      <c r="G125" s="122">
        <v>40.020000000000003</v>
      </c>
      <c r="H125" s="120">
        <f t="shared" si="16"/>
        <v>155.5</v>
      </c>
      <c r="I125" s="110">
        <f t="shared" si="17"/>
        <v>155.5</v>
      </c>
      <c r="P125" s="77">
        <f t="shared" si="18"/>
        <v>155.5</v>
      </c>
    </row>
    <row r="126" spans="2:16">
      <c r="B126" s="112" t="s">
        <v>290</v>
      </c>
      <c r="C126" s="113" t="s">
        <v>566</v>
      </c>
      <c r="D126" s="122">
        <v>40.94</v>
      </c>
      <c r="E126" s="122">
        <v>66.47</v>
      </c>
      <c r="F126" s="122">
        <v>45.65</v>
      </c>
      <c r="G126" s="122">
        <v>1.42</v>
      </c>
      <c r="H126" s="120">
        <f t="shared" si="16"/>
        <v>154.47999999999999</v>
      </c>
      <c r="I126" s="110">
        <f t="shared" si="17"/>
        <v>154.47999999999999</v>
      </c>
      <c r="P126" s="77">
        <f t="shared" si="18"/>
        <v>154.47999999999999</v>
      </c>
    </row>
    <row r="127" spans="2:16">
      <c r="B127" s="108" t="s">
        <v>291</v>
      </c>
      <c r="C127" s="113" t="s">
        <v>503</v>
      </c>
      <c r="D127" s="122">
        <v>25.55</v>
      </c>
      <c r="E127" s="122">
        <v>17.82</v>
      </c>
      <c r="F127" s="126">
        <v>63.49</v>
      </c>
      <c r="G127" s="122">
        <v>47.42</v>
      </c>
      <c r="H127" s="120">
        <f t="shared" si="16"/>
        <v>154.28000000000003</v>
      </c>
      <c r="I127" s="110">
        <f t="shared" si="17"/>
        <v>154.28000000000003</v>
      </c>
      <c r="P127" s="77">
        <f t="shared" si="18"/>
        <v>154.28000000000003</v>
      </c>
    </row>
    <row r="128" spans="2:16">
      <c r="B128" s="112" t="s">
        <v>292</v>
      </c>
      <c r="C128" s="113" t="s">
        <v>489</v>
      </c>
      <c r="D128" s="122">
        <v>55.94</v>
      </c>
      <c r="E128" s="122">
        <v>47.81</v>
      </c>
      <c r="F128" s="122">
        <v>35.53</v>
      </c>
      <c r="G128" s="122">
        <v>14.52</v>
      </c>
      <c r="H128" s="120">
        <f t="shared" si="16"/>
        <v>153.80000000000001</v>
      </c>
      <c r="I128" s="110">
        <f t="shared" si="17"/>
        <v>153.80000000000001</v>
      </c>
      <c r="P128" s="77">
        <f t="shared" si="18"/>
        <v>153.80000000000001</v>
      </c>
    </row>
    <row r="129" spans="2:16">
      <c r="B129" s="108" t="s">
        <v>293</v>
      </c>
      <c r="C129" s="113" t="s">
        <v>397</v>
      </c>
      <c r="D129" s="122">
        <v>41.34</v>
      </c>
      <c r="E129" s="122">
        <v>37.770000000000003</v>
      </c>
      <c r="F129" s="126">
        <v>35.049999999999997</v>
      </c>
      <c r="G129" s="122">
        <v>38.18</v>
      </c>
      <c r="H129" s="120">
        <f t="shared" si="16"/>
        <v>152.34</v>
      </c>
      <c r="I129" s="110">
        <f t="shared" si="17"/>
        <v>152.34</v>
      </c>
      <c r="P129" s="77">
        <f t="shared" si="18"/>
        <v>152.34</v>
      </c>
    </row>
    <row r="130" spans="2:16">
      <c r="B130" s="112" t="s">
        <v>294</v>
      </c>
      <c r="C130" s="113" t="s">
        <v>467</v>
      </c>
      <c r="D130" s="122">
        <v>54.32</v>
      </c>
      <c r="E130" s="122">
        <v>44.97</v>
      </c>
      <c r="F130" s="126">
        <v>20.63</v>
      </c>
      <c r="G130" s="122">
        <v>32.32</v>
      </c>
      <c r="H130" s="120">
        <f t="shared" si="16"/>
        <v>152.23999999999998</v>
      </c>
      <c r="I130" s="110">
        <f t="shared" si="17"/>
        <v>152.23999999999998</v>
      </c>
      <c r="P130" s="77">
        <f t="shared" si="18"/>
        <v>152.23999999999998</v>
      </c>
    </row>
    <row r="131" spans="2:16">
      <c r="B131" s="108" t="s">
        <v>295</v>
      </c>
      <c r="C131" s="113" t="s">
        <v>560</v>
      </c>
      <c r="D131" s="122">
        <v>34.64</v>
      </c>
      <c r="E131" s="122">
        <v>43.01</v>
      </c>
      <c r="F131" s="126">
        <v>40.130000000000003</v>
      </c>
      <c r="G131" s="122">
        <v>33.71</v>
      </c>
      <c r="H131" s="120">
        <f t="shared" si="16"/>
        <v>151.49</v>
      </c>
      <c r="I131" s="110">
        <f t="shared" si="17"/>
        <v>151.49</v>
      </c>
      <c r="P131" s="77">
        <f t="shared" si="18"/>
        <v>151.49</v>
      </c>
    </row>
    <row r="132" spans="2:16">
      <c r="B132" s="112" t="s">
        <v>296</v>
      </c>
      <c r="C132" s="113" t="s">
        <v>506</v>
      </c>
      <c r="D132" s="122">
        <v>41.24</v>
      </c>
      <c r="E132" s="122">
        <v>20.21</v>
      </c>
      <c r="F132" s="126">
        <v>44.13</v>
      </c>
      <c r="G132" s="122">
        <v>45.85</v>
      </c>
      <c r="H132" s="120">
        <f t="shared" si="16"/>
        <v>151.43</v>
      </c>
      <c r="I132" s="110">
        <f t="shared" si="17"/>
        <v>151.43</v>
      </c>
      <c r="P132" s="77">
        <f t="shared" si="18"/>
        <v>151.43</v>
      </c>
    </row>
    <row r="133" spans="2:16">
      <c r="B133" s="108" t="s">
        <v>297</v>
      </c>
      <c r="C133" s="121" t="s">
        <v>413</v>
      </c>
      <c r="D133" s="122">
        <v>77.63</v>
      </c>
      <c r="E133" s="122">
        <v>26.3</v>
      </c>
      <c r="F133" s="126">
        <v>21.49</v>
      </c>
      <c r="G133" s="122">
        <v>24.5</v>
      </c>
      <c r="H133" s="120">
        <f t="shared" si="16"/>
        <v>149.91999999999999</v>
      </c>
      <c r="I133" s="110">
        <f t="shared" si="17"/>
        <v>149.91999999999999</v>
      </c>
      <c r="P133" s="77">
        <f t="shared" si="18"/>
        <v>149.91999999999999</v>
      </c>
    </row>
    <row r="134" spans="2:16">
      <c r="B134" s="112" t="s">
        <v>298</v>
      </c>
      <c r="C134" s="113" t="s">
        <v>394</v>
      </c>
      <c r="D134" s="122">
        <v>50.93</v>
      </c>
      <c r="E134" s="122">
        <v>36.85</v>
      </c>
      <c r="F134" s="126">
        <v>36.85</v>
      </c>
      <c r="G134" s="122">
        <v>24.72</v>
      </c>
      <c r="H134" s="120">
        <f t="shared" si="16"/>
        <v>149.35</v>
      </c>
      <c r="I134" s="110">
        <f t="shared" si="17"/>
        <v>149.35</v>
      </c>
      <c r="P134" s="77">
        <f t="shared" si="18"/>
        <v>149.35</v>
      </c>
    </row>
    <row r="135" spans="2:16">
      <c r="B135" s="108" t="s">
        <v>299</v>
      </c>
      <c r="C135" s="113" t="s">
        <v>521</v>
      </c>
      <c r="D135" s="122">
        <v>35.840000000000003</v>
      </c>
      <c r="E135" s="122">
        <v>22.67</v>
      </c>
      <c r="F135" s="126">
        <v>46.29</v>
      </c>
      <c r="G135" s="122">
        <v>44.02</v>
      </c>
      <c r="H135" s="120">
        <f t="shared" si="16"/>
        <v>148.82000000000002</v>
      </c>
      <c r="I135" s="110">
        <f t="shared" si="17"/>
        <v>148.82000000000002</v>
      </c>
      <c r="P135" s="77">
        <f t="shared" si="18"/>
        <v>148.82000000000002</v>
      </c>
    </row>
    <row r="136" spans="2:16">
      <c r="B136" s="112" t="s">
        <v>300</v>
      </c>
      <c r="C136" s="113" t="s">
        <v>407</v>
      </c>
      <c r="D136" s="122">
        <v>41.88</v>
      </c>
      <c r="E136" s="122">
        <v>60.62</v>
      </c>
      <c r="F136" s="126">
        <v>22.04</v>
      </c>
      <c r="G136" s="122">
        <v>24.14</v>
      </c>
      <c r="H136" s="120">
        <f t="shared" si="16"/>
        <v>148.68</v>
      </c>
      <c r="I136" s="110">
        <f t="shared" si="17"/>
        <v>148.68</v>
      </c>
      <c r="P136" s="77">
        <f t="shared" si="18"/>
        <v>148.68</v>
      </c>
    </row>
    <row r="137" spans="2:16">
      <c r="B137" s="108" t="s">
        <v>301</v>
      </c>
      <c r="C137" s="113" t="s">
        <v>540</v>
      </c>
      <c r="D137" s="122">
        <v>54.22</v>
      </c>
      <c r="E137" s="122">
        <v>41.57</v>
      </c>
      <c r="F137" s="122">
        <v>31.85</v>
      </c>
      <c r="G137" s="122">
        <v>21.02</v>
      </c>
      <c r="H137" s="120">
        <f t="shared" si="16"/>
        <v>148.66</v>
      </c>
      <c r="I137" s="110">
        <f t="shared" si="17"/>
        <v>148.66</v>
      </c>
      <c r="P137" s="77">
        <f t="shared" si="18"/>
        <v>148.66</v>
      </c>
    </row>
    <row r="138" spans="2:16">
      <c r="B138" s="112" t="s">
        <v>302</v>
      </c>
      <c r="C138" s="113" t="s">
        <v>429</v>
      </c>
      <c r="D138" s="122">
        <v>23.34</v>
      </c>
      <c r="E138" s="122">
        <v>44.97</v>
      </c>
      <c r="F138" s="126">
        <v>41.95</v>
      </c>
      <c r="G138" s="122">
        <v>38.32</v>
      </c>
      <c r="H138" s="120">
        <f t="shared" si="16"/>
        <v>148.58000000000001</v>
      </c>
      <c r="I138" s="110">
        <f t="shared" si="17"/>
        <v>148.58000000000001</v>
      </c>
      <c r="P138" s="77">
        <f t="shared" si="18"/>
        <v>148.58000000000001</v>
      </c>
    </row>
    <row r="139" spans="2:16">
      <c r="B139" s="108" t="s">
        <v>303</v>
      </c>
      <c r="C139" s="113" t="s">
        <v>465</v>
      </c>
      <c r="D139" s="122">
        <v>53.54</v>
      </c>
      <c r="E139" s="122">
        <v>35.31</v>
      </c>
      <c r="F139" s="126">
        <v>29.57</v>
      </c>
      <c r="G139" s="122">
        <v>29.98</v>
      </c>
      <c r="H139" s="120">
        <f t="shared" si="16"/>
        <v>148.39999999999998</v>
      </c>
      <c r="I139" s="110">
        <f t="shared" si="17"/>
        <v>148.39999999999998</v>
      </c>
      <c r="P139" s="77">
        <f t="shared" si="18"/>
        <v>148.39999999999998</v>
      </c>
    </row>
    <row r="140" spans="2:16">
      <c r="B140" s="112" t="s">
        <v>304</v>
      </c>
      <c r="C140" s="109" t="s">
        <v>511</v>
      </c>
      <c r="D140" s="122">
        <v>72.12</v>
      </c>
      <c r="E140" s="122">
        <v>30.01</v>
      </c>
      <c r="F140" s="122">
        <v>28.03</v>
      </c>
      <c r="G140" s="122">
        <v>18.02</v>
      </c>
      <c r="H140" s="120">
        <f t="shared" si="16"/>
        <v>148.18000000000004</v>
      </c>
      <c r="I140" s="110">
        <f t="shared" si="17"/>
        <v>148.18000000000004</v>
      </c>
      <c r="P140" s="77">
        <f t="shared" si="18"/>
        <v>148.18000000000004</v>
      </c>
    </row>
    <row r="141" spans="2:16">
      <c r="B141" s="108" t="s">
        <v>305</v>
      </c>
      <c r="C141" s="109" t="s">
        <v>364</v>
      </c>
      <c r="D141" s="122">
        <v>68.84</v>
      </c>
      <c r="E141" s="122">
        <v>24.37</v>
      </c>
      <c r="F141" s="122">
        <v>40.15</v>
      </c>
      <c r="G141" s="122">
        <v>14.52</v>
      </c>
      <c r="H141" s="120">
        <f t="shared" si="16"/>
        <v>147.88000000000002</v>
      </c>
      <c r="I141" s="110">
        <f t="shared" si="17"/>
        <v>147.88000000000002</v>
      </c>
      <c r="P141" s="77">
        <f t="shared" si="18"/>
        <v>147.88000000000002</v>
      </c>
    </row>
    <row r="142" spans="2:16">
      <c r="B142" s="112" t="s">
        <v>306</v>
      </c>
      <c r="C142" s="113" t="s">
        <v>528</v>
      </c>
      <c r="D142" s="122">
        <v>35.29</v>
      </c>
      <c r="E142" s="122">
        <v>34.520000000000003</v>
      </c>
      <c r="F142" s="126">
        <v>31.79</v>
      </c>
      <c r="G142" s="122">
        <v>45.41</v>
      </c>
      <c r="H142" s="120">
        <f t="shared" si="16"/>
        <v>147.01</v>
      </c>
      <c r="I142" s="110">
        <f t="shared" si="17"/>
        <v>147.01</v>
      </c>
      <c r="P142" s="77">
        <f t="shared" si="18"/>
        <v>147.01</v>
      </c>
    </row>
    <row r="143" spans="2:16">
      <c r="B143" s="108" t="s">
        <v>307</v>
      </c>
      <c r="C143" s="113" t="s">
        <v>409</v>
      </c>
      <c r="D143" s="122">
        <v>48.34</v>
      </c>
      <c r="E143" s="122">
        <v>37.51</v>
      </c>
      <c r="F143" s="126">
        <v>26.53</v>
      </c>
      <c r="G143" s="122">
        <v>34.51</v>
      </c>
      <c r="H143" s="120">
        <f t="shared" si="16"/>
        <v>146.88999999999999</v>
      </c>
      <c r="I143" s="110">
        <f t="shared" si="17"/>
        <v>146.88999999999999</v>
      </c>
      <c r="P143" s="77">
        <f t="shared" si="18"/>
        <v>146.88999999999999</v>
      </c>
    </row>
    <row r="144" spans="2:16">
      <c r="B144" s="112" t="s">
        <v>308</v>
      </c>
      <c r="C144" s="113" t="s">
        <v>400</v>
      </c>
      <c r="D144" s="122">
        <v>41.04</v>
      </c>
      <c r="E144" s="122">
        <v>38.700000000000003</v>
      </c>
      <c r="F144" s="126">
        <v>30.77</v>
      </c>
      <c r="G144" s="122">
        <v>36.03</v>
      </c>
      <c r="H144" s="120">
        <f t="shared" si="16"/>
        <v>146.54000000000002</v>
      </c>
      <c r="I144" s="110">
        <f t="shared" si="17"/>
        <v>146.54000000000002</v>
      </c>
      <c r="P144" s="77">
        <f t="shared" si="18"/>
        <v>146.54000000000002</v>
      </c>
    </row>
    <row r="145" spans="2:16">
      <c r="B145" s="108" t="s">
        <v>309</v>
      </c>
      <c r="C145" s="109" t="s">
        <v>463</v>
      </c>
      <c r="D145" s="122">
        <v>72.52</v>
      </c>
      <c r="E145" s="122">
        <v>19.920000000000002</v>
      </c>
      <c r="F145" s="126">
        <v>26.84</v>
      </c>
      <c r="G145" s="122">
        <v>27.11</v>
      </c>
      <c r="H145" s="120">
        <f t="shared" si="16"/>
        <v>146.38999999999999</v>
      </c>
      <c r="I145" s="110">
        <f t="shared" si="17"/>
        <v>146.38999999999999</v>
      </c>
      <c r="P145" s="77">
        <f t="shared" si="18"/>
        <v>146.38999999999999</v>
      </c>
    </row>
    <row r="146" spans="2:16">
      <c r="B146" s="112" t="s">
        <v>310</v>
      </c>
      <c r="C146" s="113" t="s">
        <v>408</v>
      </c>
      <c r="D146" s="122">
        <v>53.24</v>
      </c>
      <c r="E146" s="122">
        <v>40.200000000000003</v>
      </c>
      <c r="F146" s="126">
        <v>25.17</v>
      </c>
      <c r="G146" s="122">
        <v>27.68</v>
      </c>
      <c r="H146" s="120">
        <f t="shared" si="16"/>
        <v>146.29</v>
      </c>
      <c r="I146" s="110">
        <f t="shared" si="17"/>
        <v>146.29</v>
      </c>
      <c r="P146" s="77">
        <f t="shared" si="18"/>
        <v>146.29</v>
      </c>
    </row>
    <row r="147" spans="2:16">
      <c r="B147" s="108" t="s">
        <v>311</v>
      </c>
      <c r="C147" s="113" t="s">
        <v>500</v>
      </c>
      <c r="D147" s="122">
        <v>37.979999999999997</v>
      </c>
      <c r="E147" s="122">
        <v>24.6</v>
      </c>
      <c r="F147" s="126">
        <v>36.35</v>
      </c>
      <c r="G147" s="122">
        <v>47.32</v>
      </c>
      <c r="H147" s="120">
        <f t="shared" ref="H147:H178" si="19">SUM(D147:G147)</f>
        <v>146.25</v>
      </c>
      <c r="I147" s="110">
        <f t="shared" ref="I147:I167" si="20">IF(OR(G147="",G148=""),"",SUM(D147:G147))</f>
        <v>146.25</v>
      </c>
      <c r="P147" s="77">
        <f t="shared" ref="P147:P178" si="21">SUM(C147:G147)</f>
        <v>146.25</v>
      </c>
    </row>
    <row r="148" spans="2:16">
      <c r="B148" s="112" t="s">
        <v>312</v>
      </c>
      <c r="C148" s="113" t="s">
        <v>484</v>
      </c>
      <c r="D148" s="122">
        <v>44.13</v>
      </c>
      <c r="E148" s="122">
        <v>35.21</v>
      </c>
      <c r="F148" s="126">
        <v>24.33</v>
      </c>
      <c r="G148" s="122">
        <v>41.64</v>
      </c>
      <c r="H148" s="120">
        <f t="shared" si="19"/>
        <v>145.31</v>
      </c>
      <c r="I148" s="110">
        <f t="shared" si="20"/>
        <v>145.31</v>
      </c>
      <c r="P148" s="77">
        <f t="shared" si="21"/>
        <v>145.31</v>
      </c>
    </row>
    <row r="149" spans="2:16">
      <c r="B149" s="108" t="s">
        <v>313</v>
      </c>
      <c r="C149" s="109" t="s">
        <v>541</v>
      </c>
      <c r="D149" s="122">
        <v>57.84</v>
      </c>
      <c r="E149" s="122">
        <v>36.81</v>
      </c>
      <c r="F149" s="126">
        <v>21.83</v>
      </c>
      <c r="G149" s="122">
        <v>27.82</v>
      </c>
      <c r="H149" s="120">
        <f t="shared" si="19"/>
        <v>144.30000000000001</v>
      </c>
      <c r="I149" s="110">
        <f t="shared" si="20"/>
        <v>144.30000000000001</v>
      </c>
      <c r="P149" s="77">
        <f t="shared" si="21"/>
        <v>144.30000000000001</v>
      </c>
    </row>
    <row r="150" spans="2:16">
      <c r="B150" s="112" t="s">
        <v>314</v>
      </c>
      <c r="C150" s="109" t="s">
        <v>360</v>
      </c>
      <c r="D150" s="122">
        <v>62.23</v>
      </c>
      <c r="E150" s="122">
        <v>33.4</v>
      </c>
      <c r="F150" s="122">
        <v>37.07</v>
      </c>
      <c r="G150" s="122">
        <v>10.8</v>
      </c>
      <c r="H150" s="120">
        <f t="shared" si="19"/>
        <v>143.5</v>
      </c>
      <c r="I150" s="110">
        <f t="shared" si="20"/>
        <v>143.5</v>
      </c>
      <c r="P150" s="77">
        <f t="shared" si="21"/>
        <v>143.5</v>
      </c>
    </row>
    <row r="151" spans="2:16">
      <c r="B151" s="108" t="s">
        <v>315</v>
      </c>
      <c r="C151" s="113" t="s">
        <v>509</v>
      </c>
      <c r="D151" s="122">
        <v>38.840000000000003</v>
      </c>
      <c r="E151" s="122">
        <v>33.799999999999997</v>
      </c>
      <c r="F151" s="126">
        <v>30</v>
      </c>
      <c r="G151" s="122">
        <v>39.4</v>
      </c>
      <c r="H151" s="120">
        <f t="shared" si="19"/>
        <v>142.04</v>
      </c>
      <c r="I151" s="110">
        <f t="shared" si="20"/>
        <v>142.04</v>
      </c>
      <c r="P151" s="77">
        <f t="shared" si="21"/>
        <v>142.04</v>
      </c>
    </row>
    <row r="152" spans="2:16">
      <c r="B152" s="112" t="s">
        <v>316</v>
      </c>
      <c r="C152" s="113" t="s">
        <v>406</v>
      </c>
      <c r="D152" s="122">
        <v>36.74</v>
      </c>
      <c r="E152" s="122">
        <v>38.049999999999997</v>
      </c>
      <c r="F152" s="126">
        <v>50.93</v>
      </c>
      <c r="G152" s="122">
        <v>16.28</v>
      </c>
      <c r="H152" s="120">
        <f t="shared" si="19"/>
        <v>142</v>
      </c>
      <c r="I152" s="110">
        <f t="shared" si="20"/>
        <v>142</v>
      </c>
      <c r="P152" s="77">
        <f t="shared" si="21"/>
        <v>142</v>
      </c>
    </row>
    <row r="153" spans="2:16">
      <c r="B153" s="108" t="s">
        <v>317</v>
      </c>
      <c r="C153" s="113" t="s">
        <v>478</v>
      </c>
      <c r="D153" s="122">
        <v>40.840000000000003</v>
      </c>
      <c r="E153" s="122">
        <v>32.35</v>
      </c>
      <c r="F153" s="126">
        <v>40.590000000000003</v>
      </c>
      <c r="G153" s="122">
        <v>27.78</v>
      </c>
      <c r="H153" s="120">
        <f t="shared" si="19"/>
        <v>141.56</v>
      </c>
      <c r="I153" s="110">
        <f t="shared" si="20"/>
        <v>141.56</v>
      </c>
      <c r="P153" s="77">
        <f t="shared" si="21"/>
        <v>141.56</v>
      </c>
    </row>
    <row r="154" spans="2:16">
      <c r="B154" s="112" t="s">
        <v>318</v>
      </c>
      <c r="C154" s="113" t="s">
        <v>577</v>
      </c>
      <c r="D154" s="122">
        <v>39.630000000000003</v>
      </c>
      <c r="E154" s="122">
        <v>43.7</v>
      </c>
      <c r="F154" s="126">
        <v>35.770000000000003</v>
      </c>
      <c r="G154" s="122">
        <v>22.45</v>
      </c>
      <c r="H154" s="120">
        <f t="shared" si="19"/>
        <v>141.55000000000001</v>
      </c>
      <c r="I154" s="110">
        <f t="shared" si="20"/>
        <v>141.55000000000001</v>
      </c>
      <c r="P154" s="77">
        <f t="shared" si="21"/>
        <v>141.55000000000001</v>
      </c>
    </row>
    <row r="155" spans="2:16">
      <c r="B155" s="108" t="s">
        <v>319</v>
      </c>
      <c r="C155" s="109" t="s">
        <v>492</v>
      </c>
      <c r="D155" s="122">
        <v>59.62</v>
      </c>
      <c r="E155" s="122">
        <v>37.67</v>
      </c>
      <c r="F155" s="126">
        <v>28.25</v>
      </c>
      <c r="G155" s="122">
        <v>14.62</v>
      </c>
      <c r="H155" s="120">
        <f t="shared" si="19"/>
        <v>140.16</v>
      </c>
      <c r="I155" s="110">
        <f t="shared" si="20"/>
        <v>140.16</v>
      </c>
      <c r="P155" s="77">
        <f t="shared" si="21"/>
        <v>140.16</v>
      </c>
    </row>
    <row r="156" spans="2:16">
      <c r="B156" s="112" t="s">
        <v>320</v>
      </c>
      <c r="C156" s="109" t="s">
        <v>580</v>
      </c>
      <c r="D156" s="122">
        <v>14.94</v>
      </c>
      <c r="E156" s="122">
        <v>59.61</v>
      </c>
      <c r="F156" s="126">
        <v>51.83</v>
      </c>
      <c r="G156" s="122">
        <v>12.84</v>
      </c>
      <c r="H156" s="120">
        <f t="shared" si="19"/>
        <v>139.22</v>
      </c>
      <c r="I156" s="110">
        <f t="shared" si="20"/>
        <v>139.22</v>
      </c>
      <c r="P156" s="77">
        <f t="shared" si="21"/>
        <v>139.22</v>
      </c>
    </row>
    <row r="157" spans="2:16">
      <c r="B157" s="108" t="s">
        <v>321</v>
      </c>
      <c r="C157" s="113" t="s">
        <v>522</v>
      </c>
      <c r="D157" s="122">
        <v>26.1</v>
      </c>
      <c r="E157" s="122">
        <v>27.87</v>
      </c>
      <c r="F157" s="126">
        <v>44.29</v>
      </c>
      <c r="G157" s="122">
        <v>40.18</v>
      </c>
      <c r="H157" s="120">
        <f t="shared" si="19"/>
        <v>138.44</v>
      </c>
      <c r="I157" s="110">
        <f t="shared" si="20"/>
        <v>138.44</v>
      </c>
      <c r="P157" s="77">
        <f t="shared" si="21"/>
        <v>138.44</v>
      </c>
    </row>
    <row r="158" spans="2:16">
      <c r="B158" s="112" t="s">
        <v>322</v>
      </c>
      <c r="C158" s="113" t="s">
        <v>379</v>
      </c>
      <c r="D158" s="122">
        <v>42.3</v>
      </c>
      <c r="E158" s="122">
        <v>56.3</v>
      </c>
      <c r="F158" s="126">
        <v>18.989999999999998</v>
      </c>
      <c r="G158" s="122">
        <v>20.329999999999998</v>
      </c>
      <c r="H158" s="120">
        <f t="shared" si="19"/>
        <v>137.91999999999999</v>
      </c>
      <c r="I158" s="110">
        <f t="shared" si="20"/>
        <v>137.91999999999999</v>
      </c>
      <c r="P158" s="77">
        <f t="shared" si="21"/>
        <v>137.91999999999999</v>
      </c>
    </row>
    <row r="159" spans="2:16">
      <c r="B159" s="108" t="s">
        <v>323</v>
      </c>
      <c r="C159" s="113" t="s">
        <v>545</v>
      </c>
      <c r="D159" s="122">
        <v>24.64</v>
      </c>
      <c r="E159" s="122">
        <v>42.11</v>
      </c>
      <c r="F159" s="126">
        <v>29.37</v>
      </c>
      <c r="G159" s="122">
        <v>41.51</v>
      </c>
      <c r="H159" s="120">
        <f t="shared" si="19"/>
        <v>137.63</v>
      </c>
      <c r="I159" s="110">
        <f t="shared" si="20"/>
        <v>137.63</v>
      </c>
      <c r="P159" s="77">
        <f t="shared" si="21"/>
        <v>137.63</v>
      </c>
    </row>
    <row r="160" spans="2:16">
      <c r="B160" s="112" t="s">
        <v>324</v>
      </c>
      <c r="C160" s="113" t="s">
        <v>496</v>
      </c>
      <c r="D160" s="122">
        <v>46.7</v>
      </c>
      <c r="E160" s="122">
        <v>40.71</v>
      </c>
      <c r="F160" s="126">
        <v>17.649999999999999</v>
      </c>
      <c r="G160" s="122">
        <v>31.82</v>
      </c>
      <c r="H160" s="120">
        <f t="shared" si="19"/>
        <v>136.88</v>
      </c>
      <c r="I160" s="110">
        <f t="shared" si="20"/>
        <v>136.88</v>
      </c>
      <c r="P160" s="77">
        <f t="shared" si="21"/>
        <v>136.88</v>
      </c>
    </row>
    <row r="161" spans="2:16">
      <c r="B161" s="108" t="s">
        <v>325</v>
      </c>
      <c r="C161" s="113" t="s">
        <v>579</v>
      </c>
      <c r="D161" s="122">
        <v>18.21</v>
      </c>
      <c r="E161" s="122">
        <v>51.95</v>
      </c>
      <c r="F161" s="126">
        <v>25.93</v>
      </c>
      <c r="G161" s="122">
        <v>40.75</v>
      </c>
      <c r="H161" s="120">
        <f t="shared" si="19"/>
        <v>136.84</v>
      </c>
      <c r="I161" s="110">
        <f t="shared" si="20"/>
        <v>136.84</v>
      </c>
      <c r="P161" s="77">
        <f t="shared" si="21"/>
        <v>136.84</v>
      </c>
    </row>
    <row r="162" spans="2:16">
      <c r="B162" s="112" t="s">
        <v>326</v>
      </c>
      <c r="C162" s="113" t="s">
        <v>515</v>
      </c>
      <c r="D162" s="122">
        <v>28.55</v>
      </c>
      <c r="E162" s="122">
        <v>28</v>
      </c>
      <c r="F162" s="126">
        <v>45.99</v>
      </c>
      <c r="G162" s="122">
        <v>33.56</v>
      </c>
      <c r="H162" s="120">
        <f t="shared" si="19"/>
        <v>136.1</v>
      </c>
      <c r="I162" s="110">
        <f t="shared" si="20"/>
        <v>136.1</v>
      </c>
      <c r="P162" s="77">
        <f t="shared" si="21"/>
        <v>136.1</v>
      </c>
    </row>
    <row r="163" spans="2:16">
      <c r="B163" s="108" t="s">
        <v>327</v>
      </c>
      <c r="C163" s="113" t="s">
        <v>513</v>
      </c>
      <c r="D163" s="122">
        <v>52.21</v>
      </c>
      <c r="E163" s="122">
        <v>31.45</v>
      </c>
      <c r="F163" s="126">
        <v>34.35</v>
      </c>
      <c r="G163" s="122">
        <v>17.82</v>
      </c>
      <c r="H163" s="120">
        <f t="shared" si="19"/>
        <v>135.82999999999998</v>
      </c>
      <c r="I163" s="110">
        <f t="shared" si="20"/>
        <v>135.82999999999998</v>
      </c>
      <c r="P163" s="77">
        <f t="shared" si="21"/>
        <v>135.82999999999998</v>
      </c>
    </row>
    <row r="164" spans="2:16">
      <c r="B164" s="112" t="s">
        <v>328</v>
      </c>
      <c r="C164" s="113" t="s">
        <v>487</v>
      </c>
      <c r="D164" s="122">
        <v>51.6</v>
      </c>
      <c r="E164" s="122">
        <v>35.270000000000003</v>
      </c>
      <c r="F164" s="126">
        <v>36.75</v>
      </c>
      <c r="G164" s="122">
        <v>11.58</v>
      </c>
      <c r="H164" s="120">
        <f t="shared" si="19"/>
        <v>135.20000000000002</v>
      </c>
      <c r="I164" s="110">
        <f t="shared" si="20"/>
        <v>135.20000000000002</v>
      </c>
      <c r="P164" s="77">
        <f t="shared" si="21"/>
        <v>135.20000000000002</v>
      </c>
    </row>
    <row r="165" spans="2:16">
      <c r="B165" s="108" t="s">
        <v>329</v>
      </c>
      <c r="C165" s="113" t="s">
        <v>401</v>
      </c>
      <c r="D165" s="122">
        <v>38.35</v>
      </c>
      <c r="E165" s="122">
        <v>21.65</v>
      </c>
      <c r="F165" s="126">
        <v>37.99</v>
      </c>
      <c r="G165" s="122">
        <v>36.5</v>
      </c>
      <c r="H165" s="120">
        <f t="shared" si="19"/>
        <v>134.49</v>
      </c>
      <c r="I165" s="110">
        <f t="shared" si="20"/>
        <v>134.49</v>
      </c>
      <c r="P165" s="77">
        <f t="shared" si="21"/>
        <v>134.49</v>
      </c>
    </row>
    <row r="166" spans="2:16">
      <c r="B166" s="112" t="s">
        <v>330</v>
      </c>
      <c r="C166" s="113" t="s">
        <v>482</v>
      </c>
      <c r="D166" s="122">
        <v>31.74</v>
      </c>
      <c r="E166" s="122">
        <v>41.67</v>
      </c>
      <c r="F166" s="126">
        <v>29.63</v>
      </c>
      <c r="G166" s="122">
        <v>30.71</v>
      </c>
      <c r="H166" s="120">
        <f t="shared" si="19"/>
        <v>133.75</v>
      </c>
      <c r="I166" s="110">
        <f t="shared" si="20"/>
        <v>133.75</v>
      </c>
      <c r="P166" s="77">
        <f t="shared" si="21"/>
        <v>133.75</v>
      </c>
    </row>
    <row r="167" spans="2:16">
      <c r="B167" s="112" t="s">
        <v>331</v>
      </c>
      <c r="C167" s="113" t="s">
        <v>553</v>
      </c>
      <c r="D167" s="122">
        <v>31.94</v>
      </c>
      <c r="E167" s="122">
        <v>13.97</v>
      </c>
      <c r="F167" s="126">
        <v>30.33</v>
      </c>
      <c r="G167" s="122">
        <v>54.75</v>
      </c>
      <c r="H167" s="120">
        <f t="shared" si="19"/>
        <v>130.99</v>
      </c>
      <c r="I167" s="110">
        <f t="shared" si="20"/>
        <v>130.99</v>
      </c>
      <c r="P167" s="77">
        <f t="shared" si="21"/>
        <v>130.99</v>
      </c>
    </row>
    <row r="168" spans="2:16">
      <c r="B168" s="112" t="s">
        <v>332</v>
      </c>
      <c r="C168" s="113" t="s">
        <v>557</v>
      </c>
      <c r="D168" s="122">
        <v>22.78</v>
      </c>
      <c r="E168" s="122">
        <v>28.21</v>
      </c>
      <c r="F168" s="126">
        <v>31.15</v>
      </c>
      <c r="G168" s="122">
        <v>47.91</v>
      </c>
      <c r="H168" s="120">
        <f t="shared" si="19"/>
        <v>130.05000000000001</v>
      </c>
      <c r="I168" s="110">
        <f>IF(OR(G168="",G167=""),"",SUM(D168:G168))</f>
        <v>130.05000000000001</v>
      </c>
      <c r="P168" s="77">
        <f t="shared" si="21"/>
        <v>130.05000000000001</v>
      </c>
    </row>
    <row r="169" spans="2:16">
      <c r="B169" s="112" t="s">
        <v>432</v>
      </c>
      <c r="C169" s="113" t="s">
        <v>535</v>
      </c>
      <c r="D169" s="122">
        <v>38.130000000000003</v>
      </c>
      <c r="E169" s="122">
        <v>37.15</v>
      </c>
      <c r="F169" s="126">
        <v>31.35</v>
      </c>
      <c r="G169" s="122">
        <v>23.4</v>
      </c>
      <c r="H169" s="120">
        <f t="shared" si="19"/>
        <v>130.03</v>
      </c>
      <c r="I169" s="110">
        <f t="shared" ref="I169:I207" si="22">IF(OR(G169="",G168=""),"",SUM(D169:G169))</f>
        <v>130.03</v>
      </c>
      <c r="P169" s="77">
        <f t="shared" si="21"/>
        <v>130.03</v>
      </c>
    </row>
    <row r="170" spans="2:16">
      <c r="B170" s="112" t="s">
        <v>433</v>
      </c>
      <c r="C170" s="109" t="s">
        <v>424</v>
      </c>
      <c r="D170" s="122">
        <v>63.62</v>
      </c>
      <c r="E170" s="122">
        <v>30.95</v>
      </c>
      <c r="F170" s="122">
        <v>34.53</v>
      </c>
      <c r="G170" s="122">
        <v>0</v>
      </c>
      <c r="H170" s="120">
        <f t="shared" si="19"/>
        <v>129.1</v>
      </c>
      <c r="I170" s="110">
        <f t="shared" si="22"/>
        <v>129.1</v>
      </c>
      <c r="P170" s="77">
        <f t="shared" si="21"/>
        <v>129.1</v>
      </c>
    </row>
    <row r="171" spans="2:16">
      <c r="B171" s="112" t="s">
        <v>434</v>
      </c>
      <c r="C171" s="113" t="s">
        <v>530</v>
      </c>
      <c r="D171" s="122">
        <v>47.64</v>
      </c>
      <c r="E171" s="122">
        <v>29.3</v>
      </c>
      <c r="F171" s="126">
        <v>41.49</v>
      </c>
      <c r="G171" s="122">
        <v>10.28</v>
      </c>
      <c r="H171" s="120">
        <f t="shared" si="19"/>
        <v>128.71</v>
      </c>
      <c r="I171" s="110">
        <f t="shared" si="22"/>
        <v>128.71</v>
      </c>
      <c r="P171" s="77">
        <f t="shared" si="21"/>
        <v>128.71</v>
      </c>
    </row>
    <row r="172" spans="2:16">
      <c r="B172" s="112" t="s">
        <v>435</v>
      </c>
      <c r="C172" s="113" t="s">
        <v>371</v>
      </c>
      <c r="D172" s="122">
        <v>37.32</v>
      </c>
      <c r="E172" s="122">
        <v>32.07</v>
      </c>
      <c r="F172" s="126">
        <v>29.85</v>
      </c>
      <c r="G172" s="122">
        <v>29.42</v>
      </c>
      <c r="H172" s="120">
        <f t="shared" si="19"/>
        <v>128.66000000000003</v>
      </c>
      <c r="I172" s="110">
        <f t="shared" si="22"/>
        <v>128.66000000000003</v>
      </c>
      <c r="P172" s="77">
        <f t="shared" si="21"/>
        <v>128.66000000000003</v>
      </c>
    </row>
    <row r="173" spans="2:16">
      <c r="B173" s="112" t="s">
        <v>436</v>
      </c>
      <c r="C173" s="113" t="s">
        <v>510</v>
      </c>
      <c r="D173" s="122">
        <v>34.64</v>
      </c>
      <c r="E173" s="122">
        <v>19.170000000000002</v>
      </c>
      <c r="F173" s="126">
        <v>53.25</v>
      </c>
      <c r="G173" s="122">
        <v>20.83</v>
      </c>
      <c r="H173" s="120">
        <f t="shared" si="19"/>
        <v>127.89</v>
      </c>
      <c r="I173" s="110">
        <f t="shared" si="22"/>
        <v>127.89</v>
      </c>
      <c r="P173" s="77">
        <f t="shared" si="21"/>
        <v>127.89</v>
      </c>
    </row>
    <row r="174" spans="2:16">
      <c r="B174" s="112" t="s">
        <v>437</v>
      </c>
      <c r="C174" s="113" t="s">
        <v>517</v>
      </c>
      <c r="D174" s="122">
        <v>34.14</v>
      </c>
      <c r="E174" s="122">
        <v>44.47</v>
      </c>
      <c r="F174" s="126">
        <v>33.130000000000003</v>
      </c>
      <c r="G174" s="122">
        <v>14.85</v>
      </c>
      <c r="H174" s="120">
        <f t="shared" si="19"/>
        <v>126.59</v>
      </c>
      <c r="I174" s="110">
        <f t="shared" si="22"/>
        <v>126.59</v>
      </c>
      <c r="P174" s="77">
        <f t="shared" si="21"/>
        <v>126.59</v>
      </c>
    </row>
    <row r="175" spans="2:16" ht="16.5" customHeight="1">
      <c r="B175" s="115" t="s">
        <v>438</v>
      </c>
      <c r="C175" s="113" t="s">
        <v>372</v>
      </c>
      <c r="D175" s="122">
        <v>41.22</v>
      </c>
      <c r="E175" s="122">
        <v>24.62</v>
      </c>
      <c r="F175" s="126">
        <v>31.2</v>
      </c>
      <c r="G175" s="122">
        <v>29.5</v>
      </c>
      <c r="H175" s="120">
        <f t="shared" si="19"/>
        <v>126.54</v>
      </c>
      <c r="I175" s="110">
        <f t="shared" si="22"/>
        <v>126.54</v>
      </c>
      <c r="O175" s="114"/>
      <c r="P175" s="77">
        <f t="shared" si="21"/>
        <v>126.54</v>
      </c>
    </row>
    <row r="176" spans="2:16">
      <c r="B176" s="112" t="s">
        <v>439</v>
      </c>
      <c r="C176" s="121" t="s">
        <v>470</v>
      </c>
      <c r="D176" s="122">
        <v>96.24</v>
      </c>
      <c r="E176" s="122">
        <v>29.72</v>
      </c>
      <c r="F176" s="126">
        <v>0</v>
      </c>
      <c r="G176" s="122">
        <v>0</v>
      </c>
      <c r="H176" s="120">
        <f t="shared" si="19"/>
        <v>125.96</v>
      </c>
      <c r="I176" s="110">
        <f t="shared" si="22"/>
        <v>125.96</v>
      </c>
      <c r="P176" s="77">
        <f t="shared" si="21"/>
        <v>125.96</v>
      </c>
    </row>
    <row r="177" spans="2:16">
      <c r="B177" s="112" t="s">
        <v>440</v>
      </c>
      <c r="C177" s="113" t="s">
        <v>418</v>
      </c>
      <c r="D177" s="122">
        <v>54.94</v>
      </c>
      <c r="E177" s="122">
        <v>22.87</v>
      </c>
      <c r="F177" s="126">
        <v>23.75</v>
      </c>
      <c r="G177" s="122">
        <v>24.32</v>
      </c>
      <c r="H177" s="120">
        <f t="shared" si="19"/>
        <v>125.88</v>
      </c>
      <c r="I177" s="110">
        <f t="shared" si="22"/>
        <v>125.88</v>
      </c>
      <c r="P177" s="77">
        <f t="shared" si="21"/>
        <v>125.88</v>
      </c>
    </row>
    <row r="178" spans="2:16">
      <c r="B178" s="112" t="s">
        <v>441</v>
      </c>
      <c r="C178" s="113" t="s">
        <v>555</v>
      </c>
      <c r="D178" s="122">
        <v>29.42</v>
      </c>
      <c r="E178" s="122">
        <v>39.07</v>
      </c>
      <c r="F178" s="126">
        <v>34.35</v>
      </c>
      <c r="G178" s="122">
        <v>22.52</v>
      </c>
      <c r="H178" s="120">
        <f t="shared" si="19"/>
        <v>125.36</v>
      </c>
      <c r="I178" s="110">
        <f t="shared" si="22"/>
        <v>125.36</v>
      </c>
      <c r="P178" s="77">
        <f t="shared" si="21"/>
        <v>125.36</v>
      </c>
    </row>
    <row r="179" spans="2:16">
      <c r="B179" s="112" t="s">
        <v>442</v>
      </c>
      <c r="C179" s="113" t="s">
        <v>549</v>
      </c>
      <c r="D179" s="122">
        <v>27.94</v>
      </c>
      <c r="E179" s="122">
        <v>41</v>
      </c>
      <c r="F179" s="126">
        <v>17.100000000000001</v>
      </c>
      <c r="G179" s="122">
        <v>39.1</v>
      </c>
      <c r="H179" s="120">
        <f t="shared" ref="H179:H207" si="23">SUM(D179:G179)</f>
        <v>125.13999999999999</v>
      </c>
      <c r="I179" s="110">
        <f t="shared" si="22"/>
        <v>125.13999999999999</v>
      </c>
      <c r="P179" s="77">
        <f t="shared" ref="P179:P207" si="24">SUM(C179:G179)</f>
        <v>125.13999999999999</v>
      </c>
    </row>
    <row r="180" spans="2:16">
      <c r="B180" s="112" t="s">
        <v>443</v>
      </c>
      <c r="C180" s="113" t="s">
        <v>428</v>
      </c>
      <c r="D180" s="122">
        <v>23.35</v>
      </c>
      <c r="E180" s="122">
        <v>41.37</v>
      </c>
      <c r="F180" s="126">
        <v>27.13</v>
      </c>
      <c r="G180" s="122">
        <v>33.049999999999997</v>
      </c>
      <c r="H180" s="120">
        <f t="shared" si="23"/>
        <v>124.89999999999999</v>
      </c>
      <c r="I180" s="110">
        <f t="shared" si="22"/>
        <v>124.89999999999999</v>
      </c>
      <c r="P180" s="77">
        <f t="shared" si="24"/>
        <v>124.89999999999999</v>
      </c>
    </row>
    <row r="181" spans="2:16">
      <c r="B181" s="112" t="s">
        <v>444</v>
      </c>
      <c r="C181" s="121" t="s">
        <v>393</v>
      </c>
      <c r="D181" s="122">
        <v>81.44</v>
      </c>
      <c r="E181" s="122">
        <v>43.11</v>
      </c>
      <c r="F181" s="126">
        <v>0</v>
      </c>
      <c r="G181" s="122">
        <v>0</v>
      </c>
      <c r="H181" s="120">
        <f t="shared" si="23"/>
        <v>124.55</v>
      </c>
      <c r="I181" s="110">
        <f t="shared" si="22"/>
        <v>124.55</v>
      </c>
      <c r="P181" s="77">
        <f t="shared" si="24"/>
        <v>124.55</v>
      </c>
    </row>
    <row r="182" spans="2:16">
      <c r="B182" s="112" t="s">
        <v>445</v>
      </c>
      <c r="C182" s="113" t="s">
        <v>495</v>
      </c>
      <c r="D182" s="122">
        <v>21.35</v>
      </c>
      <c r="E182" s="122">
        <v>28.61</v>
      </c>
      <c r="F182" s="126">
        <v>33.43</v>
      </c>
      <c r="G182" s="122">
        <v>40.65</v>
      </c>
      <c r="H182" s="120">
        <f t="shared" si="23"/>
        <v>124.03999999999999</v>
      </c>
      <c r="I182" s="110">
        <f t="shared" si="22"/>
        <v>124.03999999999999</v>
      </c>
      <c r="P182" s="77">
        <f t="shared" si="24"/>
        <v>124.03999999999999</v>
      </c>
    </row>
    <row r="183" spans="2:16">
      <c r="B183" s="112" t="s">
        <v>446</v>
      </c>
      <c r="C183" s="113" t="s">
        <v>480</v>
      </c>
      <c r="D183" s="122">
        <v>42.16</v>
      </c>
      <c r="E183" s="122">
        <v>28.4</v>
      </c>
      <c r="F183" s="126">
        <v>31.37</v>
      </c>
      <c r="G183" s="122">
        <v>21.51</v>
      </c>
      <c r="H183" s="120">
        <f t="shared" si="23"/>
        <v>123.44000000000001</v>
      </c>
      <c r="I183" s="110">
        <f t="shared" si="22"/>
        <v>123.44000000000001</v>
      </c>
      <c r="P183" s="77">
        <f t="shared" si="24"/>
        <v>123.44000000000001</v>
      </c>
    </row>
    <row r="184" spans="2:16">
      <c r="B184" s="112" t="s">
        <v>447</v>
      </c>
      <c r="C184" s="113" t="s">
        <v>493</v>
      </c>
      <c r="D184" s="122">
        <v>38.020000000000003</v>
      </c>
      <c r="E184" s="122">
        <v>47.47</v>
      </c>
      <c r="F184" s="126">
        <v>37.53</v>
      </c>
      <c r="G184" s="122">
        <v>0</v>
      </c>
      <c r="H184" s="120">
        <f t="shared" si="23"/>
        <v>123.02000000000001</v>
      </c>
      <c r="I184" s="110">
        <f t="shared" si="22"/>
        <v>123.02000000000001</v>
      </c>
      <c r="P184" s="77">
        <f t="shared" si="24"/>
        <v>123.02000000000001</v>
      </c>
    </row>
    <row r="185" spans="2:16">
      <c r="B185" s="112" t="s">
        <v>448</v>
      </c>
      <c r="C185" s="113" t="s">
        <v>548</v>
      </c>
      <c r="D185" s="122">
        <v>40.340000000000003</v>
      </c>
      <c r="E185" s="122">
        <v>36.57</v>
      </c>
      <c r="F185" s="126">
        <v>14.39</v>
      </c>
      <c r="G185" s="122">
        <v>31.68</v>
      </c>
      <c r="H185" s="120">
        <f t="shared" si="23"/>
        <v>122.97999999999999</v>
      </c>
      <c r="I185" s="110">
        <f t="shared" si="22"/>
        <v>122.97999999999999</v>
      </c>
      <c r="P185" s="77">
        <f t="shared" si="24"/>
        <v>122.97999999999999</v>
      </c>
    </row>
    <row r="186" spans="2:16">
      <c r="B186" s="112" t="s">
        <v>449</v>
      </c>
      <c r="C186" s="113" t="s">
        <v>537</v>
      </c>
      <c r="D186" s="122">
        <v>25.26</v>
      </c>
      <c r="E186" s="122">
        <v>37.770000000000003</v>
      </c>
      <c r="F186" s="126">
        <v>46.45</v>
      </c>
      <c r="G186" s="122">
        <v>11.72</v>
      </c>
      <c r="H186" s="120">
        <f t="shared" si="23"/>
        <v>121.2</v>
      </c>
      <c r="I186" s="110">
        <f t="shared" si="22"/>
        <v>121.2</v>
      </c>
      <c r="P186" s="77">
        <f t="shared" si="24"/>
        <v>121.2</v>
      </c>
    </row>
    <row r="187" spans="2:16">
      <c r="B187" s="112" t="s">
        <v>450</v>
      </c>
      <c r="C187" s="109" t="s">
        <v>583</v>
      </c>
      <c r="D187" s="122">
        <v>15.64</v>
      </c>
      <c r="E187" s="122">
        <v>36.67</v>
      </c>
      <c r="F187" s="126">
        <v>37.15</v>
      </c>
      <c r="G187" s="122">
        <v>31.12</v>
      </c>
      <c r="H187" s="120">
        <f t="shared" si="23"/>
        <v>120.58000000000001</v>
      </c>
      <c r="I187" s="110">
        <f t="shared" si="22"/>
        <v>120.58000000000001</v>
      </c>
      <c r="P187" s="77">
        <f t="shared" si="24"/>
        <v>120.58000000000001</v>
      </c>
    </row>
    <row r="188" spans="2:16">
      <c r="B188" s="112" t="s">
        <v>451</v>
      </c>
      <c r="C188" s="113" t="s">
        <v>392</v>
      </c>
      <c r="D188" s="122">
        <v>46.74</v>
      </c>
      <c r="E188" s="122">
        <v>34.71</v>
      </c>
      <c r="F188" s="126">
        <v>7.43</v>
      </c>
      <c r="G188" s="122">
        <v>30.62</v>
      </c>
      <c r="H188" s="120">
        <f t="shared" si="23"/>
        <v>119.5</v>
      </c>
      <c r="I188" s="110">
        <f t="shared" si="22"/>
        <v>119.5</v>
      </c>
      <c r="P188" s="77">
        <f t="shared" si="24"/>
        <v>119.5</v>
      </c>
    </row>
    <row r="189" spans="2:16">
      <c r="B189" s="112" t="s">
        <v>452</v>
      </c>
      <c r="C189" s="113" t="s">
        <v>565</v>
      </c>
      <c r="D189" s="122">
        <v>22.34</v>
      </c>
      <c r="E189" s="122">
        <v>29.87</v>
      </c>
      <c r="F189" s="126">
        <v>31.55</v>
      </c>
      <c r="G189" s="122">
        <v>34.520000000000003</v>
      </c>
      <c r="H189" s="120">
        <f t="shared" si="23"/>
        <v>118.28</v>
      </c>
      <c r="I189" s="110">
        <f t="shared" si="22"/>
        <v>118.28</v>
      </c>
      <c r="P189" s="77">
        <f t="shared" si="24"/>
        <v>118.28</v>
      </c>
    </row>
    <row r="190" spans="2:16">
      <c r="B190" s="112" t="s">
        <v>453</v>
      </c>
      <c r="C190" s="113" t="s">
        <v>554</v>
      </c>
      <c r="D190" s="122">
        <v>30.75</v>
      </c>
      <c r="E190" s="122">
        <v>28.81</v>
      </c>
      <c r="F190" s="126">
        <v>27.13</v>
      </c>
      <c r="G190" s="122">
        <v>30.75</v>
      </c>
      <c r="H190" s="120">
        <f t="shared" si="23"/>
        <v>117.44</v>
      </c>
      <c r="I190" s="110">
        <f t="shared" si="22"/>
        <v>117.44</v>
      </c>
      <c r="P190" s="77">
        <f t="shared" si="24"/>
        <v>117.44</v>
      </c>
    </row>
    <row r="191" spans="2:16">
      <c r="B191" s="112" t="s">
        <v>454</v>
      </c>
      <c r="C191" s="113" t="s">
        <v>542</v>
      </c>
      <c r="D191" s="122">
        <v>28.94</v>
      </c>
      <c r="E191" s="122">
        <v>22.7</v>
      </c>
      <c r="F191" s="126">
        <v>36.5</v>
      </c>
      <c r="G191" s="122">
        <v>25</v>
      </c>
      <c r="H191" s="120">
        <f t="shared" si="23"/>
        <v>113.14</v>
      </c>
      <c r="I191" s="110">
        <f t="shared" si="22"/>
        <v>113.14</v>
      </c>
      <c r="P191" s="77">
        <f t="shared" si="24"/>
        <v>113.14</v>
      </c>
    </row>
    <row r="192" spans="2:16">
      <c r="B192" s="112" t="s">
        <v>455</v>
      </c>
      <c r="C192" s="113" t="s">
        <v>387</v>
      </c>
      <c r="D192" s="122">
        <v>38.729999999999997</v>
      </c>
      <c r="E192" s="122">
        <v>21.12</v>
      </c>
      <c r="F192" s="126">
        <v>27.94</v>
      </c>
      <c r="G192" s="122">
        <v>25.24</v>
      </c>
      <c r="H192" s="120">
        <f t="shared" si="23"/>
        <v>113.02999999999999</v>
      </c>
      <c r="I192" s="110">
        <f t="shared" si="22"/>
        <v>113.02999999999999</v>
      </c>
      <c r="P192" s="77">
        <f t="shared" si="24"/>
        <v>113.02999999999999</v>
      </c>
    </row>
    <row r="193" spans="2:16">
      <c r="B193" s="112" t="s">
        <v>456</v>
      </c>
      <c r="C193" s="113" t="s">
        <v>552</v>
      </c>
      <c r="D193" s="122">
        <v>40.340000000000003</v>
      </c>
      <c r="E193" s="122">
        <v>21.87</v>
      </c>
      <c r="F193" s="126">
        <v>17.350000000000001</v>
      </c>
      <c r="G193" s="122">
        <v>32.72</v>
      </c>
      <c r="H193" s="120">
        <f t="shared" si="23"/>
        <v>112.28</v>
      </c>
      <c r="I193" s="110">
        <f t="shared" si="22"/>
        <v>112.28</v>
      </c>
      <c r="P193" s="77">
        <f t="shared" si="24"/>
        <v>112.28</v>
      </c>
    </row>
    <row r="194" spans="2:16">
      <c r="B194" s="112" t="s">
        <v>457</v>
      </c>
      <c r="C194" s="113" t="s">
        <v>411</v>
      </c>
      <c r="D194" s="122">
        <v>24.54</v>
      </c>
      <c r="E194" s="122">
        <v>35.51</v>
      </c>
      <c r="F194" s="126">
        <v>31.33</v>
      </c>
      <c r="G194" s="122">
        <v>20.28</v>
      </c>
      <c r="H194" s="120">
        <f t="shared" si="23"/>
        <v>111.66</v>
      </c>
      <c r="I194" s="110">
        <f t="shared" si="22"/>
        <v>111.66</v>
      </c>
      <c r="P194" s="77">
        <f t="shared" si="24"/>
        <v>111.66</v>
      </c>
    </row>
    <row r="195" spans="2:16">
      <c r="B195" s="112" t="s">
        <v>458</v>
      </c>
      <c r="C195" s="113" t="s">
        <v>538</v>
      </c>
      <c r="D195" s="122">
        <v>42.24</v>
      </c>
      <c r="E195" s="122">
        <v>33.5</v>
      </c>
      <c r="F195" s="126">
        <v>21.85</v>
      </c>
      <c r="G195" s="122">
        <v>8.02</v>
      </c>
      <c r="H195" s="120">
        <f t="shared" si="23"/>
        <v>105.61</v>
      </c>
      <c r="I195" s="110">
        <f t="shared" si="22"/>
        <v>105.61</v>
      </c>
      <c r="P195" s="77">
        <f t="shared" si="24"/>
        <v>105.61</v>
      </c>
    </row>
    <row r="196" spans="2:16">
      <c r="B196" s="112" t="s">
        <v>459</v>
      </c>
      <c r="C196" s="113" t="s">
        <v>525</v>
      </c>
      <c r="D196" s="122">
        <v>45.24</v>
      </c>
      <c r="E196" s="122">
        <v>26.71</v>
      </c>
      <c r="F196" s="126">
        <v>22.83</v>
      </c>
      <c r="G196" s="122">
        <v>0</v>
      </c>
      <c r="H196" s="120">
        <f t="shared" si="23"/>
        <v>94.78</v>
      </c>
      <c r="I196" s="110">
        <f t="shared" si="22"/>
        <v>94.78</v>
      </c>
      <c r="P196" s="77">
        <f t="shared" si="24"/>
        <v>94.78</v>
      </c>
    </row>
    <row r="197" spans="2:16">
      <c r="B197" s="112" t="s">
        <v>460</v>
      </c>
      <c r="C197" s="116" t="s">
        <v>586</v>
      </c>
      <c r="D197" s="122">
        <v>18.21</v>
      </c>
      <c r="E197" s="122">
        <v>20.350000000000001</v>
      </c>
      <c r="F197" s="126">
        <v>20.8</v>
      </c>
      <c r="G197" s="122">
        <v>26.32</v>
      </c>
      <c r="H197" s="120">
        <f t="shared" si="23"/>
        <v>85.68</v>
      </c>
      <c r="I197" s="110">
        <f t="shared" si="22"/>
        <v>85.68</v>
      </c>
      <c r="P197" s="77">
        <f t="shared" si="24"/>
        <v>85.68</v>
      </c>
    </row>
    <row r="198" spans="2:16">
      <c r="B198" s="112" t="s">
        <v>461</v>
      </c>
      <c r="C198" s="113" t="s">
        <v>375</v>
      </c>
      <c r="D198" s="122">
        <v>21.17</v>
      </c>
      <c r="E198" s="122">
        <v>43</v>
      </c>
      <c r="F198" s="126">
        <v>15.07</v>
      </c>
      <c r="G198" s="122">
        <v>2.9</v>
      </c>
      <c r="H198" s="120">
        <f t="shared" si="23"/>
        <v>82.140000000000015</v>
      </c>
      <c r="I198" s="110">
        <f t="shared" si="22"/>
        <v>82.140000000000015</v>
      </c>
      <c r="P198" s="77">
        <f t="shared" si="24"/>
        <v>82.140000000000015</v>
      </c>
    </row>
    <row r="199" spans="2:16">
      <c r="B199" s="112" t="s">
        <v>561</v>
      </c>
      <c r="C199" s="113" t="s">
        <v>475</v>
      </c>
      <c r="D199" s="122">
        <v>42.62</v>
      </c>
      <c r="E199" s="122">
        <v>38.51</v>
      </c>
      <c r="F199" s="126">
        <v>0</v>
      </c>
      <c r="G199" s="122">
        <v>0</v>
      </c>
      <c r="H199" s="120">
        <f t="shared" si="23"/>
        <v>81.13</v>
      </c>
      <c r="I199" s="110">
        <f t="shared" si="22"/>
        <v>81.13</v>
      </c>
      <c r="P199" s="77">
        <f t="shared" si="24"/>
        <v>81.13</v>
      </c>
    </row>
    <row r="200" spans="2:16">
      <c r="B200" s="112" t="s">
        <v>562</v>
      </c>
      <c r="C200" s="109" t="s">
        <v>587</v>
      </c>
      <c r="D200" s="124">
        <v>14.72</v>
      </c>
      <c r="E200" s="124">
        <v>11.67</v>
      </c>
      <c r="F200" s="127">
        <v>35.65</v>
      </c>
      <c r="G200" s="124">
        <v>19.02</v>
      </c>
      <c r="H200" s="120">
        <f t="shared" si="23"/>
        <v>81.06</v>
      </c>
      <c r="I200" s="110">
        <f t="shared" si="22"/>
        <v>81.06</v>
      </c>
      <c r="P200" s="77">
        <f t="shared" si="24"/>
        <v>81.06</v>
      </c>
    </row>
    <row r="201" spans="2:16">
      <c r="B201" s="112" t="s">
        <v>563</v>
      </c>
      <c r="C201" s="116" t="s">
        <v>585</v>
      </c>
      <c r="D201" s="122">
        <v>10.56</v>
      </c>
      <c r="E201" s="122">
        <v>27.1</v>
      </c>
      <c r="F201" s="126">
        <v>30.77</v>
      </c>
      <c r="G201" s="122">
        <v>11.21</v>
      </c>
      <c r="H201" s="120">
        <f t="shared" si="23"/>
        <v>79.640000000000015</v>
      </c>
      <c r="I201" s="110">
        <f t="shared" si="22"/>
        <v>79.640000000000015</v>
      </c>
      <c r="P201" s="77">
        <f t="shared" si="24"/>
        <v>79.640000000000015</v>
      </c>
    </row>
    <row r="202" spans="2:16">
      <c r="B202" s="112" t="s">
        <v>564</v>
      </c>
      <c r="C202" s="113" t="s">
        <v>403</v>
      </c>
      <c r="D202" s="122">
        <v>42.75</v>
      </c>
      <c r="E202" s="122">
        <v>35.07</v>
      </c>
      <c r="F202" s="126">
        <v>0</v>
      </c>
      <c r="G202" s="122">
        <v>0</v>
      </c>
      <c r="H202" s="120">
        <f t="shared" si="23"/>
        <v>77.819999999999993</v>
      </c>
      <c r="I202" s="110">
        <f t="shared" si="22"/>
        <v>77.819999999999993</v>
      </c>
      <c r="P202" s="77">
        <f t="shared" si="24"/>
        <v>77.819999999999993</v>
      </c>
    </row>
    <row r="203" spans="2:16">
      <c r="B203" s="112" t="s">
        <v>570</v>
      </c>
      <c r="C203" s="113" t="s">
        <v>551</v>
      </c>
      <c r="D203" s="122">
        <v>22.56</v>
      </c>
      <c r="E203" s="122">
        <v>6.8</v>
      </c>
      <c r="F203" s="122">
        <v>17.670000000000002</v>
      </c>
      <c r="G203" s="122">
        <v>24.61</v>
      </c>
      <c r="H203" s="120">
        <f t="shared" si="23"/>
        <v>71.64</v>
      </c>
      <c r="I203" s="110">
        <f t="shared" si="22"/>
        <v>71.64</v>
      </c>
      <c r="P203" s="77">
        <f t="shared" si="24"/>
        <v>71.64</v>
      </c>
    </row>
    <row r="204" spans="2:16">
      <c r="B204" s="112" t="s">
        <v>571</v>
      </c>
      <c r="C204" s="113" t="s">
        <v>395</v>
      </c>
      <c r="D204" s="122">
        <v>47.65</v>
      </c>
      <c r="E204" s="122">
        <v>23.6</v>
      </c>
      <c r="F204" s="126">
        <v>0</v>
      </c>
      <c r="G204" s="122">
        <v>0</v>
      </c>
      <c r="H204" s="120">
        <f t="shared" si="23"/>
        <v>71.25</v>
      </c>
      <c r="I204" s="110">
        <f t="shared" si="22"/>
        <v>71.25</v>
      </c>
      <c r="P204" s="77">
        <f t="shared" si="24"/>
        <v>71.25</v>
      </c>
    </row>
    <row r="205" spans="2:16">
      <c r="B205" s="112" t="s">
        <v>572</v>
      </c>
      <c r="C205" s="109" t="s">
        <v>420</v>
      </c>
      <c r="D205" s="122">
        <v>62.84</v>
      </c>
      <c r="E205" s="122">
        <v>0</v>
      </c>
      <c r="F205" s="126">
        <v>0</v>
      </c>
      <c r="G205" s="122">
        <v>0</v>
      </c>
      <c r="H205" s="120">
        <f t="shared" si="23"/>
        <v>62.84</v>
      </c>
      <c r="I205" s="110">
        <f t="shared" si="22"/>
        <v>62.84</v>
      </c>
      <c r="P205" s="77">
        <f t="shared" si="24"/>
        <v>62.84</v>
      </c>
    </row>
    <row r="206" spans="2:16">
      <c r="B206" s="112" t="s">
        <v>573</v>
      </c>
      <c r="C206" s="109" t="s">
        <v>582</v>
      </c>
      <c r="D206" s="122">
        <v>9.7799999999999994</v>
      </c>
      <c r="E206" s="122">
        <v>39.11</v>
      </c>
      <c r="F206" s="126">
        <v>0</v>
      </c>
      <c r="G206" s="122">
        <v>0</v>
      </c>
      <c r="H206" s="120">
        <f t="shared" si="23"/>
        <v>48.89</v>
      </c>
      <c r="I206" s="110">
        <f t="shared" si="22"/>
        <v>48.89</v>
      </c>
      <c r="P206" s="77">
        <f t="shared" si="24"/>
        <v>48.89</v>
      </c>
    </row>
    <row r="207" spans="2:16">
      <c r="B207" s="112" t="s">
        <v>574</v>
      </c>
      <c r="C207" s="116" t="s">
        <v>584</v>
      </c>
      <c r="D207" s="125">
        <v>2.93</v>
      </c>
      <c r="E207" s="125">
        <v>29.81</v>
      </c>
      <c r="F207" s="125">
        <v>0</v>
      </c>
      <c r="G207" s="125">
        <v>0</v>
      </c>
      <c r="H207" s="120">
        <f t="shared" si="23"/>
        <v>32.74</v>
      </c>
      <c r="I207" s="110">
        <f t="shared" si="22"/>
        <v>32.74</v>
      </c>
      <c r="P207" s="77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6"/>
    </row>
    <row r="3" spans="2:33" ht="15" customHeight="1">
      <c r="B3" s="249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1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</row>
    <row r="5" spans="2:33" ht="15.75" thickBot="1"/>
    <row r="6" spans="2:33" ht="15" customHeight="1">
      <c r="B6" s="184" t="s">
        <v>122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6"/>
    </row>
    <row r="7" spans="2:33" ht="15" customHeight="1">
      <c r="B7" s="249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1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9"/>
    </row>
    <row r="9" spans="2:33" ht="15.75" thickBot="1"/>
    <row r="10" spans="2:33" ht="15" customHeight="1">
      <c r="D10" s="254" t="s">
        <v>0</v>
      </c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6"/>
    </row>
    <row r="11" spans="2:33" ht="15" customHeight="1">
      <c r="D11" s="257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5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57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9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0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2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s="29" customFormat="1" ht="16.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15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68" t="s">
        <v>1</v>
      </c>
      <c r="E17" s="269"/>
      <c r="F17" s="269"/>
      <c r="G17" s="269"/>
      <c r="H17" s="269"/>
      <c r="I17" s="269"/>
      <c r="J17" s="269"/>
      <c r="K17" s="269"/>
      <c r="L17" s="269"/>
      <c r="M17" s="270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71"/>
      <c r="E18" s="272"/>
      <c r="F18" s="272"/>
      <c r="G18" s="272"/>
      <c r="H18" s="272"/>
      <c r="I18" s="272"/>
      <c r="J18" s="272"/>
      <c r="K18" s="272"/>
      <c r="L18" s="272"/>
      <c r="M18" s="273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61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3"/>
      <c r="AE19" s="243"/>
      <c r="AF19" s="243"/>
      <c r="AG19" s="243"/>
    </row>
    <row r="20" spans="3:33">
      <c r="D20" s="8" t="s">
        <v>4</v>
      </c>
      <c r="E20" s="63" t="str">
        <f>VLOOKUP(AC20,$U$20:$AB$27,2)</f>
        <v>Fluminense do Lins</v>
      </c>
      <c r="F20" s="245">
        <f>VLOOKUP(AC20,$U$20:$AB$27,3)</f>
        <v>18</v>
      </c>
      <c r="G20" s="246"/>
      <c r="H20" s="263">
        <f>VLOOKUP(AC20,$U$20:$AB$27,4)</f>
        <v>366.85</v>
      </c>
      <c r="I20" s="277"/>
      <c r="J20" s="263">
        <f>VLOOKUP(AC20,$U$20:$AB$27,5)</f>
        <v>241.97000000000003</v>
      </c>
      <c r="K20" s="277"/>
      <c r="L20" s="263">
        <f>VLOOKUP(AC20,$U$20:$AB$27,6)</f>
        <v>124.88</v>
      </c>
      <c r="M20" s="264"/>
      <c r="O20" t="s">
        <v>271</v>
      </c>
      <c r="S20" s="5"/>
      <c r="T20" s="4"/>
      <c r="U20" s="22">
        <v>1</v>
      </c>
      <c r="V20" s="5" t="str">
        <f>IF(OR('1ª FASE  - ELIMINATÓRIAS'!I19="",'1ª FASE  - ELIMINATÓRIAS'!I20=""),"",'1ª FASE  - ELIMINATÓRIAS'!C146)</f>
        <v>TriCa PaNAtuBA</v>
      </c>
      <c r="W20" s="5">
        <f>SUM(Q35,Q40,Q49,Q58,Q66,Q75,Q83)</f>
        <v>12</v>
      </c>
      <c r="X20" s="5">
        <f>SUM(H35,H40,H49,H58,H66,H75,H83)</f>
        <v>326.94</v>
      </c>
      <c r="Y20" s="5">
        <f>SUM(F35,F40,F49,F58,F66,F75,F83)</f>
        <v>368.14</v>
      </c>
      <c r="Z20" s="5">
        <f t="shared" ref="Z20:Z26" si="0">X20-Y20</f>
        <v>-41.199999999999989</v>
      </c>
      <c r="AA20" s="5">
        <f>(W20*10^10)+((Z20+5000)*10^6)+(X20*10)+U20</f>
        <v>124958803270.39999</v>
      </c>
      <c r="AB20" s="5">
        <f t="shared" ref="AB20:AB27" si="1">LARGE($AA$20:$AA$27,U20)</f>
        <v>185124883670.5</v>
      </c>
      <c r="AC20" s="140">
        <f>MATCH(AB20,$AA$20:$AA$27,0)</f>
        <v>2</v>
      </c>
      <c r="AD20" s="4"/>
      <c r="AE20" s="4"/>
      <c r="AF20" s="4"/>
      <c r="AG20" s="4"/>
    </row>
    <row r="21" spans="3:33">
      <c r="D21" s="9" t="s">
        <v>5</v>
      </c>
      <c r="E21" s="64" t="str">
        <f t="shared" ref="E21:E27" si="2">VLOOKUP(AC21,$U$20:$AB$27,2)</f>
        <v>Al-Jazira F.c</v>
      </c>
      <c r="F21" s="247">
        <f t="shared" ref="F21:F27" si="3">VLOOKUP(AC21,$U$20:$AB$27,3)</f>
        <v>12</v>
      </c>
      <c r="G21" s="248"/>
      <c r="H21" s="265">
        <f t="shared" ref="H21:H27" si="4">VLOOKUP(AC21,$U$20:$AB$27,4)</f>
        <v>334.40000000000003</v>
      </c>
      <c r="I21" s="267"/>
      <c r="J21" s="265">
        <f t="shared" ref="J21:J27" si="5">VLOOKUP(AC21,$U$20:$AB$27,5)</f>
        <v>290.42</v>
      </c>
      <c r="K21" s="267"/>
      <c r="L21" s="265">
        <f t="shared" ref="L21:L27" si="6">VLOOKUP(AC21,$U$20:$AB$27,6)</f>
        <v>43.980000000000018</v>
      </c>
      <c r="M21" s="266"/>
      <c r="O21" t="s">
        <v>267</v>
      </c>
      <c r="S21" s="5"/>
      <c r="T21" s="4"/>
      <c r="U21" s="22">
        <v>2</v>
      </c>
      <c r="V21" s="5" t="str">
        <f>IF(OR('1ª FASE  - ELIMINATÓRIAS'!I34="",'1ª FASE  - ELIMINATÓRIAS'!I35=""),"",'1ª FASE  - ELIMINATÓRIAS'!C130)</f>
        <v>Fluminense do Lins</v>
      </c>
      <c r="W21" s="5">
        <f>SUM(Q34,Q41,Q48,Q59,Q67,Q74,C83)</f>
        <v>18</v>
      </c>
      <c r="X21" s="5">
        <f>SUM(H34,H41,H48,H59,H67,H74,F83)</f>
        <v>366.85</v>
      </c>
      <c r="Y21" s="5">
        <f>SUM(F34,F41,F48,F59,F67,F74,H83)</f>
        <v>241.97000000000003</v>
      </c>
      <c r="Z21" s="5">
        <f t="shared" si="0"/>
        <v>124.88</v>
      </c>
      <c r="AA21" s="5">
        <f t="shared" ref="AA21:AA27" si="7">(W21*10^10)+((Z21+5000)*10^6)+(X21*10)+U21</f>
        <v>185124883670.5</v>
      </c>
      <c r="AB21" s="5">
        <f t="shared" si="1"/>
        <v>125043983348</v>
      </c>
      <c r="AC21" s="140">
        <f t="shared" ref="AC21:AC27" si="8">MATCH(AB21,$AA$20:$AA$27,0)</f>
        <v>4</v>
      </c>
      <c r="AD21" s="4"/>
      <c r="AE21" s="4"/>
      <c r="AF21" s="4"/>
      <c r="AG21" s="4"/>
    </row>
    <row r="22" spans="3:33">
      <c r="D22" s="9" t="s">
        <v>6</v>
      </c>
      <c r="E22" s="64" t="str">
        <f t="shared" si="2"/>
        <v>MagoLitos F.C</v>
      </c>
      <c r="F22" s="247">
        <f t="shared" si="3"/>
        <v>12</v>
      </c>
      <c r="G22" s="248"/>
      <c r="H22" s="265">
        <f t="shared" si="4"/>
        <v>325.25</v>
      </c>
      <c r="I22" s="267"/>
      <c r="J22" s="265">
        <f t="shared" si="5"/>
        <v>295.04000000000002</v>
      </c>
      <c r="K22" s="267"/>
      <c r="L22" s="265">
        <f t="shared" si="6"/>
        <v>30.20999999999998</v>
      </c>
      <c r="M22" s="266"/>
      <c r="O22" t="s">
        <v>588</v>
      </c>
      <c r="S22" s="5"/>
      <c r="T22" s="4"/>
      <c r="U22" s="22">
        <v>3</v>
      </c>
      <c r="V22" s="5" t="str">
        <f>IF(OR('1ª FASE  - ELIMINATÓRIAS'!I42="",'1ª FASE  - ELIMINATÓRIAS'!I41=""),"",'1ª FASE  - ELIMINATÓRIAS'!C114)</f>
        <v>Municipal E.C.</v>
      </c>
      <c r="W22" s="5">
        <f>SUM(Q33,Q42,Q51,Q56,C67,C75,Q82)</f>
        <v>9</v>
      </c>
      <c r="X22" s="5">
        <f>SUM(H33,H42,H51,H56,F67,F75,H82)</f>
        <v>312.02</v>
      </c>
      <c r="Y22" s="5">
        <f>SUM(F33,F42,F51,F56,H67,H75,F82)</f>
        <v>354.07</v>
      </c>
      <c r="Z22" s="5">
        <f t="shared" si="0"/>
        <v>-42.050000000000011</v>
      </c>
      <c r="AA22" s="5">
        <f t="shared" si="7"/>
        <v>94957953123.199997</v>
      </c>
      <c r="AB22" s="5">
        <f t="shared" si="1"/>
        <v>125030213260.5</v>
      </c>
      <c r="AC22" s="140">
        <f t="shared" si="8"/>
        <v>8</v>
      </c>
      <c r="AD22" s="4"/>
      <c r="AE22" s="4"/>
      <c r="AF22" s="4"/>
      <c r="AG22" s="4"/>
    </row>
    <row r="23" spans="3:33">
      <c r="D23" s="9" t="s">
        <v>7</v>
      </c>
      <c r="E23" s="64" t="str">
        <f t="shared" si="2"/>
        <v>TriCa PaNAtuBA</v>
      </c>
      <c r="F23" s="247">
        <f t="shared" si="3"/>
        <v>12</v>
      </c>
      <c r="G23" s="248"/>
      <c r="H23" s="265">
        <f t="shared" si="4"/>
        <v>326.94</v>
      </c>
      <c r="I23" s="267"/>
      <c r="J23" s="265">
        <f t="shared" si="5"/>
        <v>368.14</v>
      </c>
      <c r="K23" s="267"/>
      <c r="L23" s="265">
        <f t="shared" si="6"/>
        <v>-41.199999999999989</v>
      </c>
      <c r="M23" s="266"/>
      <c r="O23" t="s">
        <v>589</v>
      </c>
      <c r="S23" s="5"/>
      <c r="T23" s="4"/>
      <c r="U23" s="22">
        <v>4</v>
      </c>
      <c r="V23" s="5" t="str">
        <f>IF(OR('1ª FASE  - ELIMINATÓRIAS'!I50="",'1ª FASE  - ELIMINATÓRIAS'!I49=""),"",'1ª FASE  - ELIMINATÓRIAS'!C98)</f>
        <v>Al-Jazira F.c</v>
      </c>
      <c r="W23" s="5">
        <f>SUM(Q32,Q43,Q50,Q57,C66,C74,C82)</f>
        <v>12</v>
      </c>
      <c r="X23" s="5">
        <f>SUM(H32,H43,H50,H57,F66,F74,F82)</f>
        <v>334.40000000000003</v>
      </c>
      <c r="Y23" s="5">
        <f>SUM(F32,F43,F50,F57,H66,H74,H82)</f>
        <v>290.42</v>
      </c>
      <c r="Z23" s="5">
        <f t="shared" si="0"/>
        <v>43.980000000000018</v>
      </c>
      <c r="AA23" s="5">
        <f t="shared" si="7"/>
        <v>125043983348</v>
      </c>
      <c r="AB23" s="5">
        <f t="shared" si="1"/>
        <v>124958803270.39999</v>
      </c>
      <c r="AC23" s="140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65" t="str">
        <f t="shared" si="2"/>
        <v>MADRI FLA FC</v>
      </c>
      <c r="F24" s="207">
        <f t="shared" si="3"/>
        <v>9</v>
      </c>
      <c r="G24" s="207"/>
      <c r="H24" s="208">
        <f t="shared" si="4"/>
        <v>307.11</v>
      </c>
      <c r="I24" s="208"/>
      <c r="J24" s="208">
        <f t="shared" si="5"/>
        <v>310.02</v>
      </c>
      <c r="K24" s="208"/>
      <c r="L24" s="208">
        <f t="shared" si="6"/>
        <v>-2.9099999999999682</v>
      </c>
      <c r="M24" s="244"/>
      <c r="O24" t="s">
        <v>270</v>
      </c>
      <c r="S24" s="5"/>
      <c r="T24" s="4"/>
      <c r="U24" s="22">
        <v>5</v>
      </c>
      <c r="V24" s="5" t="str">
        <f>IF(OR('1ª FASE  - ELIMINATÓRIAS'!I58="",'1ª FASE  - ELIMINATÓRIAS'!I57=""),"",'1ª FASE  - ELIMINATÓRIAS'!C82)</f>
        <v>G.Santana EC</v>
      </c>
      <c r="W24" s="5">
        <f>SUM(C35,C43,C51,C59,Q64,Q73,Q81)</f>
        <v>6</v>
      </c>
      <c r="X24" s="5">
        <f>SUM(F35,F43,F51,F59,H64,H73,H81)</f>
        <v>306.67</v>
      </c>
      <c r="Y24" s="5">
        <f>SUM(H35,H43,H51,H59,F64,F73,F81)</f>
        <v>327.73</v>
      </c>
      <c r="Z24" s="5">
        <f t="shared" si="0"/>
        <v>-21.060000000000002</v>
      </c>
      <c r="AA24" s="5">
        <f t="shared" si="7"/>
        <v>64978943071.699997</v>
      </c>
      <c r="AB24" s="5">
        <f t="shared" si="1"/>
        <v>94997093078.100006</v>
      </c>
      <c r="AC24" s="140">
        <f t="shared" si="8"/>
        <v>7</v>
      </c>
      <c r="AD24" s="4"/>
      <c r="AE24" s="4"/>
      <c r="AF24" s="4"/>
      <c r="AG24" s="4"/>
    </row>
    <row r="25" spans="3:33">
      <c r="D25" s="6" t="s">
        <v>9</v>
      </c>
      <c r="E25" s="65" t="str">
        <f t="shared" si="2"/>
        <v>Municipal E.C.</v>
      </c>
      <c r="F25" s="207">
        <f t="shared" si="3"/>
        <v>9</v>
      </c>
      <c r="G25" s="207"/>
      <c r="H25" s="208">
        <f t="shared" si="4"/>
        <v>312.02</v>
      </c>
      <c r="I25" s="208"/>
      <c r="J25" s="208">
        <f t="shared" si="5"/>
        <v>354.07</v>
      </c>
      <c r="K25" s="208"/>
      <c r="L25" s="208">
        <f t="shared" si="6"/>
        <v>-42.050000000000011</v>
      </c>
      <c r="M25" s="244"/>
      <c r="S25" s="5"/>
      <c r="T25" s="4"/>
      <c r="U25" s="22">
        <v>6</v>
      </c>
      <c r="V25" s="5" t="str">
        <f>IF(OR('1ª FASE  - ELIMINATÓRIAS'!I66="",'1ª FASE  - ELIMINATÓRIAS'!I65=""),"",'1ª FASE  - ELIMINATÓRIAS'!C66)</f>
        <v>NICKA SC</v>
      </c>
      <c r="W25" s="5">
        <f>SUM(C34,C42,C50,C58,Q65,Q72,C81)</f>
        <v>6</v>
      </c>
      <c r="X25" s="5">
        <f>SUM(F34,F42,F50,F58,H65,H72,F81)</f>
        <v>210.66</v>
      </c>
      <c r="Y25" s="5">
        <f>SUM(H34,H42,H50,H58,F65,F72,H81)</f>
        <v>302.51</v>
      </c>
      <c r="Z25" s="5">
        <f t="shared" si="0"/>
        <v>-91.85</v>
      </c>
      <c r="AA25" s="5">
        <f t="shared" si="7"/>
        <v>64908152112.599998</v>
      </c>
      <c r="AB25" s="5">
        <f t="shared" si="1"/>
        <v>94957953123.199997</v>
      </c>
      <c r="AC25" s="140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65" t="str">
        <f t="shared" si="2"/>
        <v>G.Santana EC</v>
      </c>
      <c r="F26" s="207">
        <f t="shared" si="3"/>
        <v>6</v>
      </c>
      <c r="G26" s="207"/>
      <c r="H26" s="208">
        <f t="shared" si="4"/>
        <v>306.67</v>
      </c>
      <c r="I26" s="208"/>
      <c r="J26" s="208">
        <f t="shared" si="5"/>
        <v>327.73</v>
      </c>
      <c r="K26" s="208"/>
      <c r="L26" s="208">
        <f t="shared" si="6"/>
        <v>-21.060000000000002</v>
      </c>
      <c r="M26" s="244"/>
      <c r="S26" s="5"/>
      <c r="T26" s="4"/>
      <c r="U26" s="22">
        <v>7</v>
      </c>
      <c r="V26" s="5" t="str">
        <f>IF(OR('1ª FASE  - ELIMINATÓRIAS'!I70="",'1ª FASE  - ELIMINATÓRIAS'!I69=""),"",'1ª FASE  - ELIMINATÓRIAS'!C50)</f>
        <v>MADRI FLA FC</v>
      </c>
      <c r="W26" s="5">
        <f>SUM(C33,C41,C49,C57,C65,C73,Q80,)</f>
        <v>9</v>
      </c>
      <c r="X26" s="5">
        <f>SUM(F33,F41,F49,F57,F65,F73,H80)</f>
        <v>307.11</v>
      </c>
      <c r="Y26" s="5">
        <f>SUM(H33,H41,H49,H57,H65,H73,F80)</f>
        <v>310.02</v>
      </c>
      <c r="Z26" s="5">
        <f t="shared" si="0"/>
        <v>-2.9099999999999682</v>
      </c>
      <c r="AA26" s="5">
        <f t="shared" si="7"/>
        <v>94997093078.100006</v>
      </c>
      <c r="AB26" s="5">
        <f t="shared" si="1"/>
        <v>64978943071.699997</v>
      </c>
      <c r="AC26" s="140">
        <f>MATCH(AB26,$AA$20:$AA$27,0)</f>
        <v>5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NICKA SC</v>
      </c>
      <c r="F27" s="222">
        <f t="shared" si="3"/>
        <v>6</v>
      </c>
      <c r="G27" s="222"/>
      <c r="H27" s="223">
        <f t="shared" si="4"/>
        <v>210.66</v>
      </c>
      <c r="I27" s="223"/>
      <c r="J27" s="223">
        <f t="shared" si="5"/>
        <v>302.51</v>
      </c>
      <c r="K27" s="223"/>
      <c r="L27" s="223">
        <f t="shared" si="6"/>
        <v>-91.85</v>
      </c>
      <c r="M27" s="274"/>
      <c r="S27" s="5"/>
      <c r="T27" s="4"/>
      <c r="U27" s="22">
        <v>8</v>
      </c>
      <c r="V27" s="5" t="str">
        <f>IF(OR('1ª FASE  - ELIMINATÓRIAS'!I20="",'1ª FASE  - ELIMINATÓRIAS'!I19=""),"",'1ª FASE  - ELIMINATÓRIAS'!C19)</f>
        <v>MagoLitos F.C</v>
      </c>
      <c r="W27" s="5">
        <f>SUM(C32,C40,C48,C56,C64,C72,C80)</f>
        <v>12</v>
      </c>
      <c r="X27" s="5">
        <f>SUM(F32,F40,F48,F56,F64,F72,F80)</f>
        <v>325.25</v>
      </c>
      <c r="Y27" s="5">
        <f>SUM(H32,H40,H48,H56,H64,H72,H80)</f>
        <v>295.04000000000002</v>
      </c>
      <c r="Z27" s="5">
        <f>X27-Y27</f>
        <v>30.20999999999998</v>
      </c>
      <c r="AA27" s="5">
        <f t="shared" si="7"/>
        <v>125030213260.5</v>
      </c>
      <c r="AB27" s="5">
        <f t="shared" si="1"/>
        <v>64908152112.599998</v>
      </c>
      <c r="AC27" s="140">
        <f t="shared" si="8"/>
        <v>6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3:33">
      <c r="D29" s="210" t="s">
        <v>141</v>
      </c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1"/>
      <c r="P29" s="21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3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52" t="str">
        <f>V27</f>
        <v>MagoLitos F.C</v>
      </c>
      <c r="E32" s="253"/>
      <c r="F32" s="129">
        <v>21.12</v>
      </c>
      <c r="G32" s="1" t="s">
        <v>17</v>
      </c>
      <c r="H32" s="128">
        <v>64.569999999999993</v>
      </c>
      <c r="I32" s="200" t="str">
        <f>V23</f>
        <v>Al-Jazira F.c</v>
      </c>
      <c r="J32" s="200"/>
      <c r="K32" s="200"/>
      <c r="L32" s="200"/>
      <c r="M32" s="200"/>
      <c r="N32" s="200"/>
      <c r="O32" s="200"/>
      <c r="P32" s="200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52" t="str">
        <f>V26</f>
        <v>MADRI FLA FC</v>
      </c>
      <c r="E33" s="253"/>
      <c r="F33" s="129">
        <v>66.72</v>
      </c>
      <c r="G33" s="1" t="s">
        <v>17</v>
      </c>
      <c r="H33" s="128">
        <v>79.02</v>
      </c>
      <c r="I33" s="200" t="str">
        <f>V22</f>
        <v>Municipal E.C.</v>
      </c>
      <c r="J33" s="200"/>
      <c r="K33" s="200"/>
      <c r="L33" s="200"/>
      <c r="M33" s="200"/>
      <c r="N33" s="200"/>
      <c r="O33" s="200"/>
      <c r="P33" s="200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0</v>
      </c>
      <c r="D34" s="252" t="str">
        <f>V25</f>
        <v>NICKA SC</v>
      </c>
      <c r="E34" s="253"/>
      <c r="F34" s="129">
        <v>23.52</v>
      </c>
      <c r="G34" s="1" t="s">
        <v>17</v>
      </c>
      <c r="H34" s="128">
        <v>62.62</v>
      </c>
      <c r="I34" s="200" t="str">
        <f>V21</f>
        <v>Fluminense do Lins</v>
      </c>
      <c r="J34" s="200"/>
      <c r="K34" s="200"/>
      <c r="L34" s="200"/>
      <c r="M34" s="200"/>
      <c r="N34" s="200"/>
      <c r="O34" s="200"/>
      <c r="P34" s="200"/>
      <c r="Q34" s="5">
        <f t="shared" si="10"/>
        <v>3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0</v>
      </c>
      <c r="D35" s="252" t="str">
        <f>V24</f>
        <v>G.Santana EC</v>
      </c>
      <c r="E35" s="253"/>
      <c r="F35" s="129">
        <v>60.27</v>
      </c>
      <c r="G35" s="1" t="s">
        <v>17</v>
      </c>
      <c r="H35" s="128">
        <v>63.95</v>
      </c>
      <c r="I35" s="200" t="str">
        <f>V20</f>
        <v>TriCa PaNAtuBA</v>
      </c>
      <c r="J35" s="200"/>
      <c r="K35" s="200"/>
      <c r="L35" s="200"/>
      <c r="M35" s="200"/>
      <c r="N35" s="200"/>
      <c r="O35" s="200"/>
      <c r="P35" s="200"/>
      <c r="Q35" s="5">
        <f t="shared" si="10"/>
        <v>3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1" t="s">
        <v>143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3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6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00" t="str">
        <f>V27</f>
        <v>MagoLitos F.C</v>
      </c>
      <c r="E40" s="200"/>
      <c r="F40" s="133">
        <v>51.87</v>
      </c>
      <c r="G40" s="134" t="s">
        <v>17</v>
      </c>
      <c r="H40" s="135">
        <v>41.37</v>
      </c>
      <c r="I40" s="200" t="str">
        <f>V20</f>
        <v>TriCa PaNAtuBA</v>
      </c>
      <c r="J40" s="200"/>
      <c r="K40" s="200"/>
      <c r="L40" s="200"/>
      <c r="M40" s="200"/>
      <c r="N40" s="200"/>
      <c r="O40" s="200"/>
      <c r="P40" s="200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00" t="str">
        <f>V26</f>
        <v>MADRI FLA FC</v>
      </c>
      <c r="E41" s="200"/>
      <c r="F41" s="135">
        <v>29.3</v>
      </c>
      <c r="G41" s="134" t="s">
        <v>17</v>
      </c>
      <c r="H41" s="133">
        <v>47.35</v>
      </c>
      <c r="I41" s="200" t="str">
        <f>V21</f>
        <v>Fluminense do Lins</v>
      </c>
      <c r="J41" s="200"/>
      <c r="K41" s="200"/>
      <c r="L41" s="200"/>
      <c r="M41" s="200"/>
      <c r="N41" s="200"/>
      <c r="O41" s="200"/>
      <c r="P41" s="200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00" t="str">
        <f>V25</f>
        <v>NICKA SC</v>
      </c>
      <c r="E42" s="200"/>
      <c r="F42" s="135">
        <v>30.25</v>
      </c>
      <c r="G42" s="134" t="s">
        <v>17</v>
      </c>
      <c r="H42" s="133">
        <v>46.45</v>
      </c>
      <c r="I42" s="200" t="str">
        <f>V22</f>
        <v>Municipal E.C.</v>
      </c>
      <c r="J42" s="200"/>
      <c r="K42" s="200"/>
      <c r="L42" s="200"/>
      <c r="M42" s="200"/>
      <c r="N42" s="200"/>
      <c r="O42" s="200"/>
      <c r="P42" s="200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0</v>
      </c>
      <c r="D43" s="200" t="str">
        <f>V24</f>
        <v>G.Santana EC</v>
      </c>
      <c r="E43" s="200"/>
      <c r="F43" s="135">
        <v>41.3</v>
      </c>
      <c r="G43" s="134" t="s">
        <v>17</v>
      </c>
      <c r="H43" s="133">
        <v>52.4</v>
      </c>
      <c r="I43" s="200" t="str">
        <f>V23</f>
        <v>Al-Jazira F.c</v>
      </c>
      <c r="J43" s="200"/>
      <c r="K43" s="200"/>
      <c r="L43" s="200"/>
      <c r="M43" s="200"/>
      <c r="N43" s="200"/>
      <c r="O43" s="200"/>
      <c r="P43" s="200"/>
      <c r="Q43" s="5">
        <f t="shared" si="10"/>
        <v>3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1" t="s">
        <v>142</v>
      </c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03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04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6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00" t="str">
        <f>V27</f>
        <v>MagoLitos F.C</v>
      </c>
      <c r="E48" s="200"/>
      <c r="F48" s="141">
        <v>53.15</v>
      </c>
      <c r="G48" s="1" t="s">
        <v>17</v>
      </c>
      <c r="H48" s="142">
        <v>30.35</v>
      </c>
      <c r="I48" s="200" t="str">
        <f>V21</f>
        <v>Fluminense do Lins</v>
      </c>
      <c r="J48" s="200"/>
      <c r="K48" s="200"/>
      <c r="L48" s="200"/>
      <c r="M48" s="200"/>
      <c r="N48" s="200"/>
      <c r="O48" s="200"/>
      <c r="P48" s="200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0" t="str">
        <f>V26</f>
        <v>MADRI FLA FC</v>
      </c>
      <c r="E49" s="200"/>
      <c r="F49" s="128">
        <v>68.650000000000006</v>
      </c>
      <c r="G49" s="1" t="s">
        <v>17</v>
      </c>
      <c r="H49" s="129">
        <v>40.75</v>
      </c>
      <c r="I49" s="200" t="str">
        <f>V20</f>
        <v>TriCa PaNAtuBA</v>
      </c>
      <c r="J49" s="200"/>
      <c r="K49" s="200"/>
      <c r="L49" s="200"/>
      <c r="M49" s="200"/>
      <c r="N49" s="200"/>
      <c r="O49" s="200"/>
      <c r="P49" s="200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52" t="str">
        <f>V25</f>
        <v>NICKA SC</v>
      </c>
      <c r="E50" s="253"/>
      <c r="F50" s="135">
        <v>40.200000000000003</v>
      </c>
      <c r="G50" s="1" t="s">
        <v>17</v>
      </c>
      <c r="H50" s="128">
        <v>52.75</v>
      </c>
      <c r="I50" s="200" t="str">
        <f>V23</f>
        <v>Al-Jazira F.c</v>
      </c>
      <c r="J50" s="200"/>
      <c r="K50" s="200"/>
      <c r="L50" s="200"/>
      <c r="M50" s="200"/>
      <c r="N50" s="200"/>
      <c r="O50" s="200"/>
      <c r="P50" s="200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52" t="str">
        <f>V24</f>
        <v>G.Santana EC</v>
      </c>
      <c r="E51" s="253"/>
      <c r="F51" s="129">
        <v>46.45</v>
      </c>
      <c r="G51" s="1" t="s">
        <v>17</v>
      </c>
      <c r="H51" s="128">
        <v>60.35</v>
      </c>
      <c r="I51" s="200" t="str">
        <f>V22</f>
        <v>Municipal E.C.</v>
      </c>
      <c r="J51" s="200"/>
      <c r="K51" s="200"/>
      <c r="L51" s="200"/>
      <c r="M51" s="200"/>
      <c r="N51" s="200"/>
      <c r="O51" s="200"/>
      <c r="P51" s="200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1" t="s">
        <v>144</v>
      </c>
      <c r="E53" s="202"/>
      <c r="F53" s="202"/>
      <c r="G53" s="202"/>
      <c r="H53" s="202"/>
      <c r="I53" s="202"/>
      <c r="J53" s="202"/>
      <c r="K53" s="202"/>
      <c r="L53" s="202"/>
      <c r="M53" s="202"/>
      <c r="N53" s="202"/>
      <c r="O53" s="202"/>
      <c r="P53" s="203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04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6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00" t="str">
        <f>V27</f>
        <v>MagoLitos F.C</v>
      </c>
      <c r="E56" s="200"/>
      <c r="F56" s="133">
        <v>51.39</v>
      </c>
      <c r="G56" s="134" t="s">
        <v>17</v>
      </c>
      <c r="H56" s="135">
        <v>22.47</v>
      </c>
      <c r="I56" s="200" t="str">
        <f>V22</f>
        <v>Municipal E.C.</v>
      </c>
      <c r="J56" s="200"/>
      <c r="K56" s="200"/>
      <c r="L56" s="200"/>
      <c r="M56" s="200"/>
      <c r="N56" s="200"/>
      <c r="O56" s="200"/>
      <c r="P56" s="200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0" t="str">
        <f>V26</f>
        <v>MADRI FLA FC</v>
      </c>
      <c r="E57" s="200"/>
      <c r="F57" s="133">
        <v>44.1</v>
      </c>
      <c r="G57" s="134" t="s">
        <v>17</v>
      </c>
      <c r="H57" s="135">
        <v>19.89</v>
      </c>
      <c r="I57" s="200" t="str">
        <f>V23</f>
        <v>Al-Jazira F.c</v>
      </c>
      <c r="J57" s="200"/>
      <c r="K57" s="200"/>
      <c r="L57" s="200"/>
      <c r="M57" s="200"/>
      <c r="N57" s="200"/>
      <c r="O57" s="200"/>
      <c r="P57" s="200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0</v>
      </c>
      <c r="D58" s="200" t="str">
        <f>V25</f>
        <v>NICKA SC</v>
      </c>
      <c r="E58" s="200"/>
      <c r="F58" s="135">
        <v>41.09</v>
      </c>
      <c r="G58" s="134" t="s">
        <v>17</v>
      </c>
      <c r="H58" s="133">
        <v>50.25</v>
      </c>
      <c r="I58" s="200" t="str">
        <f>V20</f>
        <v>TriCa PaNAtuBA</v>
      </c>
      <c r="J58" s="200"/>
      <c r="K58" s="200"/>
      <c r="L58" s="200"/>
      <c r="M58" s="200"/>
      <c r="N58" s="200"/>
      <c r="O58" s="200"/>
      <c r="P58" s="200"/>
      <c r="Q58" s="5">
        <f t="shared" si="10"/>
        <v>3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00" t="str">
        <f>V24</f>
        <v>G.Santana EC</v>
      </c>
      <c r="E59" s="200"/>
      <c r="F59" s="135">
        <v>21.65</v>
      </c>
      <c r="G59" s="134" t="s">
        <v>17</v>
      </c>
      <c r="H59" s="133">
        <v>42.1</v>
      </c>
      <c r="I59" s="200" t="str">
        <f>V21</f>
        <v>Fluminense do Lins</v>
      </c>
      <c r="J59" s="200"/>
      <c r="K59" s="200"/>
      <c r="L59" s="200"/>
      <c r="M59" s="200"/>
      <c r="N59" s="200"/>
      <c r="O59" s="200"/>
      <c r="P59" s="200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1" t="s">
        <v>145</v>
      </c>
      <c r="E61" s="202"/>
      <c r="F61" s="202"/>
      <c r="G61" s="202"/>
      <c r="H61" s="202"/>
      <c r="I61" s="202"/>
      <c r="J61" s="202"/>
      <c r="K61" s="202"/>
      <c r="L61" s="202"/>
      <c r="M61" s="202"/>
      <c r="N61" s="202"/>
      <c r="O61" s="202"/>
      <c r="P61" s="203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04"/>
      <c r="E62" s="205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6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0" t="str">
        <f>V27</f>
        <v>MagoLitos F.C</v>
      </c>
      <c r="E64" s="200"/>
      <c r="F64" s="135">
        <v>51.04</v>
      </c>
      <c r="G64" s="134" t="s">
        <v>17</v>
      </c>
      <c r="H64" s="133">
        <v>65.97</v>
      </c>
      <c r="I64" s="200" t="str">
        <f>V24</f>
        <v>G.Santana EC</v>
      </c>
      <c r="J64" s="200"/>
      <c r="K64" s="200"/>
      <c r="L64" s="200"/>
      <c r="M64" s="200"/>
      <c r="N64" s="200"/>
      <c r="O64" s="200"/>
      <c r="P64" s="200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00" t="str">
        <f>V26</f>
        <v>MADRI FLA FC</v>
      </c>
      <c r="E65" s="200"/>
      <c r="F65" s="135">
        <v>20.45</v>
      </c>
      <c r="G65" s="134" t="s">
        <v>17</v>
      </c>
      <c r="H65" s="133">
        <v>25.29</v>
      </c>
      <c r="I65" s="200" t="str">
        <f>V25</f>
        <v>NICKA SC</v>
      </c>
      <c r="J65" s="200"/>
      <c r="K65" s="200"/>
      <c r="L65" s="200"/>
      <c r="M65" s="200"/>
      <c r="N65" s="200"/>
      <c r="O65" s="200"/>
      <c r="P65" s="200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00" t="str">
        <f>V23</f>
        <v>Al-Jazira F.c</v>
      </c>
      <c r="E66" s="200"/>
      <c r="F66" s="135">
        <v>34.5</v>
      </c>
      <c r="G66" s="134" t="s">
        <v>17</v>
      </c>
      <c r="H66" s="133">
        <v>42.94</v>
      </c>
      <c r="I66" s="200" t="str">
        <f>V20</f>
        <v>TriCa PaNAtuBA</v>
      </c>
      <c r="J66" s="200"/>
      <c r="K66" s="200"/>
      <c r="L66" s="200"/>
      <c r="M66" s="200"/>
      <c r="N66" s="200"/>
      <c r="O66" s="200"/>
      <c r="P66" s="200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0" t="str">
        <f>V22</f>
        <v>Municipal E.C.</v>
      </c>
      <c r="E67" s="200"/>
      <c r="F67" s="135">
        <v>29.17</v>
      </c>
      <c r="G67" s="134" t="s">
        <v>17</v>
      </c>
      <c r="H67" s="133">
        <v>46.47</v>
      </c>
      <c r="I67" s="200" t="str">
        <f>V21</f>
        <v>Fluminense do Lins</v>
      </c>
      <c r="J67" s="200"/>
      <c r="K67" s="200"/>
      <c r="L67" s="200"/>
      <c r="M67" s="200"/>
      <c r="N67" s="200"/>
      <c r="O67" s="200"/>
      <c r="P67" s="200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1" t="s">
        <v>146</v>
      </c>
      <c r="E69" s="202"/>
      <c r="F69" s="202"/>
      <c r="G69" s="202"/>
      <c r="H69" s="202"/>
      <c r="I69" s="202"/>
      <c r="J69" s="202"/>
      <c r="K69" s="202"/>
      <c r="L69" s="202"/>
      <c r="M69" s="202"/>
      <c r="N69" s="202"/>
      <c r="O69" s="202"/>
      <c r="P69" s="203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04"/>
      <c r="E70" s="205"/>
      <c r="F70" s="205"/>
      <c r="G70" s="205"/>
      <c r="H70" s="205"/>
      <c r="I70" s="205"/>
      <c r="J70" s="205"/>
      <c r="K70" s="205"/>
      <c r="L70" s="205"/>
      <c r="M70" s="205"/>
      <c r="N70" s="205"/>
      <c r="O70" s="205"/>
      <c r="P70" s="206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00" t="str">
        <f>V27</f>
        <v>MagoLitos F.C</v>
      </c>
      <c r="E72" s="200"/>
      <c r="F72" s="150">
        <v>39.69</v>
      </c>
      <c r="G72" s="134" t="s">
        <v>17</v>
      </c>
      <c r="H72" s="150">
        <v>41.9</v>
      </c>
      <c r="I72" s="200" t="str">
        <f>V25</f>
        <v>NICKA SC</v>
      </c>
      <c r="J72" s="200"/>
      <c r="K72" s="200"/>
      <c r="L72" s="200"/>
      <c r="M72" s="200"/>
      <c r="N72" s="200"/>
      <c r="O72" s="200"/>
      <c r="P72" s="200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0" t="str">
        <f>V26</f>
        <v>MADRI FLA FC</v>
      </c>
      <c r="E73" s="200"/>
      <c r="F73" s="150">
        <v>49.48</v>
      </c>
      <c r="G73" s="134" t="s">
        <v>17</v>
      </c>
      <c r="H73" s="150">
        <v>40.729999999999997</v>
      </c>
      <c r="I73" s="200" t="str">
        <f>V24</f>
        <v>G.Santana EC</v>
      </c>
      <c r="J73" s="200"/>
      <c r="K73" s="200"/>
      <c r="L73" s="200"/>
      <c r="M73" s="200"/>
      <c r="N73" s="200"/>
      <c r="O73" s="200"/>
      <c r="P73" s="200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00" t="str">
        <f>V23</f>
        <v>Al-Jazira F.c</v>
      </c>
      <c r="E74" s="200"/>
      <c r="F74" s="150">
        <v>41.47</v>
      </c>
      <c r="G74" s="134" t="s">
        <v>17</v>
      </c>
      <c r="H74" s="150">
        <v>67.97</v>
      </c>
      <c r="I74" s="200" t="str">
        <f>V21</f>
        <v>Fluminense do Lins</v>
      </c>
      <c r="J74" s="200"/>
      <c r="K74" s="200"/>
      <c r="L74" s="200"/>
      <c r="M74" s="200"/>
      <c r="N74" s="200"/>
      <c r="O74" s="200"/>
      <c r="P74" s="200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00" t="str">
        <f>V22</f>
        <v>Municipal E.C.</v>
      </c>
      <c r="E75" s="200"/>
      <c r="F75" s="150">
        <v>41.77</v>
      </c>
      <c r="G75" s="134" t="s">
        <v>17</v>
      </c>
      <c r="H75" s="150">
        <v>43.97</v>
      </c>
      <c r="I75" s="200" t="str">
        <f>V20</f>
        <v>TriCa PaNAtuBA</v>
      </c>
      <c r="J75" s="200"/>
      <c r="K75" s="200"/>
      <c r="L75" s="200"/>
      <c r="M75" s="200"/>
      <c r="N75" s="200"/>
      <c r="O75" s="200"/>
      <c r="P75" s="200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1" t="s">
        <v>147</v>
      </c>
      <c r="E77" s="202"/>
      <c r="F77" s="202"/>
      <c r="G77" s="202"/>
      <c r="H77" s="202"/>
      <c r="I77" s="202"/>
      <c r="J77" s="202"/>
      <c r="K77" s="202"/>
      <c r="L77" s="202"/>
      <c r="M77" s="202"/>
      <c r="N77" s="202"/>
      <c r="O77" s="202"/>
      <c r="P77" s="203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04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6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00" t="str">
        <f>V27</f>
        <v>MagoLitos F.C</v>
      </c>
      <c r="E80" s="200"/>
      <c r="F80" s="133">
        <v>56.99</v>
      </c>
      <c r="G80" s="134" t="s">
        <v>17</v>
      </c>
      <c r="H80" s="135">
        <v>28.41</v>
      </c>
      <c r="I80" s="200" t="str">
        <f>V26</f>
        <v>MADRI FLA FC</v>
      </c>
      <c r="J80" s="200"/>
      <c r="K80" s="200"/>
      <c r="L80" s="200"/>
      <c r="M80" s="200"/>
      <c r="N80" s="200"/>
      <c r="O80" s="200"/>
      <c r="P80" s="200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0" t="str">
        <f>V25</f>
        <v>NICKA SC</v>
      </c>
      <c r="E81" s="200"/>
      <c r="F81" s="135">
        <v>8.41</v>
      </c>
      <c r="G81" s="134" t="s">
        <v>17</v>
      </c>
      <c r="H81" s="133">
        <v>30.3</v>
      </c>
      <c r="I81" s="200" t="str">
        <f>V24</f>
        <v>G.Santana EC</v>
      </c>
      <c r="J81" s="200"/>
      <c r="K81" s="200"/>
      <c r="L81" s="200"/>
      <c r="M81" s="200"/>
      <c r="N81" s="200"/>
      <c r="O81" s="200"/>
      <c r="P81" s="200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00" t="str">
        <f>V23</f>
        <v>Al-Jazira F.c</v>
      </c>
      <c r="E82" s="200"/>
      <c r="F82" s="133">
        <v>68.819999999999993</v>
      </c>
      <c r="G82" s="134" t="s">
        <v>17</v>
      </c>
      <c r="H82" s="135">
        <v>32.79</v>
      </c>
      <c r="I82" s="200" t="str">
        <f>V22</f>
        <v>Municipal E.C.</v>
      </c>
      <c r="J82" s="200"/>
      <c r="K82" s="200"/>
      <c r="L82" s="200"/>
      <c r="M82" s="200"/>
      <c r="N82" s="200"/>
      <c r="O82" s="200"/>
      <c r="P82" s="200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00" t="str">
        <f>V21</f>
        <v>Fluminense do Lins</v>
      </c>
      <c r="E83" s="200"/>
      <c r="F83" s="133">
        <v>69.989999999999995</v>
      </c>
      <c r="G83" s="134" t="s">
        <v>17</v>
      </c>
      <c r="H83" s="135">
        <v>43.71</v>
      </c>
      <c r="I83" s="200" t="str">
        <f>V20</f>
        <v>TriCa PaNAtuBA</v>
      </c>
      <c r="J83" s="200"/>
      <c r="K83" s="200"/>
      <c r="L83" s="200"/>
      <c r="M83" s="200"/>
      <c r="N83" s="200"/>
      <c r="O83" s="200"/>
      <c r="P83" s="200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 s="29" customFormat="1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68" t="s">
        <v>30</v>
      </c>
      <c r="E88" s="269"/>
      <c r="F88" s="269"/>
      <c r="G88" s="269"/>
      <c r="H88" s="269"/>
      <c r="I88" s="269"/>
      <c r="J88" s="269"/>
      <c r="K88" s="269"/>
      <c r="L88" s="269"/>
      <c r="M88" s="270"/>
      <c r="N88" s="29"/>
      <c r="O88" s="29"/>
      <c r="P88" s="29"/>
      <c r="Q88" s="5"/>
      <c r="R88" s="29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71"/>
      <c r="E89" s="272"/>
      <c r="F89" s="272"/>
      <c r="G89" s="272"/>
      <c r="H89" s="272"/>
      <c r="I89" s="272"/>
      <c r="J89" s="272"/>
      <c r="K89" s="272"/>
      <c r="L89" s="272"/>
      <c r="M89" s="273"/>
      <c r="N89" s="29"/>
      <c r="O89" s="29"/>
      <c r="P89" s="29"/>
      <c r="Q89" s="5"/>
      <c r="R89" s="29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78" t="s">
        <v>12</v>
      </c>
      <c r="G90" s="279"/>
      <c r="H90" s="278" t="s">
        <v>264</v>
      </c>
      <c r="I90" s="279"/>
      <c r="J90" s="278" t="s">
        <v>265</v>
      </c>
      <c r="K90" s="279"/>
      <c r="L90" s="278" t="s">
        <v>266</v>
      </c>
      <c r="M90" s="280"/>
      <c r="N90" s="29"/>
      <c r="O90" s="29"/>
      <c r="P90" s="29"/>
      <c r="Q90" s="5"/>
      <c r="R90" s="29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85" t="str">
        <f>VLOOKUP(AC91,$U$91:$Z$98,2)</f>
        <v>WillianBalao</v>
      </c>
      <c r="F91" s="245">
        <f>VLOOKUP(AC91,$U$91:$Z$98,3)</f>
        <v>15</v>
      </c>
      <c r="G91" s="246"/>
      <c r="H91" s="263">
        <f>VLOOKUP(AC91,$U$91:$Z$98,4)</f>
        <v>294.84000000000003</v>
      </c>
      <c r="I91" s="277"/>
      <c r="J91" s="263">
        <f>VLOOKUP(AC91,$U$91:$Z$98,5)</f>
        <v>271.92</v>
      </c>
      <c r="K91" s="277"/>
      <c r="L91" s="263">
        <f>VLOOKUP(AC91,$U$91:$Z$98,6)</f>
        <v>22.920000000000016</v>
      </c>
      <c r="M91" s="281"/>
      <c r="N91" s="29"/>
      <c r="O91" s="29" t="s">
        <v>271</v>
      </c>
      <c r="P91" s="29"/>
      <c r="Q91" s="5"/>
      <c r="R91" s="29"/>
      <c r="S91" s="5"/>
      <c r="T91" s="71"/>
      <c r="U91" s="68">
        <v>1</v>
      </c>
      <c r="V91" s="66" t="str">
        <f>IF(OR('1ª FASE  - ELIMINATÓRIAS'!I20="",'1ª FASE  - ELIMINATÓRIAS'!I19=""),"",'1ª FASE  - ELIMINATÓRIAS'!C145)</f>
        <v>C.R. Trollers</v>
      </c>
      <c r="W91" s="66">
        <f>SUM(Q107,Q112,Q121,Q130,Q138,Q147,Q155)</f>
        <v>9</v>
      </c>
      <c r="X91" s="66">
        <f>SUM(H107,H112,H121,H130,H138,H147,H155)</f>
        <v>232.16999999999996</v>
      </c>
      <c r="Y91" s="66">
        <f>SUM(F107,F112,F121,F130,F138,F147,F155)</f>
        <v>221.15</v>
      </c>
      <c r="Z91" s="66">
        <f>X91-Y91</f>
        <v>11.019999999999953</v>
      </c>
      <c r="AA91" s="66">
        <f>(W91*10^10)+((Z91+5000)*10^6)+(X91*10)+U91</f>
        <v>95011022322.699997</v>
      </c>
      <c r="AB91" s="66">
        <f>LARGE($AA$91:$AA$98,U91)</f>
        <v>155022922956.39999</v>
      </c>
      <c r="AC91" s="69">
        <f>MATCH(AB91,$AA$91:$AA$98,0)</f>
        <v>8</v>
      </c>
      <c r="AD91" s="71"/>
      <c r="AE91" s="5"/>
      <c r="AF91" s="4"/>
    </row>
    <row r="92" spans="3:32">
      <c r="C92" s="5"/>
      <c r="D92" s="9" t="s">
        <v>5</v>
      </c>
      <c r="E92" s="86" t="str">
        <f t="shared" ref="E92:E98" si="11">VLOOKUP(AC92,$U$91:$Z$98,2)</f>
        <v>CRVG-3000</v>
      </c>
      <c r="F92" s="247">
        <f t="shared" ref="F92:F98" si="12">VLOOKUP(AC92,$U$91:$Z$98,3)</f>
        <v>12</v>
      </c>
      <c r="G92" s="248"/>
      <c r="H92" s="265">
        <f t="shared" ref="H92:H98" si="13">VLOOKUP(AC92,$U$91:$Z$98,4)</f>
        <v>325.72999999999996</v>
      </c>
      <c r="I92" s="267"/>
      <c r="J92" s="265">
        <f t="shared" ref="J92:J98" si="14">VLOOKUP(AC92,$U$91:$Z$98,5)</f>
        <v>239.35000000000002</v>
      </c>
      <c r="K92" s="267"/>
      <c r="L92" s="265">
        <f t="shared" ref="L92:L98" si="15">VLOOKUP(AC92,$U$91:$Z$98,6)</f>
        <v>86.379999999999939</v>
      </c>
      <c r="M92" s="282"/>
      <c r="N92" s="29"/>
      <c r="O92" s="29" t="s">
        <v>267</v>
      </c>
      <c r="P92" s="29"/>
      <c r="Q92" s="5"/>
      <c r="R92" s="29"/>
      <c r="S92" s="5"/>
      <c r="T92" s="71"/>
      <c r="U92" s="68">
        <v>2</v>
      </c>
      <c r="V92" s="66" t="str">
        <f>IF(OR('1ª FASE  - ELIMINATÓRIAS'!I20="",'1ª FASE  - ELIMINATÓRIAS'!I19=""),"",'1ª FASE  - ELIMINATÓRIAS'!C129)</f>
        <v>Ninguem Dorme SBC</v>
      </c>
      <c r="W92" s="66">
        <f>SUM(Q106,Q113,Q120,Q131,Q139,Q146,C155)</f>
        <v>12</v>
      </c>
      <c r="X92" s="66">
        <f>SUM(H106,H113,H120,H131,H139,H146,F155)</f>
        <v>274.88</v>
      </c>
      <c r="Y92" s="66">
        <f>SUM(F106,F113,F120,F131,F139,F146,H155)</f>
        <v>257.60000000000002</v>
      </c>
      <c r="Z92" s="66">
        <f t="shared" ref="Z92:Z98" si="16">X92-Y92</f>
        <v>17.279999999999973</v>
      </c>
      <c r="AA92" s="66">
        <f t="shared" ref="AA92:AA98" si="17">(W92*10^10)+((Z92+5000)*10^6)+(X92*10)+U92</f>
        <v>125017282750.8</v>
      </c>
      <c r="AB92" s="66">
        <f>LARGE($AA$91:$AA$98,U92)</f>
        <v>125086383261.3</v>
      </c>
      <c r="AC92" s="69">
        <f t="shared" ref="AC92:AC98" si="18">MATCH(AB92,$AA$91:$AA$98,0)</f>
        <v>4</v>
      </c>
      <c r="AD92" s="71"/>
      <c r="AE92" s="5"/>
      <c r="AF92" s="4"/>
    </row>
    <row r="93" spans="3:32">
      <c r="C93" s="5"/>
      <c r="D93" s="9" t="s">
        <v>6</v>
      </c>
      <c r="E93" s="86" t="str">
        <f t="shared" si="11"/>
        <v>Família Timóteo FC</v>
      </c>
      <c r="F93" s="247">
        <f t="shared" si="12"/>
        <v>12</v>
      </c>
      <c r="G93" s="248"/>
      <c r="H93" s="265">
        <f t="shared" si="13"/>
        <v>356.91</v>
      </c>
      <c r="I93" s="267"/>
      <c r="J93" s="265">
        <f t="shared" si="14"/>
        <v>292.52999999999997</v>
      </c>
      <c r="K93" s="267"/>
      <c r="L93" s="265">
        <f t="shared" si="15"/>
        <v>64.380000000000052</v>
      </c>
      <c r="M93" s="282"/>
      <c r="N93" s="29"/>
      <c r="O93" s="29" t="s">
        <v>588</v>
      </c>
      <c r="P93" s="29"/>
      <c r="Q93" s="5"/>
      <c r="R93" s="29"/>
      <c r="S93" s="5"/>
      <c r="T93" s="71"/>
      <c r="U93" s="68">
        <v>3</v>
      </c>
      <c r="V93" s="66" t="str">
        <f>IF(OR('1ª FASE  - ELIMINATÓRIAS'!I20="",'1ª FASE  - ELIMINATÓRIAS'!I19=""),"",'1ª FASE  - ELIMINATÓRIAS'!C113)</f>
        <v>Aero Destroyed</v>
      </c>
      <c r="W93" s="66">
        <f>SUM(Q105,Q114,Q123,Q128,C139,C147,Q154)</f>
        <v>0</v>
      </c>
      <c r="X93" s="66">
        <f>SUM(H105,H114,H123,H128,F139,F147,H154)</f>
        <v>150.41</v>
      </c>
      <c r="Y93" s="66">
        <f>SUM(F105,F114,F123,F128,H139,H147,F154)</f>
        <v>323.08</v>
      </c>
      <c r="Z93" s="66">
        <f t="shared" si="16"/>
        <v>-172.67</v>
      </c>
      <c r="AA93" s="66">
        <f t="shared" si="17"/>
        <v>4827331507.1000004</v>
      </c>
      <c r="AB93" s="66">
        <f t="shared" ref="AB93:AB98" si="19">LARGE($AA$91:$AA$98,U93)</f>
        <v>125064383575.10001</v>
      </c>
      <c r="AC93" s="69">
        <f t="shared" si="18"/>
        <v>6</v>
      </c>
      <c r="AD93" s="71"/>
      <c r="AE93" s="5"/>
      <c r="AF93" s="4"/>
    </row>
    <row r="94" spans="3:32">
      <c r="C94" s="5"/>
      <c r="D94" s="9" t="s">
        <v>7</v>
      </c>
      <c r="E94" s="86" t="str">
        <f t="shared" si="11"/>
        <v>Ninguem Dorme SBC</v>
      </c>
      <c r="F94" s="247">
        <f t="shared" si="12"/>
        <v>12</v>
      </c>
      <c r="G94" s="248"/>
      <c r="H94" s="265">
        <f t="shared" si="13"/>
        <v>274.88</v>
      </c>
      <c r="I94" s="267"/>
      <c r="J94" s="265">
        <f t="shared" si="14"/>
        <v>257.60000000000002</v>
      </c>
      <c r="K94" s="267"/>
      <c r="L94" s="265">
        <f t="shared" si="15"/>
        <v>17.279999999999973</v>
      </c>
      <c r="M94" s="282"/>
      <c r="N94" s="29"/>
      <c r="O94" s="29" t="s">
        <v>589</v>
      </c>
      <c r="P94" s="29"/>
      <c r="Q94" s="5"/>
      <c r="R94" s="29"/>
      <c r="S94" s="5"/>
      <c r="T94" s="71"/>
      <c r="U94" s="68">
        <v>4</v>
      </c>
      <c r="V94" s="66" t="str">
        <f>IF(OR('1ª FASE  - ELIMINATÓRIAS'!I20="",'1ª FASE  - ELIMINATÓRIAS'!I19=""),"",'1ª FASE  - ELIMINATÓRIAS'!C97)</f>
        <v>CRVG-3000</v>
      </c>
      <c r="W94" s="66">
        <f>SUM(Q104,Q115,Q122,Q129,C138,C146,C154)</f>
        <v>12</v>
      </c>
      <c r="X94" s="66">
        <f>SUM(H104,H115,H122,H129,F138,F146,F154)</f>
        <v>325.72999999999996</v>
      </c>
      <c r="Y94" s="66">
        <f>SUM(F104,F115,F122,F129,H138,H146,H154)</f>
        <v>239.35000000000002</v>
      </c>
      <c r="Z94" s="66">
        <f t="shared" si="16"/>
        <v>86.379999999999939</v>
      </c>
      <c r="AA94" s="66">
        <f t="shared" si="17"/>
        <v>125086383261.3</v>
      </c>
      <c r="AB94" s="66">
        <f t="shared" si="19"/>
        <v>125017282750.8</v>
      </c>
      <c r="AC94" s="69">
        <f t="shared" si="18"/>
        <v>2</v>
      </c>
      <c r="AD94" s="71"/>
      <c r="AE94" s="5"/>
      <c r="AF94" s="4"/>
    </row>
    <row r="95" spans="3:32">
      <c r="C95" s="5"/>
      <c r="D95" s="6" t="s">
        <v>8</v>
      </c>
      <c r="E95" s="80" t="str">
        <f t="shared" si="11"/>
        <v>Gambarcelona LINS</v>
      </c>
      <c r="F95" s="283">
        <f t="shared" si="12"/>
        <v>12</v>
      </c>
      <c r="G95" s="284"/>
      <c r="H95" s="285">
        <f t="shared" si="13"/>
        <v>233.31</v>
      </c>
      <c r="I95" s="286"/>
      <c r="J95" s="285">
        <f t="shared" si="14"/>
        <v>230.76999999999998</v>
      </c>
      <c r="K95" s="286"/>
      <c r="L95" s="285">
        <f t="shared" si="15"/>
        <v>2.5400000000000205</v>
      </c>
      <c r="M95" s="287"/>
      <c r="N95" s="29"/>
      <c r="O95" s="29" t="s">
        <v>270</v>
      </c>
      <c r="P95" s="29"/>
      <c r="Q95" s="5"/>
      <c r="R95" s="29"/>
      <c r="S95" s="5"/>
      <c r="T95" s="71"/>
      <c r="U95" s="68">
        <v>5</v>
      </c>
      <c r="V95" s="66" t="str">
        <f>IF(OR('1ª FASE  - ELIMINATÓRIAS'!I20="",'1ª FASE  - ELIMINATÓRIAS'!I19=""),"",'1ª FASE  - ELIMINATÓRIAS'!C81)</f>
        <v>F.C.Biage</v>
      </c>
      <c r="W95" s="66">
        <f>SUM(C107,C115,C123,C131,Q136,Q145,Q153)</f>
        <v>12</v>
      </c>
      <c r="X95" s="66">
        <f>SUM(F107,F115,F123,F131,H136,H145,H153)</f>
        <v>259.95</v>
      </c>
      <c r="Y95" s="66">
        <f>SUM(H107,H115,H123,H131,F136,F145,F153)</f>
        <v>291.8</v>
      </c>
      <c r="Z95" s="66">
        <f t="shared" si="16"/>
        <v>-31.850000000000023</v>
      </c>
      <c r="AA95" s="66">
        <f t="shared" si="17"/>
        <v>124968152604.5</v>
      </c>
      <c r="AB95" s="66">
        <f t="shared" si="19"/>
        <v>125002542340.10001</v>
      </c>
      <c r="AC95" s="69">
        <f t="shared" si="18"/>
        <v>7</v>
      </c>
      <c r="AD95" s="71"/>
      <c r="AE95" s="5"/>
      <c r="AF95" s="4"/>
    </row>
    <row r="96" spans="3:32">
      <c r="C96" s="5"/>
      <c r="D96" s="6" t="s">
        <v>9</v>
      </c>
      <c r="E96" s="80" t="str">
        <f t="shared" si="11"/>
        <v>F.C.Biage</v>
      </c>
      <c r="F96" s="283">
        <f t="shared" si="12"/>
        <v>12</v>
      </c>
      <c r="G96" s="284"/>
      <c r="H96" s="285">
        <f t="shared" si="13"/>
        <v>259.95</v>
      </c>
      <c r="I96" s="286"/>
      <c r="J96" s="285">
        <f t="shared" si="14"/>
        <v>291.8</v>
      </c>
      <c r="K96" s="286"/>
      <c r="L96" s="285">
        <f t="shared" si="15"/>
        <v>-31.850000000000023</v>
      </c>
      <c r="M96" s="287"/>
      <c r="N96" s="29"/>
      <c r="O96" s="29"/>
      <c r="P96" s="29"/>
      <c r="Q96" s="5"/>
      <c r="R96" s="29"/>
      <c r="S96" s="5"/>
      <c r="T96" s="71"/>
      <c r="U96" s="68">
        <v>6</v>
      </c>
      <c r="V96" s="66" t="str">
        <f>IF(OR('1ª FASE  - ELIMINATÓRIAS'!I20="",'1ª FASE  - ELIMINATÓRIAS'!I19=""),"",'1ª FASE  - ELIMINATÓRIAS'!C65)</f>
        <v>Família Timóteo FC</v>
      </c>
      <c r="W96" s="66">
        <f>SUM(C106,C114,C122,C130,Q137,Q144,C153)</f>
        <v>12</v>
      </c>
      <c r="X96" s="66">
        <f>SUM(F106,F114,F122,F130,H137,H144,F153)</f>
        <v>356.91</v>
      </c>
      <c r="Y96" s="66">
        <f>SUM(H106,H114,H122,H130,F137,F144,H153)</f>
        <v>292.52999999999997</v>
      </c>
      <c r="Z96" s="66">
        <f t="shared" si="16"/>
        <v>64.380000000000052</v>
      </c>
      <c r="AA96" s="66">
        <f t="shared" si="17"/>
        <v>125064383575.10001</v>
      </c>
      <c r="AB96" s="66">
        <f t="shared" si="19"/>
        <v>124968152604.5</v>
      </c>
      <c r="AC96" s="69">
        <f t="shared" si="18"/>
        <v>5</v>
      </c>
      <c r="AD96" s="71"/>
      <c r="AE96" s="5"/>
      <c r="AF96" s="4"/>
    </row>
    <row r="97" spans="3:32">
      <c r="C97" s="5"/>
      <c r="D97" s="6" t="s">
        <v>10</v>
      </c>
      <c r="E97" s="80" t="str">
        <f t="shared" si="11"/>
        <v>C.R. Trollers</v>
      </c>
      <c r="F97" s="283">
        <f t="shared" si="12"/>
        <v>9</v>
      </c>
      <c r="G97" s="284"/>
      <c r="H97" s="285">
        <f t="shared" si="13"/>
        <v>232.16999999999996</v>
      </c>
      <c r="I97" s="286"/>
      <c r="J97" s="285">
        <f t="shared" si="14"/>
        <v>221.15</v>
      </c>
      <c r="K97" s="286"/>
      <c r="L97" s="285">
        <f t="shared" si="15"/>
        <v>11.019999999999953</v>
      </c>
      <c r="M97" s="287"/>
      <c r="N97" s="29"/>
      <c r="O97" s="29"/>
      <c r="P97" s="29"/>
      <c r="Q97" s="5"/>
      <c r="R97" s="29"/>
      <c r="S97" s="5"/>
      <c r="T97" s="71"/>
      <c r="U97" s="68">
        <v>7</v>
      </c>
      <c r="V97" s="66" t="str">
        <f>IF(OR('1ª FASE  - ELIMINATÓRIAS'!I20="",'1ª FASE  - ELIMINATÓRIAS'!I19=""),"",'1ª FASE  - ELIMINATÓRIAS'!C49)</f>
        <v>Gambarcelona LINS</v>
      </c>
      <c r="W97" s="66">
        <f>SUM(C105,C113,C121,C129,C137,C145,Q152)</f>
        <v>12</v>
      </c>
      <c r="X97" s="66">
        <f>SUM(F105,F113,F121,F129,F137,F145,H152)</f>
        <v>233.31</v>
      </c>
      <c r="Y97" s="66">
        <f>SUM(H105,H113,H121,H129,H137,H145,F152)</f>
        <v>230.76999999999998</v>
      </c>
      <c r="Z97" s="66">
        <f t="shared" si="16"/>
        <v>2.5400000000000205</v>
      </c>
      <c r="AA97" s="66">
        <f t="shared" si="17"/>
        <v>125002542340.10001</v>
      </c>
      <c r="AB97" s="66">
        <f t="shared" si="19"/>
        <v>95011022322.699997</v>
      </c>
      <c r="AC97" s="69">
        <f t="shared" si="18"/>
        <v>1</v>
      </c>
      <c r="AD97" s="71"/>
      <c r="AE97" s="5"/>
      <c r="AF97" s="4"/>
    </row>
    <row r="98" spans="3:32" ht="15.75" thickBot="1">
      <c r="C98" s="5"/>
      <c r="D98" s="7" t="s">
        <v>11</v>
      </c>
      <c r="E98" s="81" t="str">
        <f t="shared" si="11"/>
        <v>Aero Destroyed</v>
      </c>
      <c r="F98" s="288">
        <f t="shared" si="12"/>
        <v>0</v>
      </c>
      <c r="G98" s="289"/>
      <c r="H98" s="290">
        <f t="shared" si="13"/>
        <v>150.41</v>
      </c>
      <c r="I98" s="291"/>
      <c r="J98" s="290">
        <f t="shared" si="14"/>
        <v>323.08</v>
      </c>
      <c r="K98" s="291"/>
      <c r="L98" s="290">
        <f t="shared" si="15"/>
        <v>-172.67</v>
      </c>
      <c r="M98" s="292"/>
      <c r="N98" s="29"/>
      <c r="O98" s="29"/>
      <c r="P98" s="29"/>
      <c r="Q98" s="5"/>
      <c r="R98" s="29"/>
      <c r="S98" s="5"/>
      <c r="T98" s="71"/>
      <c r="U98" s="68">
        <v>8</v>
      </c>
      <c r="V98" s="66" t="str">
        <f>IF(OR('1ª FASE  - ELIMINATÓRIAS'!I20="",'1ª FASE  - ELIMINATÓRIAS'!I19=""),"",'1ª FASE  - ELIMINATÓRIAS'!C20)</f>
        <v>WillianBalao</v>
      </c>
      <c r="W98" s="66">
        <f>SUM(C104,C112,C120,C128,C136,C144,C152)</f>
        <v>15</v>
      </c>
      <c r="X98" s="66">
        <f>SUM(F104,F112,F120,F128,F136,F144,F152)</f>
        <v>294.84000000000003</v>
      </c>
      <c r="Y98" s="66">
        <f>SUM(H104,H112,H120,H128,H136,H144,H152)</f>
        <v>271.92</v>
      </c>
      <c r="Z98" s="66">
        <f t="shared" si="16"/>
        <v>22.920000000000016</v>
      </c>
      <c r="AA98" s="66">
        <f t="shared" si="17"/>
        <v>155022922956.39999</v>
      </c>
      <c r="AB98" s="66">
        <f t="shared" si="19"/>
        <v>4827331507.1000004</v>
      </c>
      <c r="AC98" s="69">
        <f t="shared" si="18"/>
        <v>3</v>
      </c>
      <c r="AD98" s="71"/>
      <c r="AE98" s="5"/>
      <c r="AF98" s="4"/>
    </row>
    <row r="99" spans="3:32">
      <c r="C99" s="5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5"/>
      <c r="R99" s="29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5"/>
      <c r="R100" s="29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01" t="s">
        <v>141</v>
      </c>
      <c r="E101" s="202"/>
      <c r="F101" s="202"/>
      <c r="G101" s="202"/>
      <c r="H101" s="202"/>
      <c r="I101" s="202"/>
      <c r="J101" s="202"/>
      <c r="K101" s="202"/>
      <c r="L101" s="202"/>
      <c r="M101" s="202"/>
      <c r="N101" s="202"/>
      <c r="O101" s="202"/>
      <c r="P101" s="203"/>
      <c r="Q101" s="5"/>
      <c r="R101" s="29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04"/>
      <c r="E102" s="205"/>
      <c r="F102" s="205"/>
      <c r="G102" s="205"/>
      <c r="H102" s="205"/>
      <c r="I102" s="205"/>
      <c r="J102" s="205"/>
      <c r="K102" s="205"/>
      <c r="L102" s="205"/>
      <c r="M102" s="205"/>
      <c r="N102" s="205"/>
      <c r="O102" s="205"/>
      <c r="P102" s="206"/>
      <c r="Q102" s="5"/>
      <c r="R102" s="29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5"/>
      <c r="R103" s="29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2" t="str">
        <f>V98</f>
        <v>WillianBalao</v>
      </c>
      <c r="E104" s="253"/>
      <c r="F104" s="128">
        <v>39.39</v>
      </c>
      <c r="G104" s="79" t="s">
        <v>17</v>
      </c>
      <c r="H104" s="129">
        <v>34.07</v>
      </c>
      <c r="I104" s="252" t="str">
        <f>V94</f>
        <v>CRVG-3000</v>
      </c>
      <c r="J104" s="293"/>
      <c r="K104" s="293"/>
      <c r="L104" s="293"/>
      <c r="M104" s="293"/>
      <c r="N104" s="293"/>
      <c r="O104" s="293"/>
      <c r="P104" s="253"/>
      <c r="Q104" s="5">
        <f>IF(OR(H104="",F104=""),"",IF(H104=F104,1,IF(H104&gt;F104,3,0)))</f>
        <v>0</v>
      </c>
      <c r="R104" s="29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52" t="str">
        <f>V97</f>
        <v>Gambarcelona LINS</v>
      </c>
      <c r="E105" s="253"/>
      <c r="F105" s="128">
        <v>27.02</v>
      </c>
      <c r="G105" s="79" t="s">
        <v>17</v>
      </c>
      <c r="H105" s="129">
        <v>23.12</v>
      </c>
      <c r="I105" s="252" t="str">
        <f>V93</f>
        <v>Aero Destroyed</v>
      </c>
      <c r="J105" s="293"/>
      <c r="K105" s="293"/>
      <c r="L105" s="293"/>
      <c r="M105" s="293"/>
      <c r="N105" s="293"/>
      <c r="O105" s="293"/>
      <c r="P105" s="253"/>
      <c r="Q105" s="5">
        <f t="shared" ref="Q105:Q155" si="21">IF(OR(H105="",F105=""),"",IF(H105=F105,1,IF(H105&gt;F105,3,0)))</f>
        <v>0</v>
      </c>
      <c r="R105" s="29"/>
      <c r="S105" s="29"/>
      <c r="T105" s="29"/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52" t="str">
        <f>V96</f>
        <v>Família Timóteo FC</v>
      </c>
      <c r="E106" s="253"/>
      <c r="F106" s="128">
        <v>66.17</v>
      </c>
      <c r="G106" s="79" t="s">
        <v>17</v>
      </c>
      <c r="H106" s="129">
        <v>33.770000000000003</v>
      </c>
      <c r="I106" s="252" t="str">
        <f>V92</f>
        <v>Ninguem Dorme SBC</v>
      </c>
      <c r="J106" s="293"/>
      <c r="K106" s="293"/>
      <c r="L106" s="293"/>
      <c r="M106" s="293"/>
      <c r="N106" s="293"/>
      <c r="O106" s="293"/>
      <c r="P106" s="253"/>
      <c r="Q106" s="5">
        <f t="shared" si="21"/>
        <v>0</v>
      </c>
      <c r="R106" s="29"/>
      <c r="S106" s="29"/>
      <c r="T106" s="29"/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52" t="str">
        <f>V95</f>
        <v>F.C.Biage</v>
      </c>
      <c r="E107" s="253"/>
      <c r="F107" s="128">
        <v>21.72</v>
      </c>
      <c r="G107" s="79" t="s">
        <v>17</v>
      </c>
      <c r="H107" s="129">
        <v>15.05</v>
      </c>
      <c r="I107" s="252" t="str">
        <f>V91</f>
        <v>C.R. Trollers</v>
      </c>
      <c r="J107" s="293"/>
      <c r="K107" s="293"/>
      <c r="L107" s="293"/>
      <c r="M107" s="293"/>
      <c r="N107" s="293"/>
      <c r="O107" s="293"/>
      <c r="P107" s="253"/>
      <c r="Q107" s="5">
        <f t="shared" si="21"/>
        <v>0</v>
      </c>
      <c r="R107" s="29"/>
      <c r="S107" s="29"/>
      <c r="T107" s="29"/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5" t="str">
        <f t="shared" si="21"/>
        <v/>
      </c>
      <c r="R108" s="29"/>
      <c r="S108" s="29"/>
      <c r="T108" s="29"/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1" t="s">
        <v>143</v>
      </c>
      <c r="E109" s="202"/>
      <c r="F109" s="202"/>
      <c r="G109" s="202"/>
      <c r="H109" s="202"/>
      <c r="I109" s="202"/>
      <c r="J109" s="202"/>
      <c r="K109" s="202"/>
      <c r="L109" s="202"/>
      <c r="M109" s="202"/>
      <c r="N109" s="202"/>
      <c r="O109" s="202"/>
      <c r="P109" s="203"/>
      <c r="Q109" s="5" t="str">
        <f t="shared" si="21"/>
        <v/>
      </c>
      <c r="R109" s="29"/>
      <c r="S109" s="29"/>
      <c r="T109" s="29"/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04"/>
      <c r="E110" s="205"/>
      <c r="F110" s="205"/>
      <c r="G110" s="205"/>
      <c r="H110" s="205"/>
      <c r="I110" s="205"/>
      <c r="J110" s="205"/>
      <c r="K110" s="205"/>
      <c r="L110" s="205"/>
      <c r="M110" s="205"/>
      <c r="N110" s="205"/>
      <c r="O110" s="205"/>
      <c r="P110" s="206"/>
      <c r="Q110" s="5" t="str">
        <f t="shared" si="21"/>
        <v/>
      </c>
      <c r="R110" s="29"/>
      <c r="S110" s="29"/>
      <c r="T110" s="29"/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5" t="str">
        <f t="shared" si="21"/>
        <v/>
      </c>
      <c r="R111" s="29"/>
      <c r="S111" s="29"/>
      <c r="T111" s="29"/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3</v>
      </c>
      <c r="D112" s="252" t="str">
        <f>V98</f>
        <v>WillianBalao</v>
      </c>
      <c r="E112" s="253"/>
      <c r="F112" s="133">
        <v>48.47</v>
      </c>
      <c r="G112" s="134" t="s">
        <v>17</v>
      </c>
      <c r="H112" s="135">
        <v>22.32</v>
      </c>
      <c r="I112" s="252" t="str">
        <f>V91</f>
        <v>C.R. Trollers</v>
      </c>
      <c r="J112" s="293"/>
      <c r="K112" s="293"/>
      <c r="L112" s="293"/>
      <c r="M112" s="293"/>
      <c r="N112" s="293"/>
      <c r="O112" s="293"/>
      <c r="P112" s="253"/>
      <c r="Q112" s="5">
        <f t="shared" si="21"/>
        <v>0</v>
      </c>
      <c r="R112" s="29"/>
      <c r="S112" s="29"/>
      <c r="T112" s="29"/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52" t="str">
        <f>V97</f>
        <v>Gambarcelona LINS</v>
      </c>
      <c r="E113" s="253"/>
      <c r="F113" s="135">
        <v>10.57</v>
      </c>
      <c r="G113" s="134" t="s">
        <v>17</v>
      </c>
      <c r="H113" s="133">
        <v>26.8</v>
      </c>
      <c r="I113" s="252" t="str">
        <f>V92</f>
        <v>Ninguem Dorme SBC</v>
      </c>
      <c r="J113" s="293"/>
      <c r="K113" s="293"/>
      <c r="L113" s="293"/>
      <c r="M113" s="293"/>
      <c r="N113" s="293"/>
      <c r="O113" s="293"/>
      <c r="P113" s="253"/>
      <c r="Q113" s="5">
        <f t="shared" si="21"/>
        <v>3</v>
      </c>
      <c r="R113" s="29"/>
      <c r="S113" s="29"/>
      <c r="T113" s="29"/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52" t="str">
        <f>V96</f>
        <v>Família Timóteo FC</v>
      </c>
      <c r="E114" s="253"/>
      <c r="F114" s="133">
        <v>82.5</v>
      </c>
      <c r="G114" s="134" t="s">
        <v>17</v>
      </c>
      <c r="H114" s="135">
        <v>13.07</v>
      </c>
      <c r="I114" s="252" t="str">
        <f>V93</f>
        <v>Aero Destroyed</v>
      </c>
      <c r="J114" s="293"/>
      <c r="K114" s="293"/>
      <c r="L114" s="293"/>
      <c r="M114" s="293"/>
      <c r="N114" s="293"/>
      <c r="O114" s="293"/>
      <c r="P114" s="253"/>
      <c r="Q114" s="5">
        <f t="shared" si="21"/>
        <v>0</v>
      </c>
      <c r="R114" s="29"/>
      <c r="S114" s="29"/>
      <c r="T114" s="29"/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0</v>
      </c>
      <c r="D115" s="252" t="str">
        <f>V95</f>
        <v>F.C.Biage</v>
      </c>
      <c r="E115" s="253"/>
      <c r="F115" s="135">
        <v>31.6</v>
      </c>
      <c r="G115" s="134" t="s">
        <v>17</v>
      </c>
      <c r="H115" s="133">
        <v>93</v>
      </c>
      <c r="I115" s="252" t="str">
        <f>V94</f>
        <v>CRVG-3000</v>
      </c>
      <c r="J115" s="293"/>
      <c r="K115" s="293"/>
      <c r="L115" s="293"/>
      <c r="M115" s="293"/>
      <c r="N115" s="293"/>
      <c r="O115" s="293"/>
      <c r="P115" s="253"/>
      <c r="Q115" s="5">
        <f t="shared" si="21"/>
        <v>3</v>
      </c>
      <c r="R115" s="29"/>
      <c r="S115" s="29"/>
      <c r="T115" s="29"/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5" t="str">
        <f t="shared" si="21"/>
        <v/>
      </c>
      <c r="R116" s="29"/>
      <c r="S116" s="29"/>
      <c r="T116" s="29"/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1" t="s">
        <v>142</v>
      </c>
      <c r="E117" s="202"/>
      <c r="F117" s="202"/>
      <c r="G117" s="202"/>
      <c r="H117" s="202"/>
      <c r="I117" s="202"/>
      <c r="J117" s="202"/>
      <c r="K117" s="202"/>
      <c r="L117" s="202"/>
      <c r="M117" s="202"/>
      <c r="N117" s="202"/>
      <c r="O117" s="202"/>
      <c r="P117" s="203"/>
      <c r="Q117" s="5" t="str">
        <f t="shared" si="21"/>
        <v/>
      </c>
      <c r="R117" s="29"/>
      <c r="S117" s="29"/>
      <c r="T117" s="29"/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04"/>
      <c r="E118" s="205"/>
      <c r="F118" s="205"/>
      <c r="G118" s="205"/>
      <c r="H118" s="205"/>
      <c r="I118" s="205"/>
      <c r="J118" s="205"/>
      <c r="K118" s="205"/>
      <c r="L118" s="205"/>
      <c r="M118" s="205"/>
      <c r="N118" s="205"/>
      <c r="O118" s="205"/>
      <c r="P118" s="206"/>
      <c r="Q118" s="5" t="str">
        <f t="shared" si="21"/>
        <v/>
      </c>
      <c r="R118" s="29"/>
      <c r="S118" s="29"/>
      <c r="T118" s="29"/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5" t="str">
        <f t="shared" si="21"/>
        <v/>
      </c>
      <c r="R119" s="29"/>
      <c r="S119" s="29"/>
      <c r="T119" s="29"/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52" t="str">
        <f>V98</f>
        <v>WillianBalao</v>
      </c>
      <c r="E120" s="253"/>
      <c r="F120" s="128">
        <v>47.71</v>
      </c>
      <c r="G120" s="79" t="s">
        <v>17</v>
      </c>
      <c r="H120" s="129">
        <v>41.65</v>
      </c>
      <c r="I120" s="252" t="str">
        <f>V92</f>
        <v>Ninguem Dorme SBC</v>
      </c>
      <c r="J120" s="293"/>
      <c r="K120" s="293"/>
      <c r="L120" s="293"/>
      <c r="M120" s="293"/>
      <c r="N120" s="293"/>
      <c r="O120" s="293"/>
      <c r="P120" s="253"/>
      <c r="Q120" s="5">
        <f t="shared" si="21"/>
        <v>0</v>
      </c>
      <c r="R120" s="29"/>
      <c r="S120" s="29"/>
      <c r="T120" s="29"/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52" t="str">
        <f>V97</f>
        <v>Gambarcelona LINS</v>
      </c>
      <c r="E121" s="253"/>
      <c r="F121" s="128">
        <v>38.93</v>
      </c>
      <c r="G121" s="79" t="s">
        <v>17</v>
      </c>
      <c r="H121" s="129">
        <v>23.65</v>
      </c>
      <c r="I121" s="252" t="str">
        <f>V91</f>
        <v>C.R. Trollers</v>
      </c>
      <c r="J121" s="293"/>
      <c r="K121" s="293"/>
      <c r="L121" s="293"/>
      <c r="M121" s="293"/>
      <c r="N121" s="293"/>
      <c r="O121" s="293"/>
      <c r="P121" s="253"/>
      <c r="Q121" s="5">
        <f t="shared" si="21"/>
        <v>0</v>
      </c>
      <c r="R121" s="29"/>
      <c r="S121" s="29"/>
      <c r="T121" s="29"/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2" t="str">
        <f>V96</f>
        <v>Família Timóteo FC</v>
      </c>
      <c r="E122" s="253"/>
      <c r="F122" s="128">
        <v>50.65</v>
      </c>
      <c r="G122" s="79" t="s">
        <v>17</v>
      </c>
      <c r="H122" s="129">
        <v>43.37</v>
      </c>
      <c r="I122" s="252" t="str">
        <f>V94</f>
        <v>CRVG-3000</v>
      </c>
      <c r="J122" s="293"/>
      <c r="K122" s="293"/>
      <c r="L122" s="293"/>
      <c r="M122" s="293"/>
      <c r="N122" s="293"/>
      <c r="O122" s="293"/>
      <c r="P122" s="253"/>
      <c r="Q122" s="5">
        <f t="shared" si="21"/>
        <v>0</v>
      </c>
      <c r="R122" s="29"/>
      <c r="S122" s="29"/>
      <c r="T122" s="29"/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3</v>
      </c>
      <c r="D123" s="252" t="str">
        <f>V95</f>
        <v>F.C.Biage</v>
      </c>
      <c r="E123" s="253"/>
      <c r="F123" s="133">
        <v>34.700000000000003</v>
      </c>
      <c r="G123" s="79" t="s">
        <v>17</v>
      </c>
      <c r="H123" s="129">
        <v>20.23</v>
      </c>
      <c r="I123" s="252" t="str">
        <f>V93</f>
        <v>Aero Destroyed</v>
      </c>
      <c r="J123" s="293"/>
      <c r="K123" s="293"/>
      <c r="L123" s="293"/>
      <c r="M123" s="293"/>
      <c r="N123" s="293"/>
      <c r="O123" s="293"/>
      <c r="P123" s="253"/>
      <c r="Q123" s="5">
        <f t="shared" si="21"/>
        <v>0</v>
      </c>
      <c r="R123" s="29"/>
      <c r="S123" s="29"/>
      <c r="T123" s="29"/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21"/>
        <v/>
      </c>
      <c r="R124" s="29"/>
      <c r="S124" s="29"/>
      <c r="T124" s="29"/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1" t="s">
        <v>144</v>
      </c>
      <c r="E125" s="202"/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3"/>
      <c r="Q125" s="5" t="str">
        <f t="shared" si="21"/>
        <v/>
      </c>
      <c r="R125" s="29"/>
      <c r="S125" s="29"/>
      <c r="T125" s="29"/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04"/>
      <c r="E126" s="205"/>
      <c r="F126" s="205"/>
      <c r="G126" s="205"/>
      <c r="H126" s="205"/>
      <c r="I126" s="205"/>
      <c r="J126" s="205"/>
      <c r="K126" s="205"/>
      <c r="L126" s="205"/>
      <c r="M126" s="205"/>
      <c r="N126" s="205"/>
      <c r="O126" s="205"/>
      <c r="P126" s="206"/>
      <c r="Q126" s="5" t="str">
        <f t="shared" si="21"/>
        <v/>
      </c>
      <c r="R126" s="29"/>
      <c r="S126" s="29"/>
      <c r="T126" s="29"/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21"/>
        <v/>
      </c>
      <c r="R127" s="29"/>
      <c r="S127" s="29"/>
      <c r="T127" s="29"/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52" t="str">
        <f>V98</f>
        <v>WillianBalao</v>
      </c>
      <c r="E128" s="253"/>
      <c r="F128" s="128">
        <v>23.95</v>
      </c>
      <c r="G128" s="79" t="s">
        <v>17</v>
      </c>
      <c r="H128" s="129">
        <v>19.89</v>
      </c>
      <c r="I128" s="252" t="str">
        <f>V93</f>
        <v>Aero Destroyed</v>
      </c>
      <c r="J128" s="293"/>
      <c r="K128" s="293"/>
      <c r="L128" s="293"/>
      <c r="M128" s="293"/>
      <c r="N128" s="293"/>
      <c r="O128" s="293"/>
      <c r="P128" s="253"/>
      <c r="Q128" s="5">
        <f t="shared" si="21"/>
        <v>0</v>
      </c>
      <c r="R128" s="29"/>
      <c r="S128" s="29"/>
      <c r="T128" s="29"/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52" t="str">
        <f>V97</f>
        <v>Gambarcelona LINS</v>
      </c>
      <c r="E129" s="253"/>
      <c r="F129" s="129">
        <v>20.69</v>
      </c>
      <c r="G129" s="79" t="s">
        <v>17</v>
      </c>
      <c r="H129" s="128">
        <v>34.979999999999997</v>
      </c>
      <c r="I129" s="252" t="str">
        <f>V94</f>
        <v>CRVG-3000</v>
      </c>
      <c r="J129" s="293"/>
      <c r="K129" s="293"/>
      <c r="L129" s="293"/>
      <c r="M129" s="293"/>
      <c r="N129" s="293"/>
      <c r="O129" s="293"/>
      <c r="P129" s="253"/>
      <c r="Q129" s="5">
        <f t="shared" si="21"/>
        <v>3</v>
      </c>
      <c r="R129" s="29"/>
      <c r="S129" s="29"/>
      <c r="T129" s="29"/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52" t="str">
        <f>V96</f>
        <v>Família Timóteo FC</v>
      </c>
      <c r="E130" s="253"/>
      <c r="F130" s="129">
        <v>18.09</v>
      </c>
      <c r="G130" s="79" t="s">
        <v>17</v>
      </c>
      <c r="H130" s="128">
        <v>54.55</v>
      </c>
      <c r="I130" s="252" t="str">
        <f>V91</f>
        <v>C.R. Trollers</v>
      </c>
      <c r="J130" s="293"/>
      <c r="K130" s="293"/>
      <c r="L130" s="293"/>
      <c r="M130" s="293"/>
      <c r="N130" s="293"/>
      <c r="O130" s="293"/>
      <c r="P130" s="253"/>
      <c r="Q130" s="5">
        <f t="shared" si="21"/>
        <v>3</v>
      </c>
      <c r="R130" s="29"/>
      <c r="S130" s="29"/>
      <c r="T130" s="29"/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52" t="str">
        <f>V95</f>
        <v>F.C.Biage</v>
      </c>
      <c r="E131" s="253"/>
      <c r="F131" s="129">
        <v>52.42</v>
      </c>
      <c r="G131" s="79" t="s">
        <v>17</v>
      </c>
      <c r="H131" s="128">
        <v>57.07</v>
      </c>
      <c r="I131" s="252" t="str">
        <f>V92</f>
        <v>Ninguem Dorme SBC</v>
      </c>
      <c r="J131" s="293"/>
      <c r="K131" s="293"/>
      <c r="L131" s="293"/>
      <c r="M131" s="293"/>
      <c r="N131" s="293"/>
      <c r="O131" s="293"/>
      <c r="P131" s="253"/>
      <c r="Q131" s="5">
        <f t="shared" si="21"/>
        <v>3</v>
      </c>
      <c r="R131" s="29"/>
      <c r="S131" s="29"/>
      <c r="T131" s="29"/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5" t="str">
        <f t="shared" si="21"/>
        <v/>
      </c>
      <c r="R132" s="29"/>
      <c r="S132" s="29"/>
      <c r="T132" s="29"/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1" t="s">
        <v>145</v>
      </c>
      <c r="E133" s="202"/>
      <c r="F133" s="202"/>
      <c r="G133" s="202"/>
      <c r="H133" s="202"/>
      <c r="I133" s="202"/>
      <c r="J133" s="202"/>
      <c r="K133" s="202"/>
      <c r="L133" s="202"/>
      <c r="M133" s="202"/>
      <c r="N133" s="202"/>
      <c r="O133" s="202"/>
      <c r="P133" s="203"/>
      <c r="Q133" s="5" t="str">
        <f t="shared" si="21"/>
        <v/>
      </c>
      <c r="R133" s="29"/>
      <c r="S133" s="29"/>
      <c r="T133" s="29"/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04"/>
      <c r="E134" s="205"/>
      <c r="F134" s="205"/>
      <c r="G134" s="205"/>
      <c r="H134" s="205"/>
      <c r="I134" s="205"/>
      <c r="J134" s="205"/>
      <c r="K134" s="205"/>
      <c r="L134" s="205"/>
      <c r="M134" s="205"/>
      <c r="N134" s="205"/>
      <c r="O134" s="205"/>
      <c r="P134" s="206"/>
      <c r="Q134" s="5" t="str">
        <f t="shared" si="21"/>
        <v/>
      </c>
      <c r="R134" s="29"/>
      <c r="S134" s="29"/>
      <c r="T134" s="29"/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5" t="str">
        <f t="shared" si="21"/>
        <v/>
      </c>
      <c r="R135" s="29"/>
      <c r="S135" s="29"/>
      <c r="T135" s="29"/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2" t="str">
        <f>V98</f>
        <v>WillianBalao</v>
      </c>
      <c r="E136" s="253"/>
      <c r="F136" s="135">
        <v>37.24</v>
      </c>
      <c r="G136" s="134" t="s">
        <v>17</v>
      </c>
      <c r="H136" s="133">
        <v>39.979999999999997</v>
      </c>
      <c r="I136" s="252" t="str">
        <f>V95</f>
        <v>F.C.Biage</v>
      </c>
      <c r="J136" s="293"/>
      <c r="K136" s="293"/>
      <c r="L136" s="293"/>
      <c r="M136" s="293"/>
      <c r="N136" s="293"/>
      <c r="O136" s="293"/>
      <c r="P136" s="253"/>
      <c r="Q136" s="5">
        <f t="shared" si="21"/>
        <v>3</v>
      </c>
      <c r="R136" s="29"/>
      <c r="S136" s="29"/>
      <c r="T136" s="29"/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52" t="str">
        <f>V97</f>
        <v>Gambarcelona LINS</v>
      </c>
      <c r="E137" s="253"/>
      <c r="F137" s="135">
        <v>28.69</v>
      </c>
      <c r="G137" s="134" t="s">
        <v>17</v>
      </c>
      <c r="H137" s="133">
        <v>63.69</v>
      </c>
      <c r="I137" s="252" t="str">
        <f>V96</f>
        <v>Família Timóteo FC</v>
      </c>
      <c r="J137" s="293"/>
      <c r="K137" s="293"/>
      <c r="L137" s="293"/>
      <c r="M137" s="293"/>
      <c r="N137" s="293"/>
      <c r="O137" s="293"/>
      <c r="P137" s="253"/>
      <c r="Q137" s="5">
        <f t="shared" si="21"/>
        <v>3</v>
      </c>
      <c r="R137" s="29"/>
      <c r="S137" s="29"/>
      <c r="T137" s="29"/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3</v>
      </c>
      <c r="D138" s="252" t="str">
        <f>V94</f>
        <v>CRVG-3000</v>
      </c>
      <c r="E138" s="253"/>
      <c r="F138" s="133">
        <v>37.6</v>
      </c>
      <c r="G138" s="134" t="s">
        <v>17</v>
      </c>
      <c r="H138" s="135">
        <v>28.83</v>
      </c>
      <c r="I138" s="252" t="str">
        <f>V91</f>
        <v>C.R. Trollers</v>
      </c>
      <c r="J138" s="293"/>
      <c r="K138" s="293"/>
      <c r="L138" s="293"/>
      <c r="M138" s="293"/>
      <c r="N138" s="293"/>
      <c r="O138" s="293"/>
      <c r="P138" s="253"/>
      <c r="Q138" s="5">
        <f t="shared" si="21"/>
        <v>0</v>
      </c>
      <c r="R138" s="29"/>
      <c r="S138" s="29"/>
      <c r="T138" s="29"/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0</v>
      </c>
      <c r="D139" s="252" t="str">
        <f>V93</f>
        <v>Aero Destroyed</v>
      </c>
      <c r="E139" s="253"/>
      <c r="F139" s="135">
        <v>11.29</v>
      </c>
      <c r="G139" s="134" t="s">
        <v>17</v>
      </c>
      <c r="H139" s="133">
        <v>53.87</v>
      </c>
      <c r="I139" s="252" t="str">
        <f>V92</f>
        <v>Ninguem Dorme SBC</v>
      </c>
      <c r="J139" s="293"/>
      <c r="K139" s="293"/>
      <c r="L139" s="293"/>
      <c r="M139" s="293"/>
      <c r="N139" s="293"/>
      <c r="O139" s="293"/>
      <c r="P139" s="253"/>
      <c r="Q139" s="5">
        <f t="shared" si="21"/>
        <v>3</v>
      </c>
      <c r="R139" s="29"/>
      <c r="S139" s="29"/>
      <c r="T139" s="29"/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5" t="str">
        <f t="shared" si="21"/>
        <v/>
      </c>
      <c r="R140" s="29"/>
      <c r="S140" s="29"/>
      <c r="T140" s="29"/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1" t="s">
        <v>146</v>
      </c>
      <c r="E141" s="202"/>
      <c r="F141" s="202"/>
      <c r="G141" s="202"/>
      <c r="H141" s="202"/>
      <c r="I141" s="202"/>
      <c r="J141" s="202"/>
      <c r="K141" s="202"/>
      <c r="L141" s="202"/>
      <c r="M141" s="202"/>
      <c r="N141" s="202"/>
      <c r="O141" s="202"/>
      <c r="P141" s="203"/>
      <c r="Q141" s="5" t="str">
        <f t="shared" si="21"/>
        <v/>
      </c>
      <c r="R141" s="29"/>
      <c r="S141" s="29"/>
      <c r="T141" s="29"/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04"/>
      <c r="E142" s="205"/>
      <c r="F142" s="205"/>
      <c r="G142" s="205"/>
      <c r="H142" s="205"/>
      <c r="I142" s="205"/>
      <c r="J142" s="205"/>
      <c r="K142" s="205"/>
      <c r="L142" s="205"/>
      <c r="M142" s="205"/>
      <c r="N142" s="205"/>
      <c r="O142" s="205"/>
      <c r="P142" s="206"/>
      <c r="Q142" s="5" t="str">
        <f t="shared" si="21"/>
        <v/>
      </c>
      <c r="R142" s="29"/>
      <c r="S142" s="29"/>
      <c r="T142" s="29"/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5" t="str">
        <f t="shared" si="21"/>
        <v/>
      </c>
      <c r="R143" s="29"/>
      <c r="S143" s="29"/>
      <c r="T143" s="29"/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2" t="str">
        <f>V98</f>
        <v>WillianBalao</v>
      </c>
      <c r="E144" s="253"/>
      <c r="F144" s="133">
        <v>69.17</v>
      </c>
      <c r="G144" s="134" t="s">
        <v>17</v>
      </c>
      <c r="H144" s="135">
        <v>54.7</v>
      </c>
      <c r="I144" s="252" t="str">
        <f>V96</f>
        <v>Família Timóteo FC</v>
      </c>
      <c r="J144" s="293"/>
      <c r="K144" s="293"/>
      <c r="L144" s="293"/>
      <c r="M144" s="293"/>
      <c r="N144" s="293"/>
      <c r="O144" s="293"/>
      <c r="P144" s="253"/>
      <c r="Q144" s="5">
        <f t="shared" si="21"/>
        <v>0</v>
      </c>
      <c r="R144" s="29"/>
      <c r="S144" s="29"/>
      <c r="T144" s="29"/>
      <c r="U144" s="5"/>
      <c r="V144" s="5"/>
      <c r="W144" s="5"/>
      <c r="X144" s="5"/>
      <c r="Y144" s="5"/>
      <c r="Z144" s="5"/>
      <c r="AA144" s="5"/>
      <c r="AB144" s="5"/>
      <c r="AC144" s="5"/>
    </row>
    <row r="145" spans="3:29">
      <c r="C145" s="5">
        <f t="shared" si="20"/>
        <v>3</v>
      </c>
      <c r="D145" s="252" t="str">
        <f>V97</f>
        <v>Gambarcelona LINS</v>
      </c>
      <c r="E145" s="253"/>
      <c r="F145" s="133">
        <v>48.1</v>
      </c>
      <c r="G145" s="134" t="s">
        <v>17</v>
      </c>
      <c r="H145" s="135">
        <v>29.62</v>
      </c>
      <c r="I145" s="252" t="str">
        <f>V95</f>
        <v>F.C.Biage</v>
      </c>
      <c r="J145" s="293"/>
      <c r="K145" s="293"/>
      <c r="L145" s="293"/>
      <c r="M145" s="293"/>
      <c r="N145" s="293"/>
      <c r="O145" s="293"/>
      <c r="P145" s="253"/>
      <c r="Q145" s="5">
        <f t="shared" si="21"/>
        <v>0</v>
      </c>
      <c r="R145" s="29"/>
      <c r="S145" s="29"/>
      <c r="T145" s="29"/>
      <c r="U145" s="5"/>
      <c r="V145" s="5"/>
      <c r="W145" s="5"/>
      <c r="X145" s="5"/>
      <c r="Y145" s="5"/>
      <c r="Z145" s="5"/>
      <c r="AA145" s="5"/>
      <c r="AB145" s="5"/>
      <c r="AC145" s="5"/>
    </row>
    <row r="146" spans="3:29">
      <c r="C146" s="5">
        <f t="shared" si="20"/>
        <v>0</v>
      </c>
      <c r="D146" s="252" t="str">
        <f>V94</f>
        <v>CRVG-3000</v>
      </c>
      <c r="E146" s="253"/>
      <c r="F146" s="135">
        <v>39.4</v>
      </c>
      <c r="G146" s="134" t="s">
        <v>17</v>
      </c>
      <c r="H146" s="133">
        <v>51.78</v>
      </c>
      <c r="I146" s="252" t="str">
        <f>V92</f>
        <v>Ninguem Dorme SBC</v>
      </c>
      <c r="J146" s="293"/>
      <c r="K146" s="293"/>
      <c r="L146" s="293"/>
      <c r="M146" s="293"/>
      <c r="N146" s="293"/>
      <c r="O146" s="293"/>
      <c r="P146" s="253"/>
      <c r="Q146" s="5">
        <f t="shared" si="21"/>
        <v>3</v>
      </c>
      <c r="R146" s="29"/>
      <c r="S146" s="29"/>
      <c r="T146" s="29"/>
      <c r="U146" s="5"/>
      <c r="V146" s="5"/>
      <c r="W146" s="5"/>
      <c r="X146" s="5"/>
      <c r="Y146" s="5"/>
      <c r="Z146" s="5"/>
      <c r="AA146" s="5"/>
      <c r="AB146" s="5"/>
      <c r="AC146" s="5"/>
    </row>
    <row r="147" spans="3:29">
      <c r="C147" s="5">
        <f t="shared" si="20"/>
        <v>0</v>
      </c>
      <c r="D147" s="252" t="str">
        <f>V93</f>
        <v>Aero Destroyed</v>
      </c>
      <c r="E147" s="253"/>
      <c r="F147" s="135">
        <v>46.4</v>
      </c>
      <c r="G147" s="134" t="s">
        <v>17</v>
      </c>
      <c r="H147" s="133">
        <v>57.73</v>
      </c>
      <c r="I147" s="252" t="str">
        <f>V91</f>
        <v>C.R. Trollers</v>
      </c>
      <c r="J147" s="293"/>
      <c r="K147" s="293"/>
      <c r="L147" s="293"/>
      <c r="M147" s="293"/>
      <c r="N147" s="293"/>
      <c r="O147" s="293"/>
      <c r="P147" s="253"/>
      <c r="Q147" s="5">
        <f t="shared" si="21"/>
        <v>3</v>
      </c>
      <c r="R147" s="29"/>
      <c r="S147" s="29"/>
      <c r="T147" s="29"/>
      <c r="U147" s="5"/>
      <c r="V147" s="5"/>
      <c r="W147" s="5"/>
      <c r="X147" s="5"/>
      <c r="Y147" s="5"/>
      <c r="Z147" s="5"/>
      <c r="AA147" s="5"/>
      <c r="AB147" s="5"/>
      <c r="AC147" s="5"/>
    </row>
    <row r="148" spans="3:29" ht="15" customHeight="1" thickBot="1">
      <c r="C148" s="5" t="str">
        <f t="shared" si="20"/>
        <v/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5" t="str">
        <f t="shared" si="21"/>
        <v/>
      </c>
      <c r="R148" s="29"/>
      <c r="S148" s="29"/>
      <c r="T148" s="29"/>
      <c r="U148" s="5"/>
      <c r="V148" s="5"/>
      <c r="W148" s="5"/>
      <c r="X148" s="5"/>
      <c r="Y148" s="5"/>
      <c r="Z148" s="5"/>
      <c r="AA148" s="5"/>
      <c r="AB148" s="5"/>
      <c r="AC148" s="5"/>
    </row>
    <row r="149" spans="3:29" ht="15" customHeight="1">
      <c r="C149" s="5" t="str">
        <f t="shared" si="20"/>
        <v/>
      </c>
      <c r="D149" s="201" t="s">
        <v>147</v>
      </c>
      <c r="E149" s="202"/>
      <c r="F149" s="202"/>
      <c r="G149" s="202"/>
      <c r="H149" s="202"/>
      <c r="I149" s="202"/>
      <c r="J149" s="202"/>
      <c r="K149" s="202"/>
      <c r="L149" s="202"/>
      <c r="M149" s="202"/>
      <c r="N149" s="202"/>
      <c r="O149" s="202"/>
      <c r="P149" s="203"/>
      <c r="Q149" s="5" t="str">
        <f t="shared" si="21"/>
        <v/>
      </c>
      <c r="R149" s="29"/>
      <c r="S149" s="29"/>
      <c r="T149" s="29"/>
      <c r="U149" s="5"/>
      <c r="V149" s="5"/>
      <c r="W149" s="5"/>
      <c r="X149" s="5"/>
      <c r="Y149" s="5"/>
      <c r="Z149" s="5"/>
      <c r="AA149" s="5"/>
      <c r="AB149" s="5"/>
      <c r="AC149" s="5"/>
    </row>
    <row r="150" spans="3:29" ht="15.75" customHeight="1" thickBot="1">
      <c r="C150" s="5" t="str">
        <f t="shared" si="20"/>
        <v/>
      </c>
      <c r="D150" s="204"/>
      <c r="E150" s="205"/>
      <c r="F150" s="205"/>
      <c r="G150" s="205"/>
      <c r="H150" s="205"/>
      <c r="I150" s="205"/>
      <c r="J150" s="205"/>
      <c r="K150" s="205"/>
      <c r="L150" s="205"/>
      <c r="M150" s="205"/>
      <c r="N150" s="205"/>
      <c r="O150" s="205"/>
      <c r="P150" s="206"/>
      <c r="Q150" s="5" t="str">
        <f t="shared" si="21"/>
        <v/>
      </c>
      <c r="R150" s="29"/>
      <c r="S150" s="29"/>
      <c r="T150" s="29"/>
      <c r="U150" s="5"/>
      <c r="V150" s="5"/>
      <c r="W150" s="5"/>
      <c r="X150" s="5"/>
      <c r="Y150" s="5"/>
      <c r="Z150" s="5"/>
      <c r="AA150" s="5"/>
      <c r="AB150" s="5"/>
      <c r="AC150" s="5"/>
    </row>
    <row r="151" spans="3:29">
      <c r="C151" s="5" t="str">
        <f t="shared" si="20"/>
        <v/>
      </c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5" t="str">
        <f t="shared" si="21"/>
        <v/>
      </c>
      <c r="R151" s="29"/>
      <c r="S151" s="29"/>
      <c r="T151" s="29"/>
      <c r="U151" s="5"/>
      <c r="V151" s="5"/>
      <c r="W151" s="5"/>
      <c r="X151" s="5"/>
      <c r="Y151" s="5"/>
      <c r="Z151" s="5"/>
      <c r="AA151" s="5"/>
      <c r="AB151" s="5"/>
      <c r="AC151" s="5"/>
    </row>
    <row r="152" spans="3:29">
      <c r="C152" s="5">
        <f t="shared" si="20"/>
        <v>0</v>
      </c>
      <c r="D152" s="252" t="str">
        <f>V98</f>
        <v>WillianBalao</v>
      </c>
      <c r="E152" s="253"/>
      <c r="F152" s="129">
        <v>28.91</v>
      </c>
      <c r="G152" s="79" t="s">
        <v>17</v>
      </c>
      <c r="H152" s="128">
        <v>59.31</v>
      </c>
      <c r="I152" s="252" t="str">
        <f>V97</f>
        <v>Gambarcelona LINS</v>
      </c>
      <c r="J152" s="293"/>
      <c r="K152" s="293"/>
      <c r="L152" s="293"/>
      <c r="M152" s="293"/>
      <c r="N152" s="293"/>
      <c r="O152" s="293"/>
      <c r="P152" s="253"/>
      <c r="Q152" s="5">
        <f t="shared" si="21"/>
        <v>3</v>
      </c>
      <c r="R152" s="29"/>
      <c r="S152" s="29"/>
      <c r="T152" s="29"/>
      <c r="U152" s="5"/>
      <c r="V152" s="5"/>
      <c r="W152" s="5"/>
      <c r="X152" s="5"/>
      <c r="Y152" s="66"/>
      <c r="Z152" s="66"/>
      <c r="AA152" s="5"/>
      <c r="AB152" s="5"/>
      <c r="AC152" s="5"/>
    </row>
    <row r="153" spans="3:29">
      <c r="C153" s="5">
        <f t="shared" si="20"/>
        <v>0</v>
      </c>
      <c r="D153" s="252" t="str">
        <f>V96</f>
        <v>Família Timóteo FC</v>
      </c>
      <c r="E153" s="253"/>
      <c r="F153" s="129">
        <v>21.11</v>
      </c>
      <c r="G153" s="79" t="s">
        <v>17</v>
      </c>
      <c r="H153" s="128">
        <v>49.91</v>
      </c>
      <c r="I153" s="252" t="str">
        <f>V95</f>
        <v>F.C.Biage</v>
      </c>
      <c r="J153" s="293"/>
      <c r="K153" s="293"/>
      <c r="L153" s="293"/>
      <c r="M153" s="293"/>
      <c r="N153" s="293"/>
      <c r="O153" s="293"/>
      <c r="P153" s="253"/>
      <c r="Q153" s="5">
        <f t="shared" si="21"/>
        <v>3</v>
      </c>
      <c r="R153" s="29"/>
      <c r="S153" s="29"/>
      <c r="T153" s="29"/>
      <c r="U153" s="5"/>
      <c r="V153" s="5"/>
      <c r="W153" s="5"/>
      <c r="X153" s="5"/>
      <c r="Y153" s="5"/>
      <c r="Z153" s="5"/>
      <c r="AA153" s="5"/>
      <c r="AB153" s="5"/>
      <c r="AC153" s="5"/>
    </row>
    <row r="154" spans="3:29">
      <c r="C154" s="5">
        <f t="shared" si="20"/>
        <v>3</v>
      </c>
      <c r="D154" s="252" t="str">
        <f>V94</f>
        <v>CRVG-3000</v>
      </c>
      <c r="E154" s="253"/>
      <c r="F154" s="128">
        <v>43.31</v>
      </c>
      <c r="G154" s="79" t="s">
        <v>17</v>
      </c>
      <c r="H154" s="129">
        <v>16.41</v>
      </c>
      <c r="I154" s="252" t="str">
        <f>V93</f>
        <v>Aero Destroyed</v>
      </c>
      <c r="J154" s="293"/>
      <c r="K154" s="293"/>
      <c r="L154" s="293"/>
      <c r="M154" s="293"/>
      <c r="N154" s="293"/>
      <c r="O154" s="293"/>
      <c r="P154" s="253"/>
      <c r="Q154" s="5">
        <f t="shared" si="21"/>
        <v>0</v>
      </c>
      <c r="R154" s="29"/>
      <c r="S154" s="29"/>
      <c r="T154" s="29"/>
      <c r="U154" s="5"/>
      <c r="V154" s="5"/>
      <c r="W154" s="5"/>
      <c r="X154" s="5"/>
      <c r="Y154" s="5"/>
      <c r="Z154" s="5"/>
      <c r="AA154" s="5"/>
      <c r="AB154" s="5"/>
      <c r="AC154" s="5"/>
    </row>
    <row r="155" spans="3:29">
      <c r="C155" s="5">
        <f t="shared" si="20"/>
        <v>0</v>
      </c>
      <c r="D155" s="200" t="str">
        <f>V92</f>
        <v>Ninguem Dorme SBC</v>
      </c>
      <c r="E155" s="200"/>
      <c r="F155" s="129">
        <v>9.94</v>
      </c>
      <c r="G155" s="2" t="s">
        <v>17</v>
      </c>
      <c r="H155" s="128">
        <v>30.04</v>
      </c>
      <c r="I155" s="200" t="str">
        <f>V91</f>
        <v>C.R. Trollers</v>
      </c>
      <c r="J155" s="200"/>
      <c r="K155" s="200"/>
      <c r="L155" s="200"/>
      <c r="M155" s="200"/>
      <c r="N155" s="200"/>
      <c r="O155" s="200"/>
      <c r="P155" s="200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29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29">
      <c r="C157" s="29"/>
      <c r="D157" s="268" t="s">
        <v>121</v>
      </c>
      <c r="E157" s="269"/>
      <c r="F157" s="269"/>
      <c r="G157" s="269"/>
      <c r="H157" s="269"/>
      <c r="I157" s="269"/>
      <c r="J157" s="269"/>
      <c r="K157" s="269"/>
      <c r="L157" s="269"/>
      <c r="M157" s="270"/>
      <c r="N157" s="29"/>
      <c r="O157" s="29"/>
      <c r="P157" s="29"/>
      <c r="Q157" s="29"/>
      <c r="R157" s="29"/>
      <c r="S157" s="4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3:29" ht="15.75" thickBot="1">
      <c r="C158" s="29"/>
      <c r="D158" s="271"/>
      <c r="E158" s="272"/>
      <c r="F158" s="272"/>
      <c r="G158" s="272"/>
      <c r="H158" s="272"/>
      <c r="I158" s="272"/>
      <c r="J158" s="272"/>
      <c r="K158" s="272"/>
      <c r="L158" s="272"/>
      <c r="M158" s="273"/>
      <c r="N158" s="29"/>
      <c r="O158" s="29"/>
      <c r="P158" s="29"/>
      <c r="Q158" s="29"/>
      <c r="R158" s="29"/>
      <c r="S158" s="4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3:29" ht="15.75" thickBot="1">
      <c r="C159" s="29"/>
      <c r="D159" s="11" t="s">
        <v>3</v>
      </c>
      <c r="E159" s="62" t="s">
        <v>29</v>
      </c>
      <c r="F159" s="241" t="s">
        <v>12</v>
      </c>
      <c r="G159" s="295"/>
      <c r="H159" s="241" t="s">
        <v>264</v>
      </c>
      <c r="I159" s="295"/>
      <c r="J159" s="241" t="s">
        <v>265</v>
      </c>
      <c r="K159" s="295"/>
      <c r="L159" s="241" t="s">
        <v>266</v>
      </c>
      <c r="M159" s="242"/>
      <c r="N159" s="29"/>
      <c r="O159" s="29"/>
      <c r="P159" s="29"/>
      <c r="Q159" s="29"/>
      <c r="R159" s="29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</row>
    <row r="160" spans="3:29">
      <c r="C160" s="29"/>
      <c r="D160" s="8" t="s">
        <v>4</v>
      </c>
      <c r="E160" s="86" t="str">
        <f>VLOOKUP(AC160,$U$159:$AB$167,2)</f>
        <v>RJFC Unitedd</v>
      </c>
      <c r="F160" s="216">
        <f>VLOOKUP(AC160,$U$159:$AB$167,3)</f>
        <v>18</v>
      </c>
      <c r="G160" s="216"/>
      <c r="H160" s="217">
        <f>VLOOKUP(AC160,$U$159:$AB$167,4)</f>
        <v>325.83000000000004</v>
      </c>
      <c r="I160" s="217"/>
      <c r="J160" s="217">
        <f>VLOOKUP(AC160,$U$159:$AB$167,5)</f>
        <v>230.57999999999998</v>
      </c>
      <c r="K160" s="217"/>
      <c r="L160" s="217">
        <f>VLOOKUP(AC160,$U$159:$AB$167,6)</f>
        <v>95.250000000000057</v>
      </c>
      <c r="M160" s="226"/>
      <c r="N160" s="29"/>
      <c r="O160" s="29" t="s">
        <v>271</v>
      </c>
      <c r="P160" s="29"/>
      <c r="Q160" s="29"/>
      <c r="R160" s="29"/>
      <c r="S160" s="4"/>
      <c r="T160" s="5"/>
      <c r="U160" s="22">
        <v>1</v>
      </c>
      <c r="V160" s="149" t="str">
        <f>IF(OR('1ª FASE  - ELIMINATÓRIAS'!I168="",'1ª FASE  - ELIMINATÓRIAS'!I167=""),"",'1ª FASE  - ELIMINATÓRIAS'!C144)</f>
        <v>Vetores F. C.</v>
      </c>
      <c r="W160" s="5">
        <f>SUM(Q175,Q180,Q189,Q198,Q206,Q215,Q223)</f>
        <v>12</v>
      </c>
      <c r="X160" s="5">
        <f>SUM(H175,H180,H189,H198,H206,H215,H223)</f>
        <v>250.15000000000003</v>
      </c>
      <c r="Y160" s="5">
        <f>SUM(F175,F180,F189,F198,F206,F215,F223)</f>
        <v>227.464</v>
      </c>
      <c r="Z160" s="5">
        <f>X160-Y160</f>
        <v>22.686000000000035</v>
      </c>
      <c r="AA160" s="5">
        <f>(W160*10^10)+((Z160+5000)*10^6)+(X160*10)+U160</f>
        <v>125022688502.5</v>
      </c>
      <c r="AB160" s="5">
        <f>LARGE($AA$160:$AA$167,U160)</f>
        <v>185095253265.29999</v>
      </c>
      <c r="AC160" s="149">
        <f>MATCH(AB160,$AA$160:$AA$167,0)</f>
        <v>7</v>
      </c>
    </row>
    <row r="161" spans="3:29">
      <c r="C161" s="29"/>
      <c r="D161" s="9" t="s">
        <v>5</v>
      </c>
      <c r="E161" s="86" t="str">
        <f t="shared" ref="E161:E167" si="22">VLOOKUP(AC161,$U$159:$AB$167,2)</f>
        <v>maskmaanfc</v>
      </c>
      <c r="F161" s="216">
        <f t="shared" ref="F161:F167" si="23">VLOOKUP(AC161,$U$159:$AB$167,3)</f>
        <v>12</v>
      </c>
      <c r="G161" s="216"/>
      <c r="H161" s="217">
        <f t="shared" ref="H161:H167" si="24">VLOOKUP(AC161,$U$159:$AB$167,4)</f>
        <v>307.53000000000003</v>
      </c>
      <c r="I161" s="217"/>
      <c r="J161" s="217">
        <f t="shared" ref="J161:J167" si="25">VLOOKUP(AC161,$U$159:$AB$167,5)</f>
        <v>262.02</v>
      </c>
      <c r="K161" s="217"/>
      <c r="L161" s="217">
        <f t="shared" ref="L161:L167" si="26">VLOOKUP(AC161,$U$159:$AB$167,6)</f>
        <v>45.510000000000048</v>
      </c>
      <c r="M161" s="226"/>
      <c r="N161" s="29"/>
      <c r="O161" s="29" t="s">
        <v>267</v>
      </c>
      <c r="P161" s="29"/>
      <c r="Q161" s="29"/>
      <c r="R161" s="29"/>
      <c r="S161" s="4"/>
      <c r="T161" s="5"/>
      <c r="U161" s="22">
        <v>2</v>
      </c>
      <c r="V161" s="149" t="str">
        <f>IF(OR('1ª FASE  - ELIMINATÓRIAS'!I168="",'1ª FASE  - ELIMINATÓRIAS'!I167=""),"",'1ª FASE  - ELIMINATÓRIAS'!C128)</f>
        <v>maskmaanfc</v>
      </c>
      <c r="W161" s="5">
        <f>SUM(Q174,Q181,Q188,Q199,Q207,Q214,C223)</f>
        <v>12</v>
      </c>
      <c r="X161" s="5">
        <f>SUM(H174,H181,H188,H199,H207,H214,F223)</f>
        <v>307.53000000000003</v>
      </c>
      <c r="Y161" s="5">
        <f>SUM(F174,F181,F188,F199,F207,F214,H223)</f>
        <v>262.02</v>
      </c>
      <c r="Z161" s="5">
        <f t="shared" ref="Z161:Z167" si="27">X161-Y161</f>
        <v>45.510000000000048</v>
      </c>
      <c r="AA161" s="5">
        <f t="shared" ref="AA161:AA167" si="28">(W161*10^10)+((Z161+5000)*10^6)+(X161*10)+U161</f>
        <v>125045513077.3</v>
      </c>
      <c r="AB161" s="5">
        <f t="shared" ref="AB161:AB167" si="29">LARGE($AA$160:$AA$167,U161)</f>
        <v>125045513077.3</v>
      </c>
      <c r="AC161" s="149">
        <f t="shared" ref="AC161:AC167" si="30">MATCH(AB161,$AA$160:$AA$167,0)</f>
        <v>2</v>
      </c>
    </row>
    <row r="162" spans="3:29">
      <c r="C162" s="29"/>
      <c r="D162" s="9" t="s">
        <v>6</v>
      </c>
      <c r="E162" s="86" t="str">
        <f t="shared" si="22"/>
        <v>Alefeju F.C.</v>
      </c>
      <c r="F162" s="216">
        <f t="shared" si="23"/>
        <v>12</v>
      </c>
      <c r="G162" s="216"/>
      <c r="H162" s="217">
        <f t="shared" si="24"/>
        <v>344.78999999999996</v>
      </c>
      <c r="I162" s="217"/>
      <c r="J162" s="217">
        <f t="shared" si="25"/>
        <v>313.95</v>
      </c>
      <c r="K162" s="217"/>
      <c r="L162" s="217">
        <f t="shared" si="26"/>
        <v>30.839999999999975</v>
      </c>
      <c r="M162" s="226"/>
      <c r="N162" s="29"/>
      <c r="O162" s="29" t="s">
        <v>268</v>
      </c>
      <c r="P162" s="29"/>
      <c r="Q162" s="29"/>
      <c r="R162" s="29"/>
      <c r="S162" s="4"/>
      <c r="T162" s="5"/>
      <c r="U162" s="22">
        <v>3</v>
      </c>
      <c r="V162" s="149" t="str">
        <f>IF(OR('1ª FASE  - ELIMINATÓRIAS'!I168="",'1ª FASE  - ELIMINATÓRIAS'!I167=""),"",'1ª FASE  - ELIMINATÓRIAS'!C112)</f>
        <v>INSULADOS F. R.</v>
      </c>
      <c r="W162" s="5">
        <f>SUM(Q173,Q182,Q191,Q196,C207,C215,Q222)</f>
        <v>6</v>
      </c>
      <c r="X162" s="5">
        <f>SUM(H173,H182,H191,H196,F207,F215,H222)</f>
        <v>211.35399999999996</v>
      </c>
      <c r="Y162" s="5">
        <f>SUM(F173,F182,F191,F196,H207,H215,F222)</f>
        <v>252.45000000000002</v>
      </c>
      <c r="Z162" s="5">
        <f t="shared" si="27"/>
        <v>-41.09600000000006</v>
      </c>
      <c r="AA162" s="5">
        <f t="shared" si="28"/>
        <v>64958906116.540001</v>
      </c>
      <c r="AB162" s="5">
        <f t="shared" si="29"/>
        <v>125030843451.89999</v>
      </c>
      <c r="AC162" s="149">
        <f t="shared" si="30"/>
        <v>4</v>
      </c>
    </row>
    <row r="163" spans="3:29">
      <c r="C163" s="29"/>
      <c r="D163" s="9" t="s">
        <v>7</v>
      </c>
      <c r="E163" s="86" t="str">
        <f t="shared" si="22"/>
        <v>Vetores F. C.</v>
      </c>
      <c r="F163" s="216">
        <f t="shared" si="23"/>
        <v>12</v>
      </c>
      <c r="G163" s="216"/>
      <c r="H163" s="217">
        <f t="shared" si="24"/>
        <v>250.15000000000003</v>
      </c>
      <c r="I163" s="217"/>
      <c r="J163" s="217">
        <f t="shared" si="25"/>
        <v>227.464</v>
      </c>
      <c r="K163" s="217"/>
      <c r="L163" s="217">
        <f t="shared" si="26"/>
        <v>22.686000000000035</v>
      </c>
      <c r="M163" s="226"/>
      <c r="N163" s="29"/>
      <c r="O163" s="29" t="s">
        <v>269</v>
      </c>
      <c r="P163" s="29"/>
      <c r="Q163" s="29"/>
      <c r="R163" s="29"/>
      <c r="S163" s="4"/>
      <c r="T163" s="5"/>
      <c r="U163" s="22">
        <v>4</v>
      </c>
      <c r="V163" s="149" t="str">
        <f>IF(OR('1ª FASE  - ELIMINATÓRIAS'!I168="",'1ª FASE  - ELIMINATÓRIAS'!I167=""),"",'1ª FASE  - ELIMINATÓRIAS'!C96)</f>
        <v>Alefeju F.C.</v>
      </c>
      <c r="W163" s="5">
        <f>SUM(Q172,Q183,Q190,Q197,C205,C214,C222)</f>
        <v>12</v>
      </c>
      <c r="X163" s="5">
        <f>SUM(H172,H183,H190,H197,F205,F214,F222)</f>
        <v>344.78999999999996</v>
      </c>
      <c r="Y163" s="5">
        <f>SUM(F172,F183,F190,F197,H205,H214,H222)</f>
        <v>313.95</v>
      </c>
      <c r="Z163" s="5">
        <f t="shared" si="27"/>
        <v>30.839999999999975</v>
      </c>
      <c r="AA163" s="5">
        <f t="shared" si="28"/>
        <v>125030843451.89999</v>
      </c>
      <c r="AB163" s="5">
        <f t="shared" si="29"/>
        <v>125022688502.5</v>
      </c>
      <c r="AC163" s="149">
        <f t="shared" si="30"/>
        <v>1</v>
      </c>
    </row>
    <row r="164" spans="3:29">
      <c r="C164" s="29"/>
      <c r="D164" s="6" t="s">
        <v>8</v>
      </c>
      <c r="E164" s="80" t="str">
        <f t="shared" si="22"/>
        <v>Bayern in Rio</v>
      </c>
      <c r="F164" s="207">
        <f t="shared" si="23"/>
        <v>12</v>
      </c>
      <c r="G164" s="207"/>
      <c r="H164" s="208">
        <f t="shared" si="24"/>
        <v>341.78000000000003</v>
      </c>
      <c r="I164" s="208"/>
      <c r="J164" s="208">
        <f t="shared" si="25"/>
        <v>341.59999999999997</v>
      </c>
      <c r="K164" s="208"/>
      <c r="L164" s="208">
        <f t="shared" si="26"/>
        <v>0.18000000000006366</v>
      </c>
      <c r="M164" s="225"/>
      <c r="N164" s="29"/>
      <c r="O164" s="29" t="s">
        <v>270</v>
      </c>
      <c r="P164" s="29"/>
      <c r="Q164" s="29"/>
      <c r="R164" s="29"/>
      <c r="S164" s="4"/>
      <c r="T164" s="5"/>
      <c r="U164" s="22">
        <v>5</v>
      </c>
      <c r="V164" s="149" t="str">
        <f>IF(OR('1ª FASE  - ELIMINATÓRIAS'!I168="",'1ª FASE  - ELIMINATÓRIAS'!I167=""),"",'1ª FASE  - ELIMINATÓRIAS'!C80)</f>
        <v>Bucomaxilo F.C.</v>
      </c>
      <c r="W164" s="5">
        <f>SUM(C175,C183,C191,C199,C206,Q213,Q221)</f>
        <v>6</v>
      </c>
      <c r="X164" s="5">
        <f>SUM(F175,F183,F191,F199,F206,H213,H221)</f>
        <v>219.9</v>
      </c>
      <c r="Y164" s="5">
        <f>SUM(H175,H183,H191,H199,H206,F213,F221)</f>
        <v>339.99</v>
      </c>
      <c r="Z164" s="5">
        <f t="shared" si="27"/>
        <v>-120.09</v>
      </c>
      <c r="AA164" s="5">
        <f t="shared" si="28"/>
        <v>64879912204</v>
      </c>
      <c r="AB164" s="5">
        <f t="shared" si="29"/>
        <v>125000183423.8</v>
      </c>
      <c r="AC164" s="149">
        <f t="shared" si="30"/>
        <v>6</v>
      </c>
    </row>
    <row r="165" spans="3:29">
      <c r="C165" s="29"/>
      <c r="D165" s="6" t="s">
        <v>9</v>
      </c>
      <c r="E165" s="80" t="str">
        <f t="shared" si="22"/>
        <v>MUL4MB4D4 F.C</v>
      </c>
      <c r="F165" s="207">
        <f t="shared" si="23"/>
        <v>9</v>
      </c>
      <c r="G165" s="207"/>
      <c r="H165" s="208">
        <f t="shared" si="24"/>
        <v>258.11</v>
      </c>
      <c r="I165" s="208"/>
      <c r="J165" s="208">
        <f t="shared" si="25"/>
        <v>279.11</v>
      </c>
      <c r="K165" s="208"/>
      <c r="L165" s="208">
        <f t="shared" si="26"/>
        <v>-21</v>
      </c>
      <c r="M165" s="225"/>
      <c r="N165" s="29"/>
      <c r="O165" s="29"/>
      <c r="P165" s="29"/>
      <c r="Q165" s="29"/>
      <c r="R165" s="29"/>
      <c r="S165" s="4"/>
      <c r="T165" s="5"/>
      <c r="U165" s="22">
        <v>6</v>
      </c>
      <c r="V165" s="149" t="str">
        <f>IF(OR('1ª FASE  - ELIMINATÓRIAS'!I168="",'1ª FASE  - ELIMINATÓRIAS'!I167=""),"",'1ª FASE  - ELIMINATÓRIAS'!C64)</f>
        <v>Bayern in Rio</v>
      </c>
      <c r="W165" s="5">
        <f>SUM(C174,C182,C190,C198,Q205,Q212,C221)</f>
        <v>12</v>
      </c>
      <c r="X165" s="5">
        <f>SUM(F174,F182,F190,F198,H205,H212,F221)</f>
        <v>341.78000000000003</v>
      </c>
      <c r="Y165" s="5">
        <f>SUM(H174,H182,H190,H198,F205,F212,H221)</f>
        <v>341.59999999999997</v>
      </c>
      <c r="Z165" s="5">
        <f t="shared" si="27"/>
        <v>0.18000000000006366</v>
      </c>
      <c r="AA165" s="5">
        <f t="shared" si="28"/>
        <v>125000183423.8</v>
      </c>
      <c r="AB165" s="5">
        <f t="shared" si="29"/>
        <v>94979002589.100006</v>
      </c>
      <c r="AC165" s="149">
        <f t="shared" si="30"/>
        <v>8</v>
      </c>
    </row>
    <row r="166" spans="3:29">
      <c r="C166" s="29"/>
      <c r="D166" s="6" t="s">
        <v>10</v>
      </c>
      <c r="E166" s="80" t="str">
        <f t="shared" si="22"/>
        <v>INSULADOS F. R.</v>
      </c>
      <c r="F166" s="207">
        <f t="shared" si="23"/>
        <v>6</v>
      </c>
      <c r="G166" s="207"/>
      <c r="H166" s="208">
        <f t="shared" si="24"/>
        <v>211.35399999999996</v>
      </c>
      <c r="I166" s="208"/>
      <c r="J166" s="208">
        <f t="shared" si="25"/>
        <v>252.45000000000002</v>
      </c>
      <c r="K166" s="208"/>
      <c r="L166" s="208">
        <f t="shared" si="26"/>
        <v>-41.09600000000006</v>
      </c>
      <c r="M166" s="225"/>
      <c r="N166" s="29"/>
      <c r="O166" s="29"/>
      <c r="P166" s="29"/>
      <c r="Q166" s="29"/>
      <c r="R166" s="29"/>
      <c r="S166" s="4"/>
      <c r="T166" s="5"/>
      <c r="U166" s="22">
        <v>7</v>
      </c>
      <c r="V166" s="149" t="str">
        <f>IF(OR('1ª FASE  - ELIMINATÓRIAS'!I168="",'1ª FASE  - ELIMINATÓRIAS'!I167=""),"",'1ª FASE  - ELIMINATÓRIAS'!C48)</f>
        <v>RJFC Unitedd</v>
      </c>
      <c r="W166" s="5">
        <f>SUM(C173,C181,C189,C197,C205,C213,Q220)</f>
        <v>18</v>
      </c>
      <c r="X166" s="5">
        <f>SUM(F173,F181,F189,F197,F205,F213,H220)</f>
        <v>325.83000000000004</v>
      </c>
      <c r="Y166" s="5">
        <f>SUM(H173,H181,H189,H197,H205,H213,F220)</f>
        <v>230.57999999999998</v>
      </c>
      <c r="Z166" s="5">
        <f t="shared" si="27"/>
        <v>95.250000000000057</v>
      </c>
      <c r="AA166" s="5">
        <f t="shared" si="28"/>
        <v>185095253265.29999</v>
      </c>
      <c r="AB166" s="5">
        <f t="shared" si="29"/>
        <v>64958906116.540001</v>
      </c>
      <c r="AC166" s="149">
        <f t="shared" si="30"/>
        <v>3</v>
      </c>
    </row>
    <row r="167" spans="3:29" ht="15.75" thickBot="1">
      <c r="C167" s="29"/>
      <c r="D167" s="7" t="s">
        <v>11</v>
      </c>
      <c r="E167" s="81" t="str">
        <f t="shared" si="22"/>
        <v>Bucomaxilo F.C.</v>
      </c>
      <c r="F167" s="222">
        <f t="shared" si="23"/>
        <v>6</v>
      </c>
      <c r="G167" s="222"/>
      <c r="H167" s="223">
        <f t="shared" si="24"/>
        <v>219.9</v>
      </c>
      <c r="I167" s="223"/>
      <c r="J167" s="223">
        <f t="shared" si="25"/>
        <v>339.99</v>
      </c>
      <c r="K167" s="223"/>
      <c r="L167" s="223">
        <f t="shared" si="26"/>
        <v>-120.09</v>
      </c>
      <c r="M167" s="224"/>
      <c r="N167" s="29"/>
      <c r="O167" s="29"/>
      <c r="P167" s="29"/>
      <c r="Q167" s="29"/>
      <c r="R167" s="29"/>
      <c r="S167" s="4"/>
      <c r="T167" s="5"/>
      <c r="U167" s="22">
        <v>8</v>
      </c>
      <c r="V167" s="149" t="str">
        <f>IF(OR('1ª FASE  - ELIMINATÓRIAS'!I168="",'1ª FASE  - ELIMINATÓRIAS'!I167=""),"",'1ª FASE  - ELIMINATÓRIAS'!C21)</f>
        <v>MUL4MB4D4 F.C</v>
      </c>
      <c r="W167" s="5">
        <f>SUM(C172,C180,C188,C196,C204,C212,C220)</f>
        <v>9</v>
      </c>
      <c r="X167" s="5">
        <f>SUM(F172,F180,F188,F196,F204,F212,F220)</f>
        <v>258.11</v>
      </c>
      <c r="Y167" s="5">
        <f>SUM(H172,H180,H188,H196,H204,H212,H220)</f>
        <v>279.11</v>
      </c>
      <c r="Z167" s="5">
        <f t="shared" si="27"/>
        <v>-21</v>
      </c>
      <c r="AA167" s="5">
        <f t="shared" si="28"/>
        <v>94979002589.100006</v>
      </c>
      <c r="AB167" s="5">
        <f t="shared" si="29"/>
        <v>64879912204</v>
      </c>
      <c r="AC167" s="149">
        <f t="shared" si="30"/>
        <v>5</v>
      </c>
    </row>
    <row r="168" spans="3:29" ht="15.75" thickBot="1"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4"/>
      <c r="T168" s="5"/>
      <c r="U168" s="5" t="s">
        <v>260</v>
      </c>
      <c r="V168" s="5"/>
      <c r="W168" s="5"/>
      <c r="X168" s="5"/>
      <c r="Y168" s="5"/>
      <c r="Z168" s="5"/>
      <c r="AA168" s="5"/>
      <c r="AB168" s="5"/>
      <c r="AC168" s="5"/>
    </row>
    <row r="169" spans="3:29">
      <c r="C169" s="29"/>
      <c r="D169" s="210" t="s">
        <v>141</v>
      </c>
      <c r="E169" s="211"/>
      <c r="F169" s="211"/>
      <c r="G169" s="211"/>
      <c r="H169" s="211"/>
      <c r="I169" s="211"/>
      <c r="J169" s="211"/>
      <c r="K169" s="211"/>
      <c r="L169" s="211"/>
      <c r="M169" s="211"/>
      <c r="N169" s="211"/>
      <c r="O169" s="211"/>
      <c r="P169" s="212"/>
      <c r="Q169" s="29"/>
      <c r="R169" s="29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29" ht="15.75" thickBot="1">
      <c r="C170" s="29"/>
      <c r="D170" s="213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5"/>
      <c r="Q170" s="29"/>
      <c r="R170" s="29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29"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4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3:29">
      <c r="C172" s="5">
        <f>IF(OR(F172="",H172=""),"",IF(F172=H172,1,IF(F172&gt;H172,3,0)))</f>
        <v>3</v>
      </c>
      <c r="D172" s="200" t="str">
        <f>V167</f>
        <v>MUL4MB4D4 F.C</v>
      </c>
      <c r="E172" s="200"/>
      <c r="F172" s="128">
        <v>78.45</v>
      </c>
      <c r="G172" s="79" t="s">
        <v>17</v>
      </c>
      <c r="H172" s="129">
        <v>54.62</v>
      </c>
      <c r="I172" s="200" t="str">
        <f>V163</f>
        <v>Alefeju F.C.</v>
      </c>
      <c r="J172" s="200"/>
      <c r="K172" s="200"/>
      <c r="L172" s="200"/>
      <c r="M172" s="200"/>
      <c r="N172" s="200"/>
      <c r="O172" s="200"/>
      <c r="P172" s="200"/>
      <c r="Q172" s="5">
        <f>IF(OR(H172="",F172=""),"",IF(H172=F172,1,IF(H172&gt;F172,3,0)))</f>
        <v>0</v>
      </c>
      <c r="R172" s="29"/>
      <c r="S172" s="29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3:29">
      <c r="C173" s="5">
        <f t="shared" ref="C173:C223" si="31">IF(OR(F173="",H173=""),"",IF(F173=H173,1,IF(F173&gt;H173,3,0)))</f>
        <v>3</v>
      </c>
      <c r="D173" s="200" t="str">
        <f>V166</f>
        <v>RJFC Unitedd</v>
      </c>
      <c r="E173" s="200"/>
      <c r="F173" s="128">
        <v>40.57</v>
      </c>
      <c r="G173" s="79" t="s">
        <v>17</v>
      </c>
      <c r="H173" s="129">
        <v>5.99</v>
      </c>
      <c r="I173" s="200" t="str">
        <f>V162</f>
        <v>INSULADOS F. R.</v>
      </c>
      <c r="J173" s="200"/>
      <c r="K173" s="200"/>
      <c r="L173" s="200"/>
      <c r="M173" s="200"/>
      <c r="N173" s="200"/>
      <c r="O173" s="200"/>
      <c r="P173" s="200"/>
      <c r="Q173" s="5">
        <f t="shared" ref="Q173:Q223" si="32">IF(OR(H173="",F173=""),"",IF(H173=F173,1,IF(H173&gt;F173,3,0)))</f>
        <v>0</v>
      </c>
      <c r="R173" s="29"/>
      <c r="S173" s="29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3:29">
      <c r="C174" s="5">
        <f t="shared" si="31"/>
        <v>0</v>
      </c>
      <c r="D174" s="200" t="str">
        <f>V165</f>
        <v>Bayern in Rio</v>
      </c>
      <c r="E174" s="200"/>
      <c r="F174" s="129">
        <v>63.67</v>
      </c>
      <c r="G174" s="79" t="s">
        <v>17</v>
      </c>
      <c r="H174" s="128">
        <v>68.05</v>
      </c>
      <c r="I174" s="200" t="str">
        <f>V161</f>
        <v>maskmaanfc</v>
      </c>
      <c r="J174" s="200"/>
      <c r="K174" s="200"/>
      <c r="L174" s="200"/>
      <c r="M174" s="200"/>
      <c r="N174" s="200"/>
      <c r="O174" s="200"/>
      <c r="P174" s="200"/>
      <c r="Q174" s="5">
        <f t="shared" si="32"/>
        <v>3</v>
      </c>
      <c r="R174" s="29"/>
      <c r="S174" s="29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3:29">
      <c r="C175" s="5">
        <f t="shared" si="31"/>
        <v>0</v>
      </c>
      <c r="D175" s="200" t="str">
        <f>V164</f>
        <v>Bucomaxilo F.C.</v>
      </c>
      <c r="E175" s="200"/>
      <c r="F175" s="129">
        <v>0.79</v>
      </c>
      <c r="G175" s="79" t="s">
        <v>17</v>
      </c>
      <c r="H175" s="128">
        <v>20.47</v>
      </c>
      <c r="I175" s="200" t="str">
        <f>V160</f>
        <v>Vetores F. C.</v>
      </c>
      <c r="J175" s="200"/>
      <c r="K175" s="200"/>
      <c r="L175" s="200"/>
      <c r="M175" s="200"/>
      <c r="N175" s="200"/>
      <c r="O175" s="200"/>
      <c r="P175" s="200"/>
      <c r="Q175" s="5">
        <f t="shared" si="32"/>
        <v>3</v>
      </c>
      <c r="R175" s="29"/>
      <c r="S175" s="29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3:29" ht="15.75" thickBot="1">
      <c r="C176" s="5" t="str">
        <f t="shared" si="31"/>
        <v/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5" t="str">
        <f t="shared" si="32"/>
        <v/>
      </c>
      <c r="R176" s="29"/>
      <c r="S176" s="29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01" t="s">
        <v>143</v>
      </c>
      <c r="E177" s="202"/>
      <c r="F177" s="202"/>
      <c r="G177" s="202"/>
      <c r="H177" s="202"/>
      <c r="I177" s="202"/>
      <c r="J177" s="202"/>
      <c r="K177" s="202"/>
      <c r="L177" s="202"/>
      <c r="M177" s="202"/>
      <c r="N177" s="202"/>
      <c r="O177" s="202"/>
      <c r="P177" s="203"/>
      <c r="Q177" s="5" t="str">
        <f t="shared" si="32"/>
        <v/>
      </c>
      <c r="R177" s="29"/>
      <c r="S177" s="29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04"/>
      <c r="E178" s="205"/>
      <c r="F178" s="205"/>
      <c r="G178" s="205"/>
      <c r="H178" s="205"/>
      <c r="I178" s="205"/>
      <c r="J178" s="205"/>
      <c r="K178" s="205"/>
      <c r="L178" s="205"/>
      <c r="M178" s="205"/>
      <c r="N178" s="205"/>
      <c r="O178" s="205"/>
      <c r="P178" s="206"/>
      <c r="Q178" s="5" t="str">
        <f t="shared" si="32"/>
        <v/>
      </c>
      <c r="R178" s="29"/>
      <c r="S178" s="29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5" t="str">
        <f t="shared" si="32"/>
        <v/>
      </c>
      <c r="R179" s="29"/>
      <c r="S179" s="29"/>
      <c r="T179" s="5"/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0</v>
      </c>
      <c r="D180" s="200" t="str">
        <f>V167</f>
        <v>MUL4MB4D4 F.C</v>
      </c>
      <c r="E180" s="200"/>
      <c r="F180" s="135">
        <v>26.45</v>
      </c>
      <c r="G180" s="134" t="s">
        <v>17</v>
      </c>
      <c r="H180" s="133">
        <v>36.270000000000003</v>
      </c>
      <c r="I180" s="200" t="str">
        <f>V160</f>
        <v>Vetores F. C.</v>
      </c>
      <c r="J180" s="200"/>
      <c r="K180" s="200"/>
      <c r="L180" s="200"/>
      <c r="M180" s="200"/>
      <c r="N180" s="200"/>
      <c r="O180" s="200"/>
      <c r="P180" s="200"/>
      <c r="Q180" s="5">
        <f t="shared" si="32"/>
        <v>3</v>
      </c>
      <c r="R180" s="29"/>
      <c r="S180" s="29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00" t="str">
        <f>V166</f>
        <v>RJFC Unitedd</v>
      </c>
      <c r="E181" s="200"/>
      <c r="F181" s="133">
        <v>48.3</v>
      </c>
      <c r="G181" s="134" t="s">
        <v>17</v>
      </c>
      <c r="H181" s="135">
        <v>21.75</v>
      </c>
      <c r="I181" s="200" t="str">
        <f>V161</f>
        <v>maskmaanfc</v>
      </c>
      <c r="J181" s="200"/>
      <c r="K181" s="200"/>
      <c r="L181" s="200"/>
      <c r="M181" s="200"/>
      <c r="N181" s="200"/>
      <c r="O181" s="200"/>
      <c r="P181" s="200"/>
      <c r="Q181" s="5">
        <f t="shared" si="32"/>
        <v>0</v>
      </c>
      <c r="R181" s="29"/>
      <c r="S181" s="29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0</v>
      </c>
      <c r="D182" s="200" t="str">
        <f>V165</f>
        <v>Bayern in Rio</v>
      </c>
      <c r="E182" s="200"/>
      <c r="F182" s="135">
        <v>49.44</v>
      </c>
      <c r="G182" s="134" t="s">
        <v>17</v>
      </c>
      <c r="H182" s="133">
        <v>80.47</v>
      </c>
      <c r="I182" s="200" t="str">
        <f>V162</f>
        <v>INSULADOS F. R.</v>
      </c>
      <c r="J182" s="200"/>
      <c r="K182" s="200"/>
      <c r="L182" s="200"/>
      <c r="M182" s="200"/>
      <c r="N182" s="200"/>
      <c r="O182" s="200"/>
      <c r="P182" s="200"/>
      <c r="Q182" s="5">
        <f t="shared" si="32"/>
        <v>3</v>
      </c>
      <c r="R182" s="29"/>
      <c r="S182" s="29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00" t="str">
        <f>V164</f>
        <v>Bucomaxilo F.C.</v>
      </c>
      <c r="E183" s="200"/>
      <c r="F183" s="135">
        <v>27.87</v>
      </c>
      <c r="G183" s="134" t="s">
        <v>17</v>
      </c>
      <c r="H183" s="133">
        <v>67.17</v>
      </c>
      <c r="I183" s="200" t="str">
        <f>V163</f>
        <v>Alefeju F.C.</v>
      </c>
      <c r="J183" s="200"/>
      <c r="K183" s="200"/>
      <c r="L183" s="200"/>
      <c r="M183" s="200"/>
      <c r="N183" s="200"/>
      <c r="O183" s="200"/>
      <c r="P183" s="200"/>
      <c r="Q183" s="5">
        <f t="shared" si="32"/>
        <v>3</v>
      </c>
      <c r="R183" s="29"/>
      <c r="S183" s="29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5" t="str">
        <f t="shared" si="32"/>
        <v/>
      </c>
      <c r="R184" s="29"/>
      <c r="S184" s="29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01" t="s">
        <v>142</v>
      </c>
      <c r="E185" s="202"/>
      <c r="F185" s="202"/>
      <c r="G185" s="202"/>
      <c r="H185" s="202"/>
      <c r="I185" s="202"/>
      <c r="J185" s="202"/>
      <c r="K185" s="202"/>
      <c r="L185" s="202"/>
      <c r="M185" s="202"/>
      <c r="N185" s="202"/>
      <c r="O185" s="202"/>
      <c r="P185" s="203"/>
      <c r="Q185" s="5" t="str">
        <f t="shared" si="32"/>
        <v/>
      </c>
      <c r="R185" s="29"/>
      <c r="S185" s="29"/>
      <c r="T185" s="5"/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04"/>
      <c r="E186" s="205"/>
      <c r="F186" s="205"/>
      <c r="G186" s="205"/>
      <c r="H186" s="205"/>
      <c r="I186" s="205"/>
      <c r="J186" s="205"/>
      <c r="K186" s="205"/>
      <c r="L186" s="205"/>
      <c r="M186" s="205"/>
      <c r="N186" s="205"/>
      <c r="O186" s="205"/>
      <c r="P186" s="206"/>
      <c r="Q186" s="5" t="str">
        <f t="shared" si="32"/>
        <v/>
      </c>
      <c r="R186" s="29"/>
      <c r="S186" s="29"/>
      <c r="T186" s="5"/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5" t="str">
        <f t="shared" si="32"/>
        <v/>
      </c>
      <c r="R187" s="29"/>
      <c r="S187" s="29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00" t="str">
        <f>V167</f>
        <v>MUL4MB4D4 F.C</v>
      </c>
      <c r="E188" s="200"/>
      <c r="F188" s="128">
        <v>20.23</v>
      </c>
      <c r="G188" s="79" t="s">
        <v>17</v>
      </c>
      <c r="H188" s="129">
        <v>18.61</v>
      </c>
      <c r="I188" s="200" t="str">
        <f>V161</f>
        <v>maskmaanfc</v>
      </c>
      <c r="J188" s="200"/>
      <c r="K188" s="200"/>
      <c r="L188" s="200"/>
      <c r="M188" s="200"/>
      <c r="N188" s="200"/>
      <c r="O188" s="200"/>
      <c r="P188" s="200"/>
      <c r="Q188" s="5">
        <f t="shared" si="32"/>
        <v>0</v>
      </c>
      <c r="R188" s="29"/>
      <c r="S188" s="29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3</v>
      </c>
      <c r="D189" s="200" t="str">
        <f>V166</f>
        <v>RJFC Unitedd</v>
      </c>
      <c r="E189" s="200"/>
      <c r="F189" s="128">
        <v>56.25</v>
      </c>
      <c r="G189" s="79" t="s">
        <v>17</v>
      </c>
      <c r="H189" s="129">
        <v>49.34</v>
      </c>
      <c r="I189" s="200" t="str">
        <f>V160</f>
        <v>Vetores F. C.</v>
      </c>
      <c r="J189" s="200"/>
      <c r="K189" s="200"/>
      <c r="L189" s="200"/>
      <c r="M189" s="200"/>
      <c r="N189" s="200"/>
      <c r="O189" s="200"/>
      <c r="P189" s="200"/>
      <c r="Q189" s="5">
        <f t="shared" si="32"/>
        <v>0</v>
      </c>
      <c r="R189" s="29"/>
      <c r="S189" s="29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3</v>
      </c>
      <c r="D190" s="200" t="str">
        <f>V165</f>
        <v>Bayern in Rio</v>
      </c>
      <c r="E190" s="200"/>
      <c r="F190" s="128">
        <v>53.65</v>
      </c>
      <c r="G190" s="79" t="s">
        <v>17</v>
      </c>
      <c r="H190" s="129">
        <v>48.51</v>
      </c>
      <c r="I190" s="200" t="str">
        <f>V163</f>
        <v>Alefeju F.C.</v>
      </c>
      <c r="J190" s="200"/>
      <c r="K190" s="200"/>
      <c r="L190" s="200"/>
      <c r="M190" s="200"/>
      <c r="N190" s="200"/>
      <c r="O190" s="200"/>
      <c r="P190" s="200"/>
      <c r="Q190" s="5">
        <f t="shared" si="32"/>
        <v>0</v>
      </c>
      <c r="R190" s="29"/>
      <c r="S190" s="29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00" t="str">
        <f>V164</f>
        <v>Bucomaxilo F.C.</v>
      </c>
      <c r="E191" s="200"/>
      <c r="F191" s="128">
        <v>38.119999999999997</v>
      </c>
      <c r="G191" s="79" t="s">
        <v>17</v>
      </c>
      <c r="H191" s="129">
        <v>34.72</v>
      </c>
      <c r="I191" s="200" t="str">
        <f>V162</f>
        <v>INSULADOS F. R.</v>
      </c>
      <c r="J191" s="200"/>
      <c r="K191" s="200"/>
      <c r="L191" s="200"/>
      <c r="M191" s="200"/>
      <c r="N191" s="200"/>
      <c r="O191" s="200"/>
      <c r="P191" s="200"/>
      <c r="Q191" s="5">
        <f t="shared" si="32"/>
        <v>0</v>
      </c>
      <c r="R191" s="29"/>
      <c r="S191" s="29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5" t="str">
        <f t="shared" si="32"/>
        <v/>
      </c>
      <c r="R192" s="29"/>
      <c r="S192" s="29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01" t="s">
        <v>144</v>
      </c>
      <c r="E193" s="202"/>
      <c r="F193" s="202"/>
      <c r="G193" s="202"/>
      <c r="H193" s="202"/>
      <c r="I193" s="202"/>
      <c r="J193" s="202"/>
      <c r="K193" s="202"/>
      <c r="L193" s="202"/>
      <c r="M193" s="202"/>
      <c r="N193" s="202"/>
      <c r="O193" s="202"/>
      <c r="P193" s="203"/>
      <c r="Q193" s="5" t="str">
        <f t="shared" si="32"/>
        <v/>
      </c>
      <c r="R193" s="29"/>
      <c r="S193" s="29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04"/>
      <c r="E194" s="205"/>
      <c r="F194" s="205"/>
      <c r="G194" s="205"/>
      <c r="H194" s="205"/>
      <c r="I194" s="205"/>
      <c r="J194" s="205"/>
      <c r="K194" s="205"/>
      <c r="L194" s="205"/>
      <c r="M194" s="205"/>
      <c r="N194" s="205"/>
      <c r="O194" s="205"/>
      <c r="P194" s="206"/>
      <c r="Q194" s="5" t="str">
        <f t="shared" si="32"/>
        <v/>
      </c>
      <c r="R194" s="29"/>
      <c r="S194" s="29"/>
      <c r="T194" s="5"/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5" t="str">
        <f t="shared" si="32"/>
        <v/>
      </c>
      <c r="R195" s="29"/>
      <c r="S195" s="29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00" t="str">
        <f>V167</f>
        <v>MUL4MB4D4 F.C</v>
      </c>
      <c r="E196" s="200"/>
      <c r="F196" s="129">
        <v>23.28</v>
      </c>
      <c r="G196" s="79" t="s">
        <v>17</v>
      </c>
      <c r="H196" s="128">
        <v>43.49</v>
      </c>
      <c r="I196" s="200" t="str">
        <f>V162</f>
        <v>INSULADOS F. R.</v>
      </c>
      <c r="J196" s="200"/>
      <c r="K196" s="200"/>
      <c r="L196" s="200"/>
      <c r="M196" s="200"/>
      <c r="N196" s="200"/>
      <c r="O196" s="200"/>
      <c r="P196" s="200"/>
      <c r="Q196" s="5">
        <f t="shared" si="32"/>
        <v>3</v>
      </c>
      <c r="R196" s="29"/>
      <c r="S196" s="29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0</v>
      </c>
      <c r="D197" s="200" t="str">
        <f>V166</f>
        <v>RJFC Unitedd</v>
      </c>
      <c r="E197" s="200"/>
      <c r="F197" s="129">
        <v>31.25</v>
      </c>
      <c r="G197" s="79" t="s">
        <v>17</v>
      </c>
      <c r="H197" s="128">
        <v>45.17</v>
      </c>
      <c r="I197" s="200" t="str">
        <f>V163</f>
        <v>Alefeju F.C.</v>
      </c>
      <c r="J197" s="200"/>
      <c r="K197" s="200"/>
      <c r="L197" s="200"/>
      <c r="M197" s="200"/>
      <c r="N197" s="200"/>
      <c r="O197" s="200"/>
      <c r="P197" s="200"/>
      <c r="Q197" s="5">
        <f t="shared" si="32"/>
        <v>3</v>
      </c>
      <c r="R197" s="29"/>
      <c r="S197" s="29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00" t="str">
        <f>V165</f>
        <v>Bayern in Rio</v>
      </c>
      <c r="E198" s="200"/>
      <c r="F198" s="128">
        <v>42.55</v>
      </c>
      <c r="G198" s="79" t="s">
        <v>17</v>
      </c>
      <c r="H198" s="129">
        <v>29.85</v>
      </c>
      <c r="I198" s="200" t="str">
        <f>V160</f>
        <v>Vetores F. C.</v>
      </c>
      <c r="J198" s="200"/>
      <c r="K198" s="200"/>
      <c r="L198" s="200"/>
      <c r="M198" s="200"/>
      <c r="N198" s="200"/>
      <c r="O198" s="200"/>
      <c r="P198" s="200"/>
      <c r="Q198" s="5">
        <f t="shared" si="32"/>
        <v>0</v>
      </c>
      <c r="R198" s="29"/>
      <c r="S198" s="29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0</v>
      </c>
      <c r="D199" s="200" t="str">
        <f>V164</f>
        <v>Bucomaxilo F.C.</v>
      </c>
      <c r="E199" s="200"/>
      <c r="F199" s="129">
        <v>18.190000000000001</v>
      </c>
      <c r="G199" s="79" t="s">
        <v>17</v>
      </c>
      <c r="H199" s="128">
        <v>70.069999999999993</v>
      </c>
      <c r="I199" s="200" t="str">
        <f>V161</f>
        <v>maskmaanfc</v>
      </c>
      <c r="J199" s="200"/>
      <c r="K199" s="200"/>
      <c r="L199" s="200"/>
      <c r="M199" s="200"/>
      <c r="N199" s="200"/>
      <c r="O199" s="200"/>
      <c r="P199" s="200"/>
      <c r="Q199" s="5">
        <f t="shared" si="32"/>
        <v>3</v>
      </c>
      <c r="R199" s="29"/>
      <c r="S199" s="29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5" t="str">
        <f t="shared" si="32"/>
        <v/>
      </c>
      <c r="R200" s="29"/>
      <c r="S200" s="29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01" t="s">
        <v>145</v>
      </c>
      <c r="E201" s="202"/>
      <c r="F201" s="202"/>
      <c r="G201" s="202"/>
      <c r="H201" s="202"/>
      <c r="I201" s="202"/>
      <c r="J201" s="202"/>
      <c r="K201" s="202"/>
      <c r="L201" s="202"/>
      <c r="M201" s="202"/>
      <c r="N201" s="202"/>
      <c r="O201" s="202"/>
      <c r="P201" s="203"/>
      <c r="Q201" s="5" t="str">
        <f t="shared" si="32"/>
        <v/>
      </c>
      <c r="R201" s="29"/>
      <c r="S201" s="29"/>
      <c r="T201" s="5"/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04"/>
      <c r="E202" s="205"/>
      <c r="F202" s="205"/>
      <c r="G202" s="205"/>
      <c r="H202" s="205"/>
      <c r="I202" s="205"/>
      <c r="J202" s="205"/>
      <c r="K202" s="205"/>
      <c r="L202" s="205"/>
      <c r="M202" s="205"/>
      <c r="N202" s="205"/>
      <c r="O202" s="205"/>
      <c r="P202" s="206"/>
      <c r="Q202" s="5" t="str">
        <f t="shared" si="32"/>
        <v/>
      </c>
      <c r="R202" s="29"/>
      <c r="S202" s="29"/>
      <c r="T202" s="29"/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5" t="str">
        <f t="shared" si="32"/>
        <v/>
      </c>
      <c r="R203" s="29"/>
      <c r="S203" s="29"/>
      <c r="T203" s="29"/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3</v>
      </c>
      <c r="D204" s="200" t="str">
        <f>V167</f>
        <v>MUL4MB4D4 F.C</v>
      </c>
      <c r="E204" s="200"/>
      <c r="F204" s="128">
        <v>48.07</v>
      </c>
      <c r="G204" s="79" t="s">
        <v>17</v>
      </c>
      <c r="H204" s="129">
        <v>43.79</v>
      </c>
      <c r="I204" s="200" t="str">
        <f>V164</f>
        <v>Bucomaxilo F.C.</v>
      </c>
      <c r="J204" s="200"/>
      <c r="K204" s="200"/>
      <c r="L204" s="200"/>
      <c r="M204" s="200"/>
      <c r="N204" s="200"/>
      <c r="O204" s="200"/>
      <c r="P204" s="200"/>
      <c r="Q204" s="5">
        <f t="shared" si="32"/>
        <v>0</v>
      </c>
      <c r="R204" s="29"/>
      <c r="S204" s="29"/>
      <c r="T204" s="29"/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3</v>
      </c>
      <c r="D205" s="200" t="str">
        <f>V166</f>
        <v>RJFC Unitedd</v>
      </c>
      <c r="E205" s="200"/>
      <c r="F205" s="128">
        <v>48.44</v>
      </c>
      <c r="G205" s="79" t="s">
        <v>17</v>
      </c>
      <c r="H205" s="129">
        <v>40.44</v>
      </c>
      <c r="I205" s="200" t="str">
        <f>V165</f>
        <v>Bayern in Rio</v>
      </c>
      <c r="J205" s="200"/>
      <c r="K205" s="200"/>
      <c r="L205" s="200"/>
      <c r="M205" s="200"/>
      <c r="N205" s="200"/>
      <c r="O205" s="200"/>
      <c r="P205" s="200"/>
      <c r="Q205" s="5">
        <f t="shared" si="32"/>
        <v>0</v>
      </c>
      <c r="R205" s="29"/>
      <c r="S205" s="29"/>
      <c r="T205" s="29"/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3</v>
      </c>
      <c r="D206" s="200" t="str">
        <f>V163</f>
        <v>Alefeju F.C.</v>
      </c>
      <c r="E206" s="200"/>
      <c r="F206" s="128">
        <v>62.39</v>
      </c>
      <c r="G206" s="79" t="s">
        <v>17</v>
      </c>
      <c r="H206" s="129">
        <v>36.840000000000003</v>
      </c>
      <c r="I206" s="200" t="str">
        <f>V160</f>
        <v>Vetores F. C.</v>
      </c>
      <c r="J206" s="200"/>
      <c r="K206" s="200"/>
      <c r="L206" s="200"/>
      <c r="M206" s="200"/>
      <c r="N206" s="200"/>
      <c r="O206" s="200"/>
      <c r="P206" s="200"/>
      <c r="Q206" s="5">
        <f t="shared" si="32"/>
        <v>0</v>
      </c>
      <c r="R206" s="29"/>
      <c r="S206" s="29"/>
      <c r="T206" s="29"/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0</v>
      </c>
      <c r="D207" s="200" t="str">
        <f>V162</f>
        <v>INSULADOS F. R.</v>
      </c>
      <c r="E207" s="200"/>
      <c r="F207" s="129">
        <v>25.17</v>
      </c>
      <c r="G207" s="79" t="s">
        <v>17</v>
      </c>
      <c r="H207" s="128">
        <v>29.24</v>
      </c>
      <c r="I207" s="200" t="str">
        <f>V161</f>
        <v>maskmaanfc</v>
      </c>
      <c r="J207" s="200"/>
      <c r="K207" s="200"/>
      <c r="L207" s="200"/>
      <c r="M207" s="200"/>
      <c r="N207" s="200"/>
      <c r="O207" s="200"/>
      <c r="P207" s="200"/>
      <c r="Q207" s="5">
        <f t="shared" si="32"/>
        <v>3</v>
      </c>
      <c r="R207" s="29"/>
      <c r="S207" s="29"/>
      <c r="T207" s="29"/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5" t="str">
        <f t="shared" si="32"/>
        <v/>
      </c>
      <c r="R208" s="29"/>
      <c r="S208" s="29"/>
      <c r="T208" s="29"/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1" t="s">
        <v>146</v>
      </c>
      <c r="E209" s="202"/>
      <c r="F209" s="202"/>
      <c r="G209" s="202"/>
      <c r="H209" s="202"/>
      <c r="I209" s="202"/>
      <c r="J209" s="202"/>
      <c r="K209" s="202"/>
      <c r="L209" s="202"/>
      <c r="M209" s="202"/>
      <c r="N209" s="202"/>
      <c r="O209" s="202"/>
      <c r="P209" s="203"/>
      <c r="Q209" s="5" t="str">
        <f t="shared" si="32"/>
        <v/>
      </c>
      <c r="R209" s="29"/>
      <c r="S209" s="29"/>
      <c r="T209" s="29"/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04"/>
      <c r="E210" s="205"/>
      <c r="F210" s="205"/>
      <c r="G210" s="205"/>
      <c r="H210" s="205"/>
      <c r="I210" s="205"/>
      <c r="J210" s="205"/>
      <c r="K210" s="205"/>
      <c r="L210" s="205"/>
      <c r="M210" s="205"/>
      <c r="N210" s="205"/>
      <c r="O210" s="205"/>
      <c r="P210" s="206"/>
      <c r="Q210" s="5" t="str">
        <f t="shared" si="32"/>
        <v/>
      </c>
      <c r="R210" s="29"/>
      <c r="S210" s="29"/>
      <c r="T210" s="29"/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5" t="str">
        <f t="shared" si="32"/>
        <v/>
      </c>
      <c r="R211" s="29"/>
      <c r="S211" s="29"/>
      <c r="T211" s="29"/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00" t="str">
        <f>V167</f>
        <v>MUL4MB4D4 F.C</v>
      </c>
      <c r="E212" s="200"/>
      <c r="F212" s="135">
        <v>38.340000000000003</v>
      </c>
      <c r="G212" s="134" t="s">
        <v>17</v>
      </c>
      <c r="H212" s="133">
        <v>48.72</v>
      </c>
      <c r="I212" s="200" t="str">
        <f>V165</f>
        <v>Bayern in Rio</v>
      </c>
      <c r="J212" s="200"/>
      <c r="K212" s="200"/>
      <c r="L212" s="200"/>
      <c r="M212" s="200"/>
      <c r="N212" s="200"/>
      <c r="O212" s="200"/>
      <c r="P212" s="200"/>
      <c r="Q212" s="5">
        <f t="shared" si="32"/>
        <v>3</v>
      </c>
      <c r="R212" s="29"/>
      <c r="S212" s="29"/>
      <c r="T212" s="29"/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3</v>
      </c>
      <c r="D213" s="200" t="str">
        <f>V166</f>
        <v>RJFC Unitedd</v>
      </c>
      <c r="E213" s="200"/>
      <c r="F213" s="133">
        <v>67.41</v>
      </c>
      <c r="G213" s="134" t="s">
        <v>17</v>
      </c>
      <c r="H213" s="135">
        <v>44.6</v>
      </c>
      <c r="I213" s="200" t="str">
        <f>V164</f>
        <v>Bucomaxilo F.C.</v>
      </c>
      <c r="J213" s="200"/>
      <c r="K213" s="200"/>
      <c r="L213" s="200"/>
      <c r="M213" s="200"/>
      <c r="N213" s="200"/>
      <c r="O213" s="200"/>
      <c r="P213" s="200"/>
      <c r="Q213" s="5">
        <f t="shared" si="32"/>
        <v>0</v>
      </c>
      <c r="R213" s="29"/>
      <c r="S213" s="29"/>
      <c r="T213" s="29"/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0</v>
      </c>
      <c r="D214" s="200" t="str">
        <f>V163</f>
        <v>Alefeju F.C.</v>
      </c>
      <c r="E214" s="200"/>
      <c r="F214" s="135">
        <v>47.07</v>
      </c>
      <c r="G214" s="134" t="s">
        <v>17</v>
      </c>
      <c r="H214" s="133">
        <v>72.5</v>
      </c>
      <c r="I214" s="200" t="str">
        <f>V161</f>
        <v>maskmaanfc</v>
      </c>
      <c r="J214" s="200"/>
      <c r="K214" s="200"/>
      <c r="L214" s="200"/>
      <c r="M214" s="200"/>
      <c r="N214" s="200"/>
      <c r="O214" s="200"/>
      <c r="P214" s="200"/>
      <c r="Q214" s="5">
        <f t="shared" si="32"/>
        <v>3</v>
      </c>
      <c r="R214" s="29"/>
      <c r="S214" s="29"/>
      <c r="T214" s="29"/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0" t="str">
        <f>V162</f>
        <v>INSULADOS F. R.</v>
      </c>
      <c r="E215" s="200"/>
      <c r="F215" s="135">
        <v>11.724</v>
      </c>
      <c r="G215" s="134" t="s">
        <v>17</v>
      </c>
      <c r="H215" s="133">
        <v>37.99</v>
      </c>
      <c r="I215" s="200" t="str">
        <f>V160</f>
        <v>Vetores F. C.</v>
      </c>
      <c r="J215" s="200"/>
      <c r="K215" s="200"/>
      <c r="L215" s="200"/>
      <c r="M215" s="200"/>
      <c r="N215" s="200"/>
      <c r="O215" s="200"/>
      <c r="P215" s="200"/>
      <c r="Q215" s="5">
        <f t="shared" si="32"/>
        <v>3</v>
      </c>
      <c r="R215" s="29"/>
      <c r="S215" s="29"/>
      <c r="T215" s="29"/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5" t="str">
        <f t="shared" si="32"/>
        <v/>
      </c>
      <c r="R216" s="29"/>
      <c r="S216" s="29"/>
      <c r="T216" s="29"/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01" t="s">
        <v>147</v>
      </c>
      <c r="E217" s="202"/>
      <c r="F217" s="202"/>
      <c r="G217" s="202"/>
      <c r="H217" s="202"/>
      <c r="I217" s="202"/>
      <c r="J217" s="202"/>
      <c r="K217" s="202"/>
      <c r="L217" s="202"/>
      <c r="M217" s="202"/>
      <c r="N217" s="202"/>
      <c r="O217" s="202"/>
      <c r="P217" s="203"/>
      <c r="Q217" s="5" t="str">
        <f t="shared" si="32"/>
        <v/>
      </c>
      <c r="R217" s="29"/>
      <c r="S217" s="29"/>
      <c r="T217" s="29"/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04"/>
      <c r="E218" s="205"/>
      <c r="F218" s="205"/>
      <c r="G218" s="205"/>
      <c r="H218" s="205"/>
      <c r="I218" s="205"/>
      <c r="J218" s="205"/>
      <c r="K218" s="205"/>
      <c r="L218" s="205"/>
      <c r="M218" s="205"/>
      <c r="N218" s="205"/>
      <c r="O218" s="205"/>
      <c r="P218" s="206"/>
      <c r="Q218" s="5" t="str">
        <f t="shared" si="32"/>
        <v/>
      </c>
      <c r="R218" s="29"/>
      <c r="S218" s="29"/>
      <c r="T218" s="29"/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5" t="str">
        <f t="shared" si="32"/>
        <v/>
      </c>
      <c r="R219" s="29"/>
      <c r="S219" s="29"/>
      <c r="T219" s="29"/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0</v>
      </c>
      <c r="D220" s="200" t="str">
        <f>V167</f>
        <v>MUL4MB4D4 F.C</v>
      </c>
      <c r="E220" s="200"/>
      <c r="F220" s="129">
        <v>23.29</v>
      </c>
      <c r="G220" s="79" t="s">
        <v>17</v>
      </c>
      <c r="H220" s="128">
        <v>33.61</v>
      </c>
      <c r="I220" s="200" t="str">
        <f>V166</f>
        <v>RJFC Unitedd</v>
      </c>
      <c r="J220" s="200"/>
      <c r="K220" s="200"/>
      <c r="L220" s="200"/>
      <c r="M220" s="200"/>
      <c r="N220" s="200"/>
      <c r="O220" s="200"/>
      <c r="P220" s="200"/>
      <c r="Q220" s="5">
        <f t="shared" si="32"/>
        <v>3</v>
      </c>
      <c r="R220" s="29"/>
      <c r="S220" s="29"/>
      <c r="T220" s="29"/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00" t="str">
        <f>V165</f>
        <v>Bayern in Rio</v>
      </c>
      <c r="E221" s="200"/>
      <c r="F221" s="128">
        <v>43.31</v>
      </c>
      <c r="G221" s="79" t="s">
        <v>17</v>
      </c>
      <c r="H221" s="129">
        <v>27.94</v>
      </c>
      <c r="I221" s="200" t="str">
        <f>V164</f>
        <v>Bucomaxilo F.C.</v>
      </c>
      <c r="J221" s="200"/>
      <c r="K221" s="200"/>
      <c r="L221" s="200"/>
      <c r="M221" s="200"/>
      <c r="N221" s="200"/>
      <c r="O221" s="200"/>
      <c r="P221" s="200"/>
      <c r="Q221" s="5">
        <f t="shared" si="32"/>
        <v>0</v>
      </c>
      <c r="R221" s="29"/>
      <c r="S221" s="29"/>
      <c r="T221" s="29"/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3</v>
      </c>
      <c r="D222" s="200" t="str">
        <f>V163</f>
        <v>Alefeju F.C.</v>
      </c>
      <c r="E222" s="200"/>
      <c r="F222" s="128">
        <v>33.81</v>
      </c>
      <c r="G222" s="79" t="s">
        <v>17</v>
      </c>
      <c r="H222" s="129">
        <v>9.7899999999999991</v>
      </c>
      <c r="I222" s="200" t="str">
        <f>V162</f>
        <v>INSULADOS F. R.</v>
      </c>
      <c r="J222" s="200"/>
      <c r="K222" s="200"/>
      <c r="L222" s="200"/>
      <c r="M222" s="200"/>
      <c r="N222" s="200"/>
      <c r="O222" s="200"/>
      <c r="P222" s="200"/>
      <c r="Q222" s="5">
        <f t="shared" si="32"/>
        <v>0</v>
      </c>
      <c r="R222" s="29"/>
      <c r="S222" s="29"/>
      <c r="T222" s="29"/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00" t="str">
        <f>V161</f>
        <v>maskmaanfc</v>
      </c>
      <c r="E223" s="200"/>
      <c r="F223" s="129">
        <v>27.31</v>
      </c>
      <c r="G223" s="79" t="s">
        <v>17</v>
      </c>
      <c r="H223" s="128">
        <v>39.39</v>
      </c>
      <c r="I223" s="200" t="str">
        <f>V160</f>
        <v>Vetores F. C.</v>
      </c>
      <c r="J223" s="200"/>
      <c r="K223" s="200"/>
      <c r="L223" s="200"/>
      <c r="M223" s="200"/>
      <c r="N223" s="200"/>
      <c r="O223" s="200"/>
      <c r="P223" s="200"/>
      <c r="Q223" s="5">
        <f t="shared" si="32"/>
        <v>3</v>
      </c>
      <c r="R223" s="29"/>
      <c r="S223" s="29"/>
      <c r="T223" s="29"/>
      <c r="U223" s="5"/>
      <c r="V223" s="5"/>
      <c r="W223" s="5"/>
      <c r="X223" s="5"/>
      <c r="Y223" s="5"/>
      <c r="Z223" s="5"/>
      <c r="AA223" s="5"/>
      <c r="AB223" s="5"/>
      <c r="AC223" s="5"/>
    </row>
    <row r="224" spans="3:29" ht="15.75" thickBot="1">
      <c r="U224" s="5"/>
      <c r="V224" s="5"/>
      <c r="W224" s="5"/>
      <c r="X224" s="5"/>
      <c r="Y224" s="5"/>
      <c r="Z224" s="5"/>
      <c r="AA224" s="5"/>
      <c r="AB224" s="5"/>
      <c r="AC224" s="5"/>
    </row>
    <row r="225" spans="3:30">
      <c r="C225" s="29"/>
      <c r="D225" s="227" t="s">
        <v>120</v>
      </c>
      <c r="E225" s="228"/>
      <c r="F225" s="228"/>
      <c r="G225" s="228"/>
      <c r="H225" s="228"/>
      <c r="I225" s="228"/>
      <c r="J225" s="228"/>
      <c r="K225" s="228"/>
      <c r="L225" s="228"/>
      <c r="M225" s="229"/>
      <c r="N225" s="29"/>
      <c r="O225" s="29"/>
      <c r="P225" s="29"/>
      <c r="Q225" s="29"/>
      <c r="R225" s="29"/>
      <c r="S225" s="2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3:30" ht="15.75" thickBot="1">
      <c r="C226" s="29"/>
      <c r="D226" s="230"/>
      <c r="E226" s="231"/>
      <c r="F226" s="231"/>
      <c r="G226" s="231"/>
      <c r="H226" s="231"/>
      <c r="I226" s="231"/>
      <c r="J226" s="231"/>
      <c r="K226" s="231"/>
      <c r="L226" s="231"/>
      <c r="M226" s="232"/>
      <c r="N226" s="29"/>
      <c r="O226" s="29"/>
      <c r="P226" s="29"/>
      <c r="Q226" s="29"/>
      <c r="R226" s="29"/>
      <c r="S226" s="29"/>
      <c r="T226" s="4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3:30">
      <c r="C227" s="29"/>
      <c r="D227" s="143" t="s">
        <v>3</v>
      </c>
      <c r="E227" s="144" t="s">
        <v>29</v>
      </c>
      <c r="F227" s="239" t="s">
        <v>12</v>
      </c>
      <c r="G227" s="239"/>
      <c r="H227" s="239" t="s">
        <v>264</v>
      </c>
      <c r="I227" s="239"/>
      <c r="J227" s="239" t="s">
        <v>265</v>
      </c>
      <c r="K227" s="239"/>
      <c r="L227" s="239" t="s">
        <v>266</v>
      </c>
      <c r="M227" s="240"/>
      <c r="N227" s="29"/>
      <c r="O227" s="29"/>
      <c r="P227" s="29"/>
      <c r="Q227" s="29"/>
      <c r="R227" s="29"/>
      <c r="S227" s="29"/>
      <c r="T227" s="4"/>
      <c r="U227" s="5" t="s">
        <v>3</v>
      </c>
      <c r="V227" s="23" t="s">
        <v>2</v>
      </c>
      <c r="W227" s="149" t="s">
        <v>12</v>
      </c>
      <c r="X227" s="149" t="s">
        <v>13</v>
      </c>
      <c r="Y227" s="149" t="s">
        <v>14</v>
      </c>
      <c r="Z227" s="23" t="s">
        <v>15</v>
      </c>
      <c r="AA227" s="149" t="s">
        <v>26</v>
      </c>
      <c r="AB227" s="149" t="s">
        <v>27</v>
      </c>
      <c r="AC227" s="23" t="s">
        <v>28</v>
      </c>
      <c r="AD227" s="5"/>
    </row>
    <row r="228" spans="3:30">
      <c r="C228" s="29"/>
      <c r="D228" s="9" t="s">
        <v>4</v>
      </c>
      <c r="E228" s="137" t="str">
        <f>VLOOKUP(AC228,$U$227:$AC$235,2)</f>
        <v>Agora Eh</v>
      </c>
      <c r="F228" s="216">
        <f>VLOOKUP(AC228,$U$227:$AC$235,3)</f>
        <v>15</v>
      </c>
      <c r="G228" s="216"/>
      <c r="H228" s="217">
        <f>VLOOKUP(AC228,$U$227:$AC$235,4)</f>
        <v>335.64</v>
      </c>
      <c r="I228" s="217"/>
      <c r="J228" s="217">
        <f>VLOOKUP(AC228,$U$227:$AC$235,5)</f>
        <v>275.02</v>
      </c>
      <c r="K228" s="217"/>
      <c r="L228" s="217">
        <f>VLOOKUP(AC228,$U$227:$AC$235,6)</f>
        <v>60.620000000000005</v>
      </c>
      <c r="M228" s="226"/>
      <c r="N228" s="29"/>
      <c r="O228" s="29" t="s">
        <v>271</v>
      </c>
      <c r="P228" s="29"/>
      <c r="Q228" s="29"/>
      <c r="R228" s="29"/>
      <c r="S228" s="29"/>
      <c r="T228" s="4"/>
      <c r="U228" s="22">
        <v>1</v>
      </c>
      <c r="V228" s="149" t="str">
        <f>IF(OR('1ª FASE  - ELIMINATÓRIAS'!I165="",'1ª FASE  - ELIMINATÓRIAS'!I164=""),"",'1ª FASE  - ELIMINATÓRIAS'!C143)</f>
        <v>Stars United C.F.</v>
      </c>
      <c r="W228" s="5">
        <f>SUM(Q244,Q249,Q258,Q267,Q275,Q284,Q292)</f>
        <v>12</v>
      </c>
      <c r="X228" s="5">
        <f>SUM(H244,H249,H258,H267,H275,H284,H292)</f>
        <v>288.17</v>
      </c>
      <c r="Y228" s="5">
        <f>SUM(F244,F249,F258,F267,F275,F284,F292)</f>
        <v>312.46000000000004</v>
      </c>
      <c r="Z228" s="5">
        <f>X228-Y228</f>
        <v>-24.29000000000002</v>
      </c>
      <c r="AA228" s="149">
        <f>(W228*10^10)+((Z228+5000)*10^6)+(X228*10)+U228</f>
        <v>124975712882.7</v>
      </c>
      <c r="AB228" s="5">
        <f>LARGE($AA$228:$AA$235,U228)</f>
        <v>155060623360.39999</v>
      </c>
      <c r="AC228" s="149">
        <f>MATCH(AB228,$AA$228:$AA$235,0)</f>
        <v>4</v>
      </c>
      <c r="AD228" s="5"/>
    </row>
    <row r="229" spans="3:30">
      <c r="C229" s="29"/>
      <c r="D229" s="9" t="s">
        <v>5</v>
      </c>
      <c r="E229" s="137" t="str">
        <f t="shared" ref="E229:E235" si="33">VLOOKUP(AC229,$U$227:$AC$235,2)</f>
        <v>Fla Intel F C</v>
      </c>
      <c r="F229" s="216">
        <f t="shared" ref="F229:F235" si="34">VLOOKUP(AC229,$U$227:$AC$235,3)</f>
        <v>15</v>
      </c>
      <c r="G229" s="216"/>
      <c r="H229" s="217">
        <f t="shared" ref="H229:H235" si="35">VLOOKUP(AC229,$U$227:$AC$235,4)</f>
        <v>292.37</v>
      </c>
      <c r="I229" s="217"/>
      <c r="J229" s="217">
        <f t="shared" ref="J229:J235" si="36">VLOOKUP(AC229,$U$227:$AC$235,5)</f>
        <v>269.31</v>
      </c>
      <c r="K229" s="217"/>
      <c r="L229" s="217">
        <f t="shared" ref="L229:L235" si="37">VLOOKUP(AC229,$U$227:$AC$235,6)</f>
        <v>23.060000000000002</v>
      </c>
      <c r="M229" s="226"/>
      <c r="N229" s="29"/>
      <c r="O229" s="29" t="s">
        <v>267</v>
      </c>
      <c r="P229" s="29"/>
      <c r="Q229" s="29"/>
      <c r="R229" s="29"/>
      <c r="S229" s="29"/>
      <c r="T229" s="4"/>
      <c r="U229" s="22">
        <v>2</v>
      </c>
      <c r="V229" s="149" t="str">
        <f>IF(OR('1ª FASE  - ELIMINATÓRIAS'!I165="",'1ª FASE  - ELIMINATÓRIAS'!I164=""),"",'1ª FASE  - ELIMINATÓRIAS'!C127)</f>
        <v>Fla Intel F C</v>
      </c>
      <c r="W229" s="5">
        <f>SUM(Q243,Q250,Q257,Q268,Q276,Q283)</f>
        <v>15</v>
      </c>
      <c r="X229" s="5">
        <f>SUM(H243,H250,H257,H268,H276,H283,F292)</f>
        <v>292.37</v>
      </c>
      <c r="Y229" s="5">
        <f>SUM(F243,F250,F257,F268,F276,F283,H292)</f>
        <v>269.31</v>
      </c>
      <c r="Z229" s="5">
        <f t="shared" ref="Z229:Z235" si="38">X229-Y229</f>
        <v>23.060000000000002</v>
      </c>
      <c r="AA229" s="149">
        <f t="shared" ref="AA229:AA235" si="39">(W229*10^10)+((Z229+5000)*10^6)+(X229*10)+U229</f>
        <v>155023062925.70001</v>
      </c>
      <c r="AB229" s="5">
        <f t="shared" ref="AB229:AB235" si="40">LARGE($AA$228:$AA$235,U229)</f>
        <v>155023062925.70001</v>
      </c>
      <c r="AC229" s="149">
        <f t="shared" ref="AC229:AC235" si="41">MATCH(AB229,$AA$228:$AA$235,0)</f>
        <v>2</v>
      </c>
      <c r="AD229" s="5"/>
    </row>
    <row r="230" spans="3:30">
      <c r="C230" s="29"/>
      <c r="D230" s="9" t="s">
        <v>6</v>
      </c>
      <c r="E230" s="137" t="str">
        <f t="shared" si="33"/>
        <v>max pane</v>
      </c>
      <c r="F230" s="216">
        <f t="shared" si="34"/>
        <v>12</v>
      </c>
      <c r="G230" s="216"/>
      <c r="H230" s="217">
        <f t="shared" si="35"/>
        <v>286.24</v>
      </c>
      <c r="I230" s="217"/>
      <c r="J230" s="217">
        <f t="shared" si="36"/>
        <v>238.14</v>
      </c>
      <c r="K230" s="217"/>
      <c r="L230" s="217">
        <f t="shared" si="37"/>
        <v>48.100000000000023</v>
      </c>
      <c r="M230" s="226"/>
      <c r="N230" s="29"/>
      <c r="O230" s="29" t="s">
        <v>588</v>
      </c>
      <c r="P230" s="29"/>
      <c r="Q230" s="29"/>
      <c r="R230" s="29"/>
      <c r="S230" s="29"/>
      <c r="T230" s="4"/>
      <c r="U230" s="22">
        <v>3</v>
      </c>
      <c r="V230" s="149" t="str">
        <f>IF(OR('1ª FASE  - ELIMINATÓRIAS'!I165="",'1ª FASE  - ELIMINATÓRIAS'!I164=""),"",'1ª FASE  - ELIMINATÓRIAS'!C111)</f>
        <v>max pane</v>
      </c>
      <c r="W230" s="5">
        <f>SUM(Q242,Q251,Q260,Q265,C276,C284,Q291)</f>
        <v>12</v>
      </c>
      <c r="X230" s="5">
        <f>SUM(H242,H251,H260,H265,F276,F284,H291)</f>
        <v>286.24</v>
      </c>
      <c r="Y230" s="5">
        <f>SUM(F242,F251,F260,F265,H276,H284,F291)</f>
        <v>238.14</v>
      </c>
      <c r="Z230" s="5">
        <f t="shared" si="38"/>
        <v>48.100000000000023</v>
      </c>
      <c r="AA230" s="149">
        <f t="shared" si="39"/>
        <v>125048102865.39999</v>
      </c>
      <c r="AB230" s="5">
        <f t="shared" si="40"/>
        <v>125048102865.39999</v>
      </c>
      <c r="AC230" s="149">
        <f t="shared" si="41"/>
        <v>3</v>
      </c>
      <c r="AD230" s="5"/>
    </row>
    <row r="231" spans="3:30">
      <c r="C231" s="29"/>
      <c r="D231" s="9" t="s">
        <v>7</v>
      </c>
      <c r="E231" s="137" t="str">
        <f t="shared" si="33"/>
        <v xml:space="preserve"> Siri assassino</v>
      </c>
      <c r="F231" s="216">
        <f t="shared" si="34"/>
        <v>12</v>
      </c>
      <c r="G231" s="216"/>
      <c r="H231" s="217">
        <f t="shared" si="35"/>
        <v>313.30000000000007</v>
      </c>
      <c r="I231" s="217"/>
      <c r="J231" s="217">
        <f t="shared" si="36"/>
        <v>285.02</v>
      </c>
      <c r="K231" s="217"/>
      <c r="L231" s="217">
        <f t="shared" si="37"/>
        <v>28.280000000000086</v>
      </c>
      <c r="M231" s="226"/>
      <c r="N231" s="29"/>
      <c r="O231" s="29" t="s">
        <v>589</v>
      </c>
      <c r="P231" s="29"/>
      <c r="Q231" s="29"/>
      <c r="R231" s="29"/>
      <c r="S231" s="29"/>
      <c r="T231" s="4"/>
      <c r="U231" s="22">
        <v>4</v>
      </c>
      <c r="V231" s="149" t="str">
        <f>IF(OR('1ª FASE  - ELIMINATÓRIAS'!I165="",'1ª FASE  - ELIMINATÓRIAS'!I164=""),"",'1ª FASE  - ELIMINATÓRIAS'!C95)</f>
        <v>Agora Eh</v>
      </c>
      <c r="W231" s="5">
        <f>SUM(Q241,Q252,Q259,Q266,C275,C283,C291)</f>
        <v>15</v>
      </c>
      <c r="X231" s="5">
        <f>SUM(H241,H252,H259,H266,F275,F283,F291)</f>
        <v>335.64</v>
      </c>
      <c r="Y231" s="5">
        <f>SUM(F241,H252,F259,F266,H275,H283,H291)</f>
        <v>275.02</v>
      </c>
      <c r="Z231" s="5">
        <f t="shared" si="38"/>
        <v>60.620000000000005</v>
      </c>
      <c r="AA231" s="149">
        <f t="shared" si="39"/>
        <v>155060623360.39999</v>
      </c>
      <c r="AB231" s="5">
        <f t="shared" si="40"/>
        <v>125028283140</v>
      </c>
      <c r="AC231" s="149">
        <f t="shared" si="41"/>
        <v>7</v>
      </c>
      <c r="AD231" s="5"/>
    </row>
    <row r="232" spans="3:30">
      <c r="C232" s="29"/>
      <c r="D232" s="6" t="s">
        <v>8</v>
      </c>
      <c r="E232" s="138" t="str">
        <f t="shared" si="33"/>
        <v>Stars United C.F.</v>
      </c>
      <c r="F232" s="207">
        <f t="shared" si="34"/>
        <v>12</v>
      </c>
      <c r="G232" s="207"/>
      <c r="H232" s="208">
        <f t="shared" si="35"/>
        <v>288.17</v>
      </c>
      <c r="I232" s="208"/>
      <c r="J232" s="208">
        <f t="shared" si="36"/>
        <v>312.46000000000004</v>
      </c>
      <c r="K232" s="208"/>
      <c r="L232" s="208">
        <f t="shared" si="37"/>
        <v>-24.29000000000002</v>
      </c>
      <c r="M232" s="225"/>
      <c r="N232" s="29"/>
      <c r="O232" s="29" t="s">
        <v>270</v>
      </c>
      <c r="P232" s="29"/>
      <c r="Q232" s="29"/>
      <c r="R232" s="29"/>
      <c r="S232" s="29"/>
      <c r="T232" s="4"/>
      <c r="U232" s="22">
        <v>5</v>
      </c>
      <c r="V232" s="149" t="str">
        <f>IF(OR('1ª FASE  - ELIMINATÓRIAS'!I165="",'1ª FASE  - ELIMINATÓRIAS'!I164=""),"",'1ª FASE  - ELIMINATÓRIAS'!C79)</f>
        <v>Shahade F.C</v>
      </c>
      <c r="W232" s="5">
        <f>SUM(C244,C252,C260,C268,Q273,Q282,Q290)</f>
        <v>3</v>
      </c>
      <c r="X232" s="5">
        <f>SUM(F244,F252,F260,F268,H273,H282,H290)</f>
        <v>242.51999999999998</v>
      </c>
      <c r="Y232" s="5">
        <f>SUM(H244,H252,H260,H268,F273,F282,F290)</f>
        <v>327.7</v>
      </c>
      <c r="Z232" s="5">
        <f t="shared" si="38"/>
        <v>-85.18</v>
      </c>
      <c r="AA232" s="149">
        <f t="shared" si="39"/>
        <v>34914822430.199997</v>
      </c>
      <c r="AB232" s="5">
        <f t="shared" si="40"/>
        <v>124975712882.7</v>
      </c>
      <c r="AC232" s="149">
        <f t="shared" si="41"/>
        <v>1</v>
      </c>
      <c r="AD232" s="5"/>
    </row>
    <row r="233" spans="3:30">
      <c r="C233" s="29"/>
      <c r="D233" s="6" t="s">
        <v>9</v>
      </c>
      <c r="E233" s="138" t="str">
        <f t="shared" si="33"/>
        <v>Atlético Do B.Bentes</v>
      </c>
      <c r="F233" s="207">
        <f t="shared" si="34"/>
        <v>9</v>
      </c>
      <c r="G233" s="207"/>
      <c r="H233" s="208">
        <f t="shared" si="35"/>
        <v>277.58000000000004</v>
      </c>
      <c r="I233" s="208"/>
      <c r="J233" s="208">
        <f t="shared" si="36"/>
        <v>260.76</v>
      </c>
      <c r="K233" s="208"/>
      <c r="L233" s="208">
        <f t="shared" si="37"/>
        <v>16.82000000000005</v>
      </c>
      <c r="M233" s="225"/>
      <c r="N233" s="29"/>
      <c r="O233" s="29"/>
      <c r="P233" s="29"/>
      <c r="Q233" s="29"/>
      <c r="R233" s="29"/>
      <c r="S233" s="29"/>
      <c r="T233" s="4"/>
      <c r="U233" s="22">
        <v>6</v>
      </c>
      <c r="V233" s="149" t="str">
        <f>IF(OR('1ª FASE  - ELIMINATÓRIAS'!I165="",'1ª FASE  - ELIMINATÓRIAS'!I164=""),"",'1ª FASE  - ELIMINATÓRIAS'!C63)</f>
        <v>Atlético Do B.Bentes</v>
      </c>
      <c r="W233" s="5">
        <f>SUM(C243,C251,C259,C267,Q274,Q281,C290)</f>
        <v>9</v>
      </c>
      <c r="X233" s="5">
        <f>SUM(F243,F251,F259,F267,H274,H281,F290)</f>
        <v>277.58000000000004</v>
      </c>
      <c r="Y233" s="5">
        <f>SUM(H243,H251,H259,H267,F274,F281,H290)</f>
        <v>260.76</v>
      </c>
      <c r="Z233" s="5">
        <f t="shared" si="38"/>
        <v>16.82000000000005</v>
      </c>
      <c r="AA233" s="149">
        <f t="shared" si="39"/>
        <v>95016822781.800003</v>
      </c>
      <c r="AB233" s="5">
        <f t="shared" si="40"/>
        <v>95016822781.800003</v>
      </c>
      <c r="AC233" s="149">
        <f t="shared" si="41"/>
        <v>6</v>
      </c>
      <c r="AD233" s="5"/>
    </row>
    <row r="234" spans="3:30">
      <c r="C234" s="29"/>
      <c r="D234" s="6" t="s">
        <v>10</v>
      </c>
      <c r="E234" s="138" t="str">
        <f t="shared" si="33"/>
        <v>Shahade F.C</v>
      </c>
      <c r="F234" s="207">
        <f t="shared" si="34"/>
        <v>3</v>
      </c>
      <c r="G234" s="207"/>
      <c r="H234" s="208">
        <f t="shared" si="35"/>
        <v>242.51999999999998</v>
      </c>
      <c r="I234" s="208"/>
      <c r="J234" s="208">
        <f t="shared" si="36"/>
        <v>327.7</v>
      </c>
      <c r="K234" s="208"/>
      <c r="L234" s="208">
        <f t="shared" si="37"/>
        <v>-85.18</v>
      </c>
      <c r="M234" s="225"/>
      <c r="N234" s="29"/>
      <c r="O234" s="29"/>
      <c r="P234" s="29"/>
      <c r="Q234" s="29"/>
      <c r="R234" s="29"/>
      <c r="S234" s="29"/>
      <c r="T234" s="4"/>
      <c r="U234" s="22">
        <v>7</v>
      </c>
      <c r="V234" s="149" t="str">
        <f>IF(OR('1ª FASE  - ELIMINATÓRIAS'!I165="",'1ª FASE  - ELIMINATÓRIAS'!I164=""),"",'1ª FASE  - ELIMINATÓRIAS'!C47)</f>
        <v xml:space="preserve"> Siri assassino</v>
      </c>
      <c r="W234" s="5">
        <f>SUM(C242,C250,C258,C266,C274,C282,Q289)</f>
        <v>12</v>
      </c>
      <c r="X234" s="5">
        <f>SUM(F242,F250,F258,F266,F274,F282,H289)</f>
        <v>313.30000000000007</v>
      </c>
      <c r="Y234" s="5">
        <f>SUM(H242,H250,H258,H266,H274,H282,F289)</f>
        <v>285.02</v>
      </c>
      <c r="Z234" s="5">
        <f t="shared" si="38"/>
        <v>28.280000000000086</v>
      </c>
      <c r="AA234" s="149">
        <f t="shared" si="39"/>
        <v>125028283140</v>
      </c>
      <c r="AB234" s="5">
        <f t="shared" si="40"/>
        <v>34914822430.199997</v>
      </c>
      <c r="AC234" s="149">
        <f t="shared" si="41"/>
        <v>5</v>
      </c>
      <c r="AD234" s="5"/>
    </row>
    <row r="235" spans="3:30" ht="15.75" thickBot="1">
      <c r="C235" s="29"/>
      <c r="D235" s="7" t="s">
        <v>11</v>
      </c>
      <c r="E235" s="139" t="str">
        <f t="shared" si="33"/>
        <v>Opalla F C</v>
      </c>
      <c r="F235" s="222">
        <f t="shared" si="34"/>
        <v>3</v>
      </c>
      <c r="G235" s="222"/>
      <c r="H235" s="223">
        <f t="shared" si="35"/>
        <v>193.13000000000002</v>
      </c>
      <c r="I235" s="223"/>
      <c r="J235" s="223">
        <f t="shared" si="36"/>
        <v>283.52</v>
      </c>
      <c r="K235" s="223"/>
      <c r="L235" s="223">
        <f t="shared" si="37"/>
        <v>-90.389999999999958</v>
      </c>
      <c r="M235" s="224"/>
      <c r="N235" s="29"/>
      <c r="O235" s="29"/>
      <c r="P235" s="29"/>
      <c r="Q235" s="29"/>
      <c r="R235" s="29"/>
      <c r="S235" s="29"/>
      <c r="T235" s="4"/>
      <c r="U235" s="22">
        <v>8</v>
      </c>
      <c r="V235" s="149" t="str">
        <f>IF(OR('1ª FASE  - ELIMINATÓRIAS'!I165="",'1ª FASE  - ELIMINATÓRIAS'!I164=""),"",'1ª FASE  - ELIMINATÓRIAS'!C22)</f>
        <v>Opalla F C</v>
      </c>
      <c r="W235" s="5">
        <f>SUM(C241,C249,C257,C265,C273,C281,C289)</f>
        <v>3</v>
      </c>
      <c r="X235" s="5">
        <f>SUM(F241,F249,F257,F265,F273,F281,F289)</f>
        <v>193.13000000000002</v>
      </c>
      <c r="Y235" s="5">
        <f>SUM(H241,H249,H257,H265,H273,H281,H289)</f>
        <v>283.52</v>
      </c>
      <c r="Z235" s="5">
        <f t="shared" si="38"/>
        <v>-90.389999999999958</v>
      </c>
      <c r="AA235" s="149">
        <f t="shared" si="39"/>
        <v>34909611939.300003</v>
      </c>
      <c r="AB235" s="5">
        <f t="shared" si="40"/>
        <v>34909611939.300003</v>
      </c>
      <c r="AC235" s="149">
        <f t="shared" si="41"/>
        <v>8</v>
      </c>
      <c r="AD235" s="5"/>
    </row>
    <row r="236" spans="3:30"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4"/>
      <c r="U236" s="5"/>
      <c r="V236" s="149"/>
      <c r="W236" s="5"/>
      <c r="X236" s="5"/>
      <c r="Y236" s="5"/>
      <c r="Z236" s="5"/>
      <c r="AA236" s="5"/>
      <c r="AB236" s="5"/>
      <c r="AC236" s="5"/>
      <c r="AD236" s="5"/>
    </row>
    <row r="237" spans="3:30" ht="15.75" thickBot="1"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4"/>
      <c r="U237" s="5"/>
      <c r="V237" s="149"/>
      <c r="W237" s="5"/>
      <c r="X237" s="5"/>
      <c r="Y237" s="5"/>
      <c r="Z237" s="5"/>
      <c r="AA237" s="5"/>
      <c r="AB237" s="5"/>
      <c r="AC237" s="5"/>
      <c r="AD237" s="5"/>
    </row>
    <row r="238" spans="3:30">
      <c r="C238" s="29"/>
      <c r="D238" s="210" t="s">
        <v>141</v>
      </c>
      <c r="E238" s="211"/>
      <c r="F238" s="211"/>
      <c r="G238" s="211"/>
      <c r="H238" s="211"/>
      <c r="I238" s="211"/>
      <c r="J238" s="211"/>
      <c r="K238" s="211"/>
      <c r="L238" s="211"/>
      <c r="M238" s="211"/>
      <c r="N238" s="211"/>
      <c r="O238" s="211"/>
      <c r="P238" s="212"/>
      <c r="Q238" s="29"/>
      <c r="R238" s="29"/>
      <c r="S238" s="29"/>
      <c r="T238" s="4"/>
      <c r="U238" s="5"/>
      <c r="V238" s="149"/>
      <c r="W238" s="5"/>
      <c r="X238" s="5"/>
      <c r="Y238" s="5"/>
      <c r="Z238" s="5"/>
      <c r="AA238" s="5"/>
      <c r="AB238" s="5"/>
      <c r="AC238" s="5"/>
      <c r="AD238" s="5"/>
    </row>
    <row r="239" spans="3:30" ht="15.75" thickBot="1">
      <c r="C239" s="29"/>
      <c r="D239" s="213"/>
      <c r="E239" s="214"/>
      <c r="F239" s="214"/>
      <c r="G239" s="214"/>
      <c r="H239" s="214"/>
      <c r="I239" s="214"/>
      <c r="J239" s="214"/>
      <c r="K239" s="214"/>
      <c r="L239" s="214"/>
      <c r="M239" s="214"/>
      <c r="N239" s="214"/>
      <c r="O239" s="214"/>
      <c r="P239" s="215"/>
      <c r="Q239" s="29"/>
      <c r="R239" s="29"/>
      <c r="S239" s="29"/>
      <c r="T239" s="5"/>
      <c r="U239" s="22"/>
      <c r="V239" s="149"/>
      <c r="W239" s="5"/>
      <c r="X239" s="5"/>
      <c r="Y239" s="66"/>
      <c r="Z239" s="66"/>
      <c r="AA239" s="5"/>
      <c r="AB239" s="5"/>
      <c r="AC239" s="5"/>
      <c r="AD239" s="5"/>
    </row>
    <row r="240" spans="3:30"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5"/>
      <c r="U240" s="22"/>
      <c r="V240" s="149"/>
      <c r="W240" s="5"/>
      <c r="X240" s="5"/>
      <c r="Y240" s="5"/>
      <c r="Z240" s="5"/>
      <c r="AA240" s="5"/>
      <c r="AB240" s="5"/>
      <c r="AC240" s="5"/>
      <c r="AD240" s="5"/>
    </row>
    <row r="241" spans="3:30">
      <c r="C241" s="5">
        <f>IF(OR(F241="",H241=""),"",IF(F241=H241,1,IF(F241&gt;H241,3,0)))</f>
        <v>0</v>
      </c>
      <c r="D241" s="200" t="str">
        <f>V235</f>
        <v>Opalla F C</v>
      </c>
      <c r="E241" s="200"/>
      <c r="F241" s="129">
        <v>29.61</v>
      </c>
      <c r="G241" s="79" t="s">
        <v>17</v>
      </c>
      <c r="H241" s="128">
        <v>65.569999999999993</v>
      </c>
      <c r="I241" s="200" t="str">
        <f>V231</f>
        <v>Agora Eh</v>
      </c>
      <c r="J241" s="200"/>
      <c r="K241" s="200"/>
      <c r="L241" s="200"/>
      <c r="M241" s="200"/>
      <c r="N241" s="200"/>
      <c r="O241" s="200"/>
      <c r="P241" s="200"/>
      <c r="Q241" s="5">
        <f>IF(OR(H241="",F241=""),"",IF(H241=F241,1,IF(H241&gt;F241,3,0)))</f>
        <v>3</v>
      </c>
      <c r="R241" s="29"/>
      <c r="S241" s="29"/>
      <c r="T241" s="29"/>
      <c r="U241" s="22"/>
      <c r="V241" s="149"/>
      <c r="W241" s="5"/>
      <c r="X241" s="5"/>
      <c r="Y241" s="5"/>
      <c r="Z241" s="5"/>
      <c r="AA241" s="5"/>
      <c r="AB241" s="5"/>
      <c r="AC241" s="5"/>
      <c r="AD241" s="5"/>
    </row>
    <row r="242" spans="3:30">
      <c r="C242" s="5">
        <f t="shared" ref="C242:C292" si="42">IF(OR(F242="",H242=""),"",IF(F242=H242,1,IF(F242&gt;H242,3,0)))</f>
        <v>0</v>
      </c>
      <c r="D242" s="200" t="str">
        <f>V234</f>
        <v xml:space="preserve"> Siri assassino</v>
      </c>
      <c r="E242" s="200"/>
      <c r="F242" s="129">
        <v>40.39</v>
      </c>
      <c r="G242" s="79" t="s">
        <v>17</v>
      </c>
      <c r="H242" s="128">
        <v>49.57</v>
      </c>
      <c r="I242" s="200" t="str">
        <f>V230</f>
        <v>max pane</v>
      </c>
      <c r="J242" s="200"/>
      <c r="K242" s="200"/>
      <c r="L242" s="200"/>
      <c r="M242" s="200"/>
      <c r="N242" s="200"/>
      <c r="O242" s="200"/>
      <c r="P242" s="200"/>
      <c r="Q242" s="5">
        <f t="shared" ref="Q242:Q292" si="43">IF(OR(H242="",F242=""),"",IF(H242=F242,1,IF(H242&gt;F242,3,0)))</f>
        <v>3</v>
      </c>
      <c r="R242" s="29"/>
      <c r="S242" s="29"/>
      <c r="T242" s="29"/>
      <c r="U242" s="22"/>
      <c r="V242" s="149"/>
      <c r="W242" s="5"/>
      <c r="X242" s="5"/>
      <c r="Y242" s="5"/>
      <c r="Z242" s="5"/>
      <c r="AA242" s="5"/>
      <c r="AB242" s="5"/>
      <c r="AC242" s="5"/>
      <c r="AD242" s="5"/>
    </row>
    <row r="243" spans="3:30">
      <c r="C243" s="5">
        <f t="shared" si="42"/>
        <v>0</v>
      </c>
      <c r="D243" s="200" t="str">
        <f>V233</f>
        <v>Atlético Do B.Bentes</v>
      </c>
      <c r="E243" s="200"/>
      <c r="F243" s="129">
        <v>50.78</v>
      </c>
      <c r="G243" s="79" t="s">
        <v>17</v>
      </c>
      <c r="H243" s="128">
        <v>59.17</v>
      </c>
      <c r="I243" s="200" t="str">
        <f>V229</f>
        <v>Fla Intel F C</v>
      </c>
      <c r="J243" s="200"/>
      <c r="K243" s="200"/>
      <c r="L243" s="200"/>
      <c r="M243" s="200"/>
      <c r="N243" s="200"/>
      <c r="O243" s="200"/>
      <c r="P243" s="200"/>
      <c r="Q243" s="5">
        <f t="shared" si="43"/>
        <v>3</v>
      </c>
      <c r="R243" s="29"/>
      <c r="S243" s="29"/>
      <c r="T243" s="29"/>
      <c r="U243" s="22"/>
      <c r="V243" s="149"/>
      <c r="W243" s="5"/>
      <c r="X243" s="5"/>
      <c r="Y243" s="5"/>
      <c r="Z243" s="5"/>
      <c r="AA243" s="5"/>
      <c r="AB243" s="5"/>
      <c r="AC243" s="5"/>
      <c r="AD243" s="5"/>
    </row>
    <row r="244" spans="3:30">
      <c r="C244" s="5">
        <f t="shared" si="42"/>
        <v>0</v>
      </c>
      <c r="D244" s="200" t="str">
        <f>V232</f>
        <v>Shahade F.C</v>
      </c>
      <c r="E244" s="200"/>
      <c r="F244" s="129">
        <v>51.15</v>
      </c>
      <c r="G244" s="79" t="s">
        <v>17</v>
      </c>
      <c r="H244" s="128">
        <v>61.72</v>
      </c>
      <c r="I244" s="200" t="str">
        <f>V228</f>
        <v>Stars United C.F.</v>
      </c>
      <c r="J244" s="200"/>
      <c r="K244" s="200"/>
      <c r="L244" s="200"/>
      <c r="M244" s="200"/>
      <c r="N244" s="200"/>
      <c r="O244" s="200"/>
      <c r="P244" s="200"/>
      <c r="Q244" s="5">
        <f t="shared" si="43"/>
        <v>3</v>
      </c>
      <c r="R244" s="29"/>
      <c r="S244" s="29"/>
      <c r="T244" s="29"/>
      <c r="U244" s="22"/>
      <c r="V244" s="149"/>
      <c r="W244" s="5"/>
      <c r="X244" s="5"/>
      <c r="Y244" s="5"/>
      <c r="Z244" s="5"/>
      <c r="AA244" s="5"/>
      <c r="AB244" s="5"/>
      <c r="AC244" s="5"/>
      <c r="AD244" s="5"/>
    </row>
    <row r="245" spans="3:30" ht="15.75" thickBot="1">
      <c r="C245" s="5" t="str">
        <f t="shared" si="42"/>
        <v/>
      </c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5" t="str">
        <f t="shared" si="43"/>
        <v/>
      </c>
      <c r="R245" s="29"/>
      <c r="S245" s="29"/>
      <c r="T245" s="29"/>
      <c r="U245" s="22"/>
      <c r="V245" s="149"/>
      <c r="W245" s="5"/>
      <c r="X245" s="5"/>
      <c r="Y245" s="5"/>
      <c r="Z245" s="5"/>
      <c r="AA245" s="5"/>
      <c r="AB245" s="5"/>
      <c r="AC245" s="5"/>
      <c r="AD245" s="5"/>
    </row>
    <row r="246" spans="3:30">
      <c r="C246" s="5" t="str">
        <f t="shared" si="42"/>
        <v/>
      </c>
      <c r="D246" s="201" t="s">
        <v>143</v>
      </c>
      <c r="E246" s="202"/>
      <c r="F246" s="202"/>
      <c r="G246" s="202"/>
      <c r="H246" s="202"/>
      <c r="I246" s="202"/>
      <c r="J246" s="202"/>
      <c r="K246" s="202"/>
      <c r="L246" s="202"/>
      <c r="M246" s="202"/>
      <c r="N246" s="202"/>
      <c r="O246" s="202"/>
      <c r="P246" s="203"/>
      <c r="Q246" s="5" t="str">
        <f t="shared" si="43"/>
        <v/>
      </c>
      <c r="R246" s="29"/>
      <c r="S246" s="29"/>
      <c r="T246" s="29"/>
      <c r="U246" s="22"/>
      <c r="V246" s="149"/>
      <c r="W246" s="5"/>
      <c r="X246" s="5"/>
      <c r="Y246" s="5"/>
      <c r="Z246" s="5"/>
      <c r="AA246" s="5"/>
      <c r="AB246" s="5"/>
      <c r="AC246" s="5"/>
      <c r="AD246" s="5"/>
    </row>
    <row r="247" spans="3:30" ht="15.75" thickBot="1">
      <c r="C247" s="5" t="str">
        <f t="shared" si="42"/>
        <v/>
      </c>
      <c r="D247" s="204"/>
      <c r="E247" s="205"/>
      <c r="F247" s="205"/>
      <c r="G247" s="205"/>
      <c r="H247" s="205"/>
      <c r="I247" s="205"/>
      <c r="J247" s="205"/>
      <c r="K247" s="205"/>
      <c r="L247" s="205"/>
      <c r="M247" s="205"/>
      <c r="N247" s="205"/>
      <c r="O247" s="205"/>
      <c r="P247" s="206"/>
      <c r="Q247" s="5" t="str">
        <f t="shared" si="43"/>
        <v/>
      </c>
      <c r="R247" s="29"/>
      <c r="S247" s="29"/>
      <c r="T247" s="29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3:30">
      <c r="C248" s="5" t="str">
        <f t="shared" si="42"/>
        <v/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5" t="str">
        <f t="shared" si="43"/>
        <v/>
      </c>
      <c r="R248" s="29"/>
      <c r="S248" s="29"/>
      <c r="T248" s="29"/>
      <c r="U248" s="5"/>
      <c r="V248" s="5"/>
      <c r="W248" s="5"/>
      <c r="X248" s="5"/>
      <c r="Y248" s="66"/>
      <c r="Z248" s="66"/>
      <c r="AA248" s="5"/>
      <c r="AB248" s="5"/>
      <c r="AC248" s="5"/>
      <c r="AD248" s="5"/>
    </row>
    <row r="249" spans="3:30">
      <c r="C249" s="5">
        <f t="shared" si="42"/>
        <v>0</v>
      </c>
      <c r="D249" s="200" t="str">
        <f>V235</f>
        <v>Opalla F C</v>
      </c>
      <c r="E249" s="200"/>
      <c r="F249" s="129">
        <v>17.57</v>
      </c>
      <c r="G249" s="79" t="s">
        <v>17</v>
      </c>
      <c r="H249" s="128">
        <v>27.67</v>
      </c>
      <c r="I249" s="200" t="str">
        <f>V228</f>
        <v>Stars United C.F.</v>
      </c>
      <c r="J249" s="200"/>
      <c r="K249" s="200"/>
      <c r="L249" s="200"/>
      <c r="M249" s="200"/>
      <c r="N249" s="200"/>
      <c r="O249" s="200"/>
      <c r="P249" s="200"/>
      <c r="Q249" s="5">
        <f t="shared" si="43"/>
        <v>3</v>
      </c>
      <c r="R249" s="29"/>
      <c r="S249" s="29"/>
      <c r="T249" s="29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3:30">
      <c r="C250" s="5">
        <f t="shared" si="42"/>
        <v>0</v>
      </c>
      <c r="D250" s="200" t="str">
        <f>V234</f>
        <v xml:space="preserve"> Siri assassino</v>
      </c>
      <c r="E250" s="200"/>
      <c r="F250" s="129">
        <v>39.07</v>
      </c>
      <c r="G250" s="79" t="s">
        <v>17</v>
      </c>
      <c r="H250" s="128">
        <v>52.4</v>
      </c>
      <c r="I250" s="200" t="str">
        <f>V229</f>
        <v>Fla Intel F C</v>
      </c>
      <c r="J250" s="200"/>
      <c r="K250" s="200"/>
      <c r="L250" s="200"/>
      <c r="M250" s="200"/>
      <c r="N250" s="200"/>
      <c r="O250" s="200"/>
      <c r="P250" s="200"/>
      <c r="Q250" s="5">
        <f t="shared" si="43"/>
        <v>3</v>
      </c>
      <c r="R250" s="29"/>
      <c r="S250" s="29"/>
      <c r="T250" s="29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3:30">
      <c r="C251" s="5">
        <f t="shared" si="42"/>
        <v>3</v>
      </c>
      <c r="D251" s="200" t="str">
        <f>V233</f>
        <v>Atlético Do B.Bentes</v>
      </c>
      <c r="E251" s="200"/>
      <c r="F251" s="128">
        <v>28.18</v>
      </c>
      <c r="G251" s="79" t="s">
        <v>17</v>
      </c>
      <c r="H251" s="129">
        <v>20.9</v>
      </c>
      <c r="I251" s="200" t="str">
        <f>V230</f>
        <v>max pane</v>
      </c>
      <c r="J251" s="200"/>
      <c r="K251" s="200"/>
      <c r="L251" s="200"/>
      <c r="M251" s="200"/>
      <c r="N251" s="200"/>
      <c r="O251" s="200"/>
      <c r="P251" s="200"/>
      <c r="Q251" s="5">
        <f t="shared" si="43"/>
        <v>0</v>
      </c>
      <c r="R251" s="29"/>
      <c r="S251" s="29"/>
      <c r="T251" s="29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3:30">
      <c r="C252" s="5">
        <f t="shared" si="42"/>
        <v>0</v>
      </c>
      <c r="D252" s="200" t="str">
        <f>V232</f>
        <v>Shahade F.C</v>
      </c>
      <c r="E252" s="200"/>
      <c r="F252" s="129">
        <v>43.27</v>
      </c>
      <c r="G252" s="79" t="s">
        <v>17</v>
      </c>
      <c r="H252" s="128">
        <v>66.25</v>
      </c>
      <c r="I252" s="200" t="str">
        <f>V231</f>
        <v>Agora Eh</v>
      </c>
      <c r="J252" s="200"/>
      <c r="K252" s="200"/>
      <c r="L252" s="200"/>
      <c r="M252" s="200"/>
      <c r="N252" s="200"/>
      <c r="O252" s="200"/>
      <c r="P252" s="200"/>
      <c r="Q252" s="5">
        <f t="shared" si="43"/>
        <v>3</v>
      </c>
      <c r="R252" s="29"/>
      <c r="S252" s="29"/>
      <c r="T252" s="29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3:30" ht="15.75" thickBot="1">
      <c r="C253" s="5" t="str">
        <f t="shared" si="42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43"/>
        <v/>
      </c>
      <c r="R253" s="29"/>
      <c r="S253" s="29"/>
      <c r="T253" s="29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3:30">
      <c r="C254" s="5" t="str">
        <f t="shared" si="42"/>
        <v/>
      </c>
      <c r="D254" s="201" t="s">
        <v>142</v>
      </c>
      <c r="E254" s="202"/>
      <c r="F254" s="202"/>
      <c r="G254" s="202"/>
      <c r="H254" s="202"/>
      <c r="I254" s="202"/>
      <c r="J254" s="202"/>
      <c r="K254" s="202"/>
      <c r="L254" s="202"/>
      <c r="M254" s="202"/>
      <c r="N254" s="202"/>
      <c r="O254" s="202"/>
      <c r="P254" s="203"/>
      <c r="Q254" s="5" t="str">
        <f t="shared" si="43"/>
        <v/>
      </c>
      <c r="R254" s="29"/>
      <c r="S254" s="29"/>
      <c r="T254" s="29"/>
      <c r="U254" s="5"/>
      <c r="V254" s="5"/>
      <c r="W254" s="5"/>
      <c r="X254" s="5"/>
      <c r="Y254" s="66"/>
      <c r="Z254" s="66"/>
      <c r="AA254" s="5"/>
      <c r="AB254" s="5"/>
      <c r="AC254" s="5"/>
      <c r="AD254" s="5"/>
    </row>
    <row r="255" spans="3:30" ht="15.75" thickBot="1">
      <c r="C255" s="5" t="str">
        <f t="shared" si="42"/>
        <v/>
      </c>
      <c r="D255" s="204"/>
      <c r="E255" s="205"/>
      <c r="F255" s="205"/>
      <c r="G255" s="205"/>
      <c r="H255" s="205"/>
      <c r="I255" s="205"/>
      <c r="J255" s="205"/>
      <c r="K255" s="205"/>
      <c r="L255" s="205"/>
      <c r="M255" s="205"/>
      <c r="N255" s="205"/>
      <c r="O255" s="205"/>
      <c r="P255" s="206"/>
      <c r="Q255" s="5" t="str">
        <f t="shared" si="43"/>
        <v/>
      </c>
      <c r="R255" s="29"/>
      <c r="S255" s="29"/>
      <c r="T255" s="29"/>
      <c r="U255" s="5"/>
      <c r="V255" s="5"/>
      <c r="W255" s="5"/>
      <c r="X255" s="5"/>
      <c r="Y255" s="66"/>
      <c r="Z255" s="66"/>
      <c r="AA255" s="5"/>
      <c r="AB255" s="5"/>
      <c r="AC255" s="5"/>
      <c r="AD255" s="5"/>
    </row>
    <row r="256" spans="3:30">
      <c r="C256" s="5" t="str">
        <f t="shared" si="42"/>
        <v/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43"/>
        <v/>
      </c>
      <c r="R256" s="29"/>
      <c r="S256" s="29"/>
      <c r="T256" s="29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3:30">
      <c r="C257" s="5">
        <f t="shared" si="42"/>
        <v>0</v>
      </c>
      <c r="D257" s="200" t="str">
        <f>V235</f>
        <v>Opalla F C</v>
      </c>
      <c r="E257" s="200"/>
      <c r="F257" s="129">
        <v>23.94</v>
      </c>
      <c r="G257" s="79" t="s">
        <v>17</v>
      </c>
      <c r="H257" s="128">
        <v>30.95</v>
      </c>
      <c r="I257" s="200" t="str">
        <f>V229</f>
        <v>Fla Intel F C</v>
      </c>
      <c r="J257" s="200"/>
      <c r="K257" s="200"/>
      <c r="L257" s="200"/>
      <c r="M257" s="200"/>
      <c r="N257" s="200"/>
      <c r="O257" s="200"/>
      <c r="P257" s="200"/>
      <c r="Q257" s="5">
        <f t="shared" si="43"/>
        <v>3</v>
      </c>
      <c r="R257" s="29"/>
      <c r="S257" s="29"/>
      <c r="T257" s="29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3:30">
      <c r="C258" s="5">
        <f t="shared" si="42"/>
        <v>3</v>
      </c>
      <c r="D258" s="200" t="str">
        <f>V234</f>
        <v xml:space="preserve"> Siri assassino</v>
      </c>
      <c r="E258" s="200"/>
      <c r="F258" s="128">
        <v>70.540000000000006</v>
      </c>
      <c r="G258" s="79" t="s">
        <v>17</v>
      </c>
      <c r="H258" s="129">
        <v>37.94</v>
      </c>
      <c r="I258" s="200" t="str">
        <f>V228</f>
        <v>Stars United C.F.</v>
      </c>
      <c r="J258" s="200"/>
      <c r="K258" s="200"/>
      <c r="L258" s="200"/>
      <c r="M258" s="200"/>
      <c r="N258" s="200"/>
      <c r="O258" s="200"/>
      <c r="P258" s="200"/>
      <c r="Q258" s="5">
        <f t="shared" si="43"/>
        <v>0</v>
      </c>
      <c r="R258" s="29"/>
      <c r="S258" s="29"/>
      <c r="T258" s="29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3:30">
      <c r="C259" s="5">
        <f t="shared" si="42"/>
        <v>3</v>
      </c>
      <c r="D259" s="200" t="str">
        <f>V233</f>
        <v>Atlético Do B.Bentes</v>
      </c>
      <c r="E259" s="200"/>
      <c r="F259" s="128">
        <v>39.840000000000003</v>
      </c>
      <c r="G259" s="79" t="s">
        <v>17</v>
      </c>
      <c r="H259" s="129">
        <v>35.950000000000003</v>
      </c>
      <c r="I259" s="200" t="str">
        <f>V231</f>
        <v>Agora Eh</v>
      </c>
      <c r="J259" s="200"/>
      <c r="K259" s="200"/>
      <c r="L259" s="200"/>
      <c r="M259" s="200"/>
      <c r="N259" s="200"/>
      <c r="O259" s="200"/>
      <c r="P259" s="200"/>
      <c r="Q259" s="5">
        <f t="shared" si="43"/>
        <v>0</v>
      </c>
      <c r="R259" s="29"/>
      <c r="S259" s="29"/>
      <c r="T259" s="29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3:30">
      <c r="C260" s="5">
        <f t="shared" si="42"/>
        <v>0</v>
      </c>
      <c r="D260" s="200" t="str">
        <f>V232</f>
        <v>Shahade F.C</v>
      </c>
      <c r="E260" s="200"/>
      <c r="F260" s="129">
        <v>22.72</v>
      </c>
      <c r="G260" s="79" t="s">
        <v>17</v>
      </c>
      <c r="H260" s="128">
        <v>38.020000000000003</v>
      </c>
      <c r="I260" s="200" t="str">
        <f>V230</f>
        <v>max pane</v>
      </c>
      <c r="J260" s="200"/>
      <c r="K260" s="200"/>
      <c r="L260" s="200"/>
      <c r="M260" s="200"/>
      <c r="N260" s="200"/>
      <c r="O260" s="200"/>
      <c r="P260" s="200"/>
      <c r="Q260" s="5">
        <f t="shared" si="43"/>
        <v>3</v>
      </c>
      <c r="R260" s="29"/>
      <c r="S260" s="29"/>
      <c r="T260" s="29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3:30" ht="15.75" thickBot="1">
      <c r="C261" s="5" t="str">
        <f t="shared" si="42"/>
        <v/>
      </c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5" t="str">
        <f t="shared" si="43"/>
        <v/>
      </c>
      <c r="R261" s="29"/>
      <c r="S261" s="29"/>
      <c r="T261" s="29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3:30">
      <c r="C262" s="5" t="str">
        <f t="shared" si="42"/>
        <v/>
      </c>
      <c r="D262" s="201" t="s">
        <v>144</v>
      </c>
      <c r="E262" s="202"/>
      <c r="F262" s="202"/>
      <c r="G262" s="202"/>
      <c r="H262" s="202"/>
      <c r="I262" s="202"/>
      <c r="J262" s="202"/>
      <c r="K262" s="202"/>
      <c r="L262" s="202"/>
      <c r="M262" s="202"/>
      <c r="N262" s="202"/>
      <c r="O262" s="202"/>
      <c r="P262" s="203"/>
      <c r="Q262" s="5" t="str">
        <f t="shared" si="43"/>
        <v/>
      </c>
      <c r="R262" s="29"/>
      <c r="S262" s="29"/>
      <c r="T262" s="29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3:30" ht="15.75" thickBot="1">
      <c r="C263" s="5" t="str">
        <f t="shared" si="42"/>
        <v/>
      </c>
      <c r="D263" s="204"/>
      <c r="E263" s="205"/>
      <c r="F263" s="205"/>
      <c r="G263" s="205"/>
      <c r="H263" s="205"/>
      <c r="I263" s="205"/>
      <c r="J263" s="205"/>
      <c r="K263" s="205"/>
      <c r="L263" s="205"/>
      <c r="M263" s="205"/>
      <c r="N263" s="205"/>
      <c r="O263" s="205"/>
      <c r="P263" s="206"/>
      <c r="Q263" s="5" t="str">
        <f t="shared" si="43"/>
        <v/>
      </c>
      <c r="R263" s="29"/>
      <c r="S263" s="29"/>
      <c r="T263" s="29"/>
      <c r="U263" s="5"/>
      <c r="V263" s="5"/>
      <c r="W263" s="5"/>
      <c r="X263" s="5"/>
      <c r="Y263" s="66"/>
      <c r="Z263" s="66"/>
      <c r="AA263" s="5"/>
      <c r="AB263" s="5"/>
      <c r="AC263" s="5"/>
      <c r="AD263" s="5"/>
    </row>
    <row r="264" spans="3:30">
      <c r="C264" s="5" t="str">
        <f t="shared" si="42"/>
        <v/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5" t="str">
        <f t="shared" si="43"/>
        <v/>
      </c>
      <c r="R264" s="29"/>
      <c r="S264" s="29"/>
      <c r="T264" s="29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3:30">
      <c r="C265" s="5">
        <f t="shared" si="42"/>
        <v>0</v>
      </c>
      <c r="D265" s="200" t="str">
        <f>V235</f>
        <v>Opalla F C</v>
      </c>
      <c r="E265" s="200"/>
      <c r="F265" s="129">
        <v>28.69</v>
      </c>
      <c r="G265" s="79" t="s">
        <v>17</v>
      </c>
      <c r="H265" s="128">
        <v>57.17</v>
      </c>
      <c r="I265" s="200" t="str">
        <f>V230</f>
        <v>max pane</v>
      </c>
      <c r="J265" s="200"/>
      <c r="K265" s="200"/>
      <c r="L265" s="200"/>
      <c r="M265" s="200"/>
      <c r="N265" s="200"/>
      <c r="O265" s="200"/>
      <c r="P265" s="200"/>
      <c r="Q265" s="5">
        <f t="shared" si="43"/>
        <v>3</v>
      </c>
      <c r="R265" s="29"/>
      <c r="S265" s="29"/>
      <c r="T265" s="29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3:30">
      <c r="C266" s="5">
        <f t="shared" si="42"/>
        <v>0</v>
      </c>
      <c r="D266" s="200" t="str">
        <f>V234</f>
        <v xml:space="preserve"> Siri assassino</v>
      </c>
      <c r="E266" s="200"/>
      <c r="F266" s="129">
        <v>33.17</v>
      </c>
      <c r="G266" s="79" t="s">
        <v>17</v>
      </c>
      <c r="H266" s="128">
        <v>41.19</v>
      </c>
      <c r="I266" s="200" t="str">
        <f>V231</f>
        <v>Agora Eh</v>
      </c>
      <c r="J266" s="200"/>
      <c r="K266" s="200"/>
      <c r="L266" s="200"/>
      <c r="M266" s="200"/>
      <c r="N266" s="200"/>
      <c r="O266" s="200"/>
      <c r="P266" s="200"/>
      <c r="Q266" s="5">
        <f t="shared" si="43"/>
        <v>3</v>
      </c>
      <c r="R266" s="29"/>
      <c r="S266" s="29"/>
      <c r="T266" s="29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3:30">
      <c r="C267" s="5">
        <f t="shared" si="42"/>
        <v>0</v>
      </c>
      <c r="D267" s="200" t="str">
        <f>V233</f>
        <v>Atlético Do B.Bentes</v>
      </c>
      <c r="E267" s="200"/>
      <c r="F267" s="129">
        <v>32.67</v>
      </c>
      <c r="G267" s="79" t="s">
        <v>17</v>
      </c>
      <c r="H267" s="128">
        <v>33.99</v>
      </c>
      <c r="I267" s="200" t="str">
        <f>V228</f>
        <v>Stars United C.F.</v>
      </c>
      <c r="J267" s="200"/>
      <c r="K267" s="200"/>
      <c r="L267" s="200"/>
      <c r="M267" s="200"/>
      <c r="N267" s="200"/>
      <c r="O267" s="200"/>
      <c r="P267" s="200"/>
      <c r="Q267" s="5">
        <f t="shared" si="43"/>
        <v>3</v>
      </c>
      <c r="R267" s="29"/>
      <c r="S267" s="29"/>
      <c r="T267" s="29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3:30">
      <c r="C268" s="5">
        <f t="shared" si="42"/>
        <v>0</v>
      </c>
      <c r="D268" s="200" t="str">
        <f>V232</f>
        <v>Shahade F.C</v>
      </c>
      <c r="E268" s="200"/>
      <c r="F268" s="129">
        <v>42.79</v>
      </c>
      <c r="G268" s="79" t="s">
        <v>17</v>
      </c>
      <c r="H268" s="128">
        <v>46.39</v>
      </c>
      <c r="I268" s="200" t="str">
        <f>V229</f>
        <v>Fla Intel F C</v>
      </c>
      <c r="J268" s="200"/>
      <c r="K268" s="200"/>
      <c r="L268" s="200"/>
      <c r="M268" s="200"/>
      <c r="N268" s="200"/>
      <c r="O268" s="200"/>
      <c r="P268" s="200"/>
      <c r="Q268" s="5">
        <f t="shared" si="43"/>
        <v>3</v>
      </c>
      <c r="R268" s="29"/>
      <c r="S268" s="29"/>
      <c r="T268" s="29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3:30" ht="15.75" thickBot="1">
      <c r="C269" s="5" t="str">
        <f t="shared" si="42"/>
        <v/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5" t="str">
        <f t="shared" si="43"/>
        <v/>
      </c>
      <c r="R269" s="29"/>
      <c r="S269" s="29"/>
      <c r="T269" s="29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3:30">
      <c r="C270" s="5" t="str">
        <f t="shared" si="42"/>
        <v/>
      </c>
      <c r="D270" s="201" t="s">
        <v>145</v>
      </c>
      <c r="E270" s="202"/>
      <c r="F270" s="202"/>
      <c r="G270" s="202"/>
      <c r="H270" s="202"/>
      <c r="I270" s="202"/>
      <c r="J270" s="202"/>
      <c r="K270" s="202"/>
      <c r="L270" s="202"/>
      <c r="M270" s="202"/>
      <c r="N270" s="202"/>
      <c r="O270" s="202"/>
      <c r="P270" s="203"/>
      <c r="Q270" s="5" t="str">
        <f t="shared" si="43"/>
        <v/>
      </c>
      <c r="R270" s="29"/>
      <c r="S270" s="29"/>
      <c r="T270" s="29"/>
      <c r="U270" s="5"/>
      <c r="V270" s="5"/>
      <c r="W270" s="5"/>
      <c r="X270" s="5"/>
      <c r="Y270" s="66"/>
      <c r="Z270" s="66"/>
      <c r="AA270" s="5"/>
      <c r="AB270" s="5"/>
      <c r="AC270" s="5"/>
      <c r="AD270" s="5"/>
    </row>
    <row r="271" spans="3:30" ht="15.75" thickBot="1">
      <c r="C271" s="5" t="str">
        <f t="shared" si="42"/>
        <v/>
      </c>
      <c r="D271" s="204"/>
      <c r="E271" s="205"/>
      <c r="F271" s="205"/>
      <c r="G271" s="205"/>
      <c r="H271" s="205"/>
      <c r="I271" s="205"/>
      <c r="J271" s="205"/>
      <c r="K271" s="205"/>
      <c r="L271" s="205"/>
      <c r="M271" s="205"/>
      <c r="N271" s="205"/>
      <c r="O271" s="205"/>
      <c r="P271" s="206"/>
      <c r="Q271" s="5" t="str">
        <f t="shared" si="43"/>
        <v/>
      </c>
      <c r="R271" s="29"/>
      <c r="S271" s="29"/>
      <c r="T271" s="29"/>
      <c r="U271" s="5"/>
      <c r="V271" s="5"/>
      <c r="W271" s="5"/>
      <c r="X271" s="5"/>
      <c r="Y271" s="5"/>
      <c r="Z271" s="5"/>
      <c r="AA271" s="5"/>
      <c r="AB271" s="5"/>
      <c r="AC271" s="5"/>
    </row>
    <row r="272" spans="3:30">
      <c r="C272" s="5" t="str">
        <f t="shared" si="42"/>
        <v/>
      </c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5" t="str">
        <f t="shared" si="43"/>
        <v/>
      </c>
      <c r="R272" s="29"/>
      <c r="S272" s="29"/>
      <c r="T272" s="29"/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00" t="str">
        <f>V235</f>
        <v>Opalla F C</v>
      </c>
      <c r="E273" s="200"/>
      <c r="F273" s="133">
        <v>46.24</v>
      </c>
      <c r="G273" s="134" t="s">
        <v>17</v>
      </c>
      <c r="H273" s="135">
        <v>14.97</v>
      </c>
      <c r="I273" s="200" t="str">
        <f>V232</f>
        <v>Shahade F.C</v>
      </c>
      <c r="J273" s="200"/>
      <c r="K273" s="200"/>
      <c r="L273" s="200"/>
      <c r="M273" s="200"/>
      <c r="N273" s="200"/>
      <c r="O273" s="200"/>
      <c r="P273" s="200"/>
      <c r="Q273" s="5">
        <f t="shared" si="43"/>
        <v>0</v>
      </c>
      <c r="R273" s="29"/>
      <c r="S273" s="29"/>
      <c r="T273" s="29"/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0" t="str">
        <f>V234</f>
        <v xml:space="preserve"> Siri assassino</v>
      </c>
      <c r="E274" s="200"/>
      <c r="F274" s="133">
        <v>55.97</v>
      </c>
      <c r="G274" s="134" t="s">
        <v>17</v>
      </c>
      <c r="H274" s="135">
        <v>44</v>
      </c>
      <c r="I274" s="200" t="str">
        <f>V233</f>
        <v>Atlético Do B.Bentes</v>
      </c>
      <c r="J274" s="200"/>
      <c r="K274" s="200"/>
      <c r="L274" s="200"/>
      <c r="M274" s="200"/>
      <c r="N274" s="200"/>
      <c r="O274" s="200"/>
      <c r="P274" s="200"/>
      <c r="Q274" s="5">
        <f t="shared" si="43"/>
        <v>0</v>
      </c>
      <c r="R274" s="29"/>
      <c r="S274" s="29"/>
      <c r="T274" s="29"/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3</v>
      </c>
      <c r="D275" s="200" t="str">
        <f>V231</f>
        <v>Agora Eh</v>
      </c>
      <c r="E275" s="200"/>
      <c r="F275" s="133">
        <v>60.14</v>
      </c>
      <c r="G275" s="134" t="s">
        <v>17</v>
      </c>
      <c r="H275" s="135">
        <v>39.369999999999997</v>
      </c>
      <c r="I275" s="200" t="str">
        <f>V228</f>
        <v>Stars United C.F.</v>
      </c>
      <c r="J275" s="200"/>
      <c r="K275" s="200"/>
      <c r="L275" s="200"/>
      <c r="M275" s="200"/>
      <c r="N275" s="200"/>
      <c r="O275" s="200"/>
      <c r="P275" s="200"/>
      <c r="Q275" s="5">
        <f t="shared" si="43"/>
        <v>0</v>
      </c>
      <c r="R275" s="29"/>
      <c r="S275" s="29"/>
      <c r="T275" s="29"/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00" t="str">
        <f>V230</f>
        <v>max pane</v>
      </c>
      <c r="E276" s="200"/>
      <c r="F276" s="133">
        <v>46.77</v>
      </c>
      <c r="G276" s="134" t="s">
        <v>17</v>
      </c>
      <c r="H276" s="135">
        <v>30.1</v>
      </c>
      <c r="I276" s="200" t="str">
        <f>V229</f>
        <v>Fla Intel F C</v>
      </c>
      <c r="J276" s="200"/>
      <c r="K276" s="200"/>
      <c r="L276" s="200"/>
      <c r="M276" s="200"/>
      <c r="N276" s="200"/>
      <c r="O276" s="200"/>
      <c r="P276" s="200"/>
      <c r="Q276" s="5">
        <f t="shared" si="43"/>
        <v>0</v>
      </c>
      <c r="R276" s="29"/>
      <c r="S276" s="29"/>
      <c r="T276" s="29"/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43"/>
        <v/>
      </c>
      <c r="R277" s="29"/>
      <c r="S277" s="29"/>
      <c r="T277" s="29"/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1" t="s">
        <v>146</v>
      </c>
      <c r="E278" s="202"/>
      <c r="F278" s="202"/>
      <c r="G278" s="202"/>
      <c r="H278" s="202"/>
      <c r="I278" s="202"/>
      <c r="J278" s="202"/>
      <c r="K278" s="202"/>
      <c r="L278" s="202"/>
      <c r="M278" s="202"/>
      <c r="N278" s="202"/>
      <c r="O278" s="202"/>
      <c r="P278" s="203"/>
      <c r="Q278" s="5" t="str">
        <f t="shared" si="43"/>
        <v/>
      </c>
      <c r="R278" s="29"/>
      <c r="S278" s="29"/>
      <c r="T278" s="29"/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04"/>
      <c r="E279" s="205"/>
      <c r="F279" s="205"/>
      <c r="G279" s="205"/>
      <c r="H279" s="205"/>
      <c r="I279" s="205"/>
      <c r="J279" s="205"/>
      <c r="K279" s="205"/>
      <c r="L279" s="205"/>
      <c r="M279" s="205"/>
      <c r="N279" s="205"/>
      <c r="O279" s="205"/>
      <c r="P279" s="206"/>
      <c r="Q279" s="5" t="str">
        <f t="shared" si="43"/>
        <v/>
      </c>
      <c r="R279" s="29"/>
      <c r="S279" s="29"/>
      <c r="T279" s="29"/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5" t="str">
        <f t="shared" si="43"/>
        <v/>
      </c>
      <c r="R280" s="29"/>
      <c r="S280" s="29"/>
      <c r="T280" s="29"/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0</v>
      </c>
      <c r="D281" s="200" t="str">
        <f>V235</f>
        <v>Opalla F C</v>
      </c>
      <c r="E281" s="200"/>
      <c r="F281" s="135">
        <v>21.77</v>
      </c>
      <c r="G281" s="134" t="s">
        <v>17</v>
      </c>
      <c r="H281" s="133">
        <v>55.1</v>
      </c>
      <c r="I281" s="200" t="str">
        <f>V233</f>
        <v>Atlético Do B.Bentes</v>
      </c>
      <c r="J281" s="200"/>
      <c r="K281" s="200"/>
      <c r="L281" s="200"/>
      <c r="M281" s="200"/>
      <c r="N281" s="200"/>
      <c r="O281" s="200"/>
      <c r="P281" s="200"/>
      <c r="Q281" s="5">
        <f t="shared" si="43"/>
        <v>3</v>
      </c>
      <c r="R281" s="29"/>
      <c r="S281" s="29"/>
      <c r="T281" s="29"/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3</v>
      </c>
      <c r="D282" s="200" t="str">
        <f>V234</f>
        <v xml:space="preserve"> Siri assassino</v>
      </c>
      <c r="E282" s="200"/>
      <c r="F282" s="133">
        <v>42.07</v>
      </c>
      <c r="G282" s="134" t="s">
        <v>17</v>
      </c>
      <c r="H282" s="135">
        <v>34.61</v>
      </c>
      <c r="I282" s="200" t="str">
        <f>V232</f>
        <v>Shahade F.C</v>
      </c>
      <c r="J282" s="200"/>
      <c r="K282" s="200"/>
      <c r="L282" s="200"/>
      <c r="M282" s="200"/>
      <c r="N282" s="200"/>
      <c r="O282" s="200"/>
      <c r="P282" s="200"/>
      <c r="Q282" s="5">
        <f t="shared" si="43"/>
        <v>0</v>
      </c>
      <c r="R282" s="29"/>
      <c r="S282" s="29"/>
      <c r="T282" s="29"/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0</v>
      </c>
      <c r="D283" s="200" t="str">
        <f>V231</f>
        <v>Agora Eh</v>
      </c>
      <c r="E283" s="200"/>
      <c r="F283" s="135">
        <v>33.75</v>
      </c>
      <c r="G283" s="134" t="s">
        <v>17</v>
      </c>
      <c r="H283" s="133">
        <v>39.07</v>
      </c>
      <c r="I283" s="200" t="str">
        <f>V229</f>
        <v>Fla Intel F C</v>
      </c>
      <c r="J283" s="200"/>
      <c r="K283" s="200"/>
      <c r="L283" s="200"/>
      <c r="M283" s="200"/>
      <c r="N283" s="200"/>
      <c r="O283" s="200"/>
      <c r="P283" s="200"/>
      <c r="Q283" s="5">
        <f t="shared" si="43"/>
        <v>3</v>
      </c>
      <c r="R283" s="29"/>
      <c r="S283" s="29"/>
      <c r="T283" s="29"/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0" t="str">
        <f>V230</f>
        <v>max pane</v>
      </c>
      <c r="E284" s="200"/>
      <c r="F284" s="135">
        <v>46.1</v>
      </c>
      <c r="G284" s="134" t="s">
        <v>17</v>
      </c>
      <c r="H284" s="133">
        <v>55.27</v>
      </c>
      <c r="I284" s="200" t="str">
        <f>V228</f>
        <v>Stars United C.F.</v>
      </c>
      <c r="J284" s="200"/>
      <c r="K284" s="200"/>
      <c r="L284" s="200"/>
      <c r="M284" s="200"/>
      <c r="N284" s="200"/>
      <c r="O284" s="200"/>
      <c r="P284" s="200"/>
      <c r="Q284" s="5">
        <f t="shared" si="43"/>
        <v>3</v>
      </c>
      <c r="R284" s="29"/>
      <c r="S284" s="29"/>
      <c r="T284" s="29"/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5" t="str">
        <f t="shared" si="43"/>
        <v/>
      </c>
      <c r="R285" s="29"/>
      <c r="S285" s="29"/>
      <c r="T285" s="29"/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1" t="s">
        <v>147</v>
      </c>
      <c r="E286" s="202"/>
      <c r="F286" s="202"/>
      <c r="G286" s="202"/>
      <c r="H286" s="202"/>
      <c r="I286" s="202"/>
      <c r="J286" s="202"/>
      <c r="K286" s="202"/>
      <c r="L286" s="202"/>
      <c r="M286" s="202"/>
      <c r="N286" s="202"/>
      <c r="O286" s="202"/>
      <c r="P286" s="203"/>
      <c r="Q286" s="5" t="str">
        <f t="shared" si="43"/>
        <v/>
      </c>
      <c r="R286" s="29"/>
      <c r="S286" s="29"/>
      <c r="T286" s="29"/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04"/>
      <c r="E287" s="205"/>
      <c r="F287" s="205"/>
      <c r="G287" s="205"/>
      <c r="H287" s="205"/>
      <c r="I287" s="205"/>
      <c r="J287" s="205"/>
      <c r="K287" s="205"/>
      <c r="L287" s="205"/>
      <c r="M287" s="205"/>
      <c r="N287" s="205"/>
      <c r="O287" s="205"/>
      <c r="P287" s="206"/>
      <c r="Q287" s="5" t="str">
        <f t="shared" si="43"/>
        <v/>
      </c>
      <c r="R287" s="29"/>
      <c r="S287" s="29"/>
      <c r="T287" s="29"/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5" t="str">
        <f t="shared" si="43"/>
        <v/>
      </c>
      <c r="R288" s="29"/>
      <c r="S288" s="29"/>
      <c r="T288" s="29"/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0</v>
      </c>
      <c r="D289" s="200" t="str">
        <f>V235</f>
        <v>Opalla F C</v>
      </c>
      <c r="E289" s="200"/>
      <c r="F289" s="129">
        <v>25.31</v>
      </c>
      <c r="G289" s="79" t="s">
        <v>17</v>
      </c>
      <c r="H289" s="128">
        <v>32.090000000000003</v>
      </c>
      <c r="I289" s="200" t="str">
        <f>V234</f>
        <v xml:space="preserve"> Siri assassino</v>
      </c>
      <c r="J289" s="200"/>
      <c r="K289" s="200"/>
      <c r="L289" s="200"/>
      <c r="M289" s="200"/>
      <c r="N289" s="200"/>
      <c r="O289" s="200"/>
      <c r="P289" s="200"/>
      <c r="Q289" s="5">
        <f t="shared" si="43"/>
        <v>3</v>
      </c>
      <c r="R289" s="29"/>
      <c r="S289" s="29"/>
      <c r="T289" s="29"/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0" t="str">
        <f>V233</f>
        <v>Atlético Do B.Bentes</v>
      </c>
      <c r="E290" s="200"/>
      <c r="F290" s="129">
        <v>27.01</v>
      </c>
      <c r="G290" s="79" t="s">
        <v>17</v>
      </c>
      <c r="H290" s="128">
        <v>33.01</v>
      </c>
      <c r="I290" s="200" t="str">
        <f>V232</f>
        <v>Shahade F.C</v>
      </c>
      <c r="J290" s="200"/>
      <c r="K290" s="200"/>
      <c r="L290" s="200"/>
      <c r="M290" s="200"/>
      <c r="N290" s="200"/>
      <c r="O290" s="200"/>
      <c r="P290" s="200"/>
      <c r="Q290" s="5">
        <f t="shared" si="43"/>
        <v>3</v>
      </c>
      <c r="R290" s="29"/>
      <c r="S290" s="29"/>
      <c r="T290" s="29"/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3</v>
      </c>
      <c r="D291" s="200" t="str">
        <f>V231</f>
        <v>Agora Eh</v>
      </c>
      <c r="E291" s="200"/>
      <c r="F291" s="128">
        <v>32.79</v>
      </c>
      <c r="G291" s="79" t="s">
        <v>17</v>
      </c>
      <c r="H291" s="129">
        <v>27.71</v>
      </c>
      <c r="I291" s="200" t="str">
        <f>V230</f>
        <v>max pane</v>
      </c>
      <c r="J291" s="200"/>
      <c r="K291" s="200"/>
      <c r="L291" s="200"/>
      <c r="M291" s="200"/>
      <c r="N291" s="200"/>
      <c r="O291" s="200"/>
      <c r="P291" s="200"/>
      <c r="Q291" s="5">
        <f t="shared" si="43"/>
        <v>0</v>
      </c>
      <c r="R291" s="29"/>
      <c r="S291" s="29"/>
      <c r="T291" s="29"/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0" t="str">
        <f>V229</f>
        <v>Fla Intel F C</v>
      </c>
      <c r="E292" s="200"/>
      <c r="F292" s="128">
        <v>34.29</v>
      </c>
      <c r="G292" s="79" t="s">
        <v>17</v>
      </c>
      <c r="H292" s="129">
        <v>32.21</v>
      </c>
      <c r="I292" s="200" t="str">
        <f>V228</f>
        <v>Stars United C.F.</v>
      </c>
      <c r="J292" s="200"/>
      <c r="K292" s="200"/>
      <c r="L292" s="200"/>
      <c r="M292" s="200"/>
      <c r="N292" s="200"/>
      <c r="O292" s="200"/>
      <c r="P292" s="200"/>
      <c r="Q292" s="5">
        <f t="shared" si="43"/>
        <v>0</v>
      </c>
      <c r="R292" s="29"/>
      <c r="S292" s="29"/>
      <c r="T292" s="29"/>
      <c r="U292" s="5"/>
      <c r="V292" s="5"/>
      <c r="W292" s="5"/>
      <c r="X292" s="5"/>
      <c r="Y292" s="5"/>
      <c r="Z292" s="5"/>
      <c r="AA292" s="5"/>
      <c r="AB292" s="5"/>
      <c r="AC292" s="5"/>
    </row>
    <row r="293" spans="3:29" ht="15.75" thickBot="1">
      <c r="C293" s="5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5"/>
      <c r="R293" s="29"/>
      <c r="S293" s="29"/>
      <c r="T293" s="29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C294" s="29"/>
      <c r="D294" s="227" t="s">
        <v>126</v>
      </c>
      <c r="E294" s="228"/>
      <c r="F294" s="228"/>
      <c r="G294" s="228"/>
      <c r="H294" s="228"/>
      <c r="I294" s="228"/>
      <c r="J294" s="228"/>
      <c r="K294" s="228"/>
      <c r="L294" s="228"/>
      <c r="M294" s="229"/>
      <c r="N294" s="29"/>
      <c r="O294" s="29"/>
      <c r="P294" s="29"/>
      <c r="Q294" s="29"/>
      <c r="R294" s="29"/>
      <c r="S294" s="2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 ht="15.75" thickBot="1">
      <c r="C295" s="29"/>
      <c r="D295" s="230"/>
      <c r="E295" s="231"/>
      <c r="F295" s="231"/>
      <c r="G295" s="231"/>
      <c r="H295" s="231"/>
      <c r="I295" s="231"/>
      <c r="J295" s="231"/>
      <c r="K295" s="231"/>
      <c r="L295" s="231"/>
      <c r="M295" s="232"/>
      <c r="N295" s="29"/>
      <c r="O295" s="29"/>
      <c r="P295" s="29"/>
      <c r="Q295" s="29"/>
      <c r="R295" s="29"/>
      <c r="S295" s="2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 ht="15.75" thickBot="1">
      <c r="C296" s="29"/>
      <c r="D296" s="146" t="s">
        <v>3</v>
      </c>
      <c r="E296" s="147" t="s">
        <v>29</v>
      </c>
      <c r="F296" s="233" t="s">
        <v>12</v>
      </c>
      <c r="G296" s="233"/>
      <c r="H296" s="233" t="s">
        <v>264</v>
      </c>
      <c r="I296" s="233"/>
      <c r="J296" s="233" t="s">
        <v>265</v>
      </c>
      <c r="K296" s="233"/>
      <c r="L296" s="233" t="s">
        <v>266</v>
      </c>
      <c r="M296" s="234"/>
      <c r="N296" s="29"/>
      <c r="O296" s="29"/>
      <c r="P296" s="29"/>
      <c r="Q296" s="29"/>
      <c r="R296" s="29"/>
      <c r="S296" s="29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C297" s="29"/>
      <c r="D297" s="8" t="s">
        <v>4</v>
      </c>
      <c r="E297" s="145" t="str">
        <f>VLOOKUP(AC297,$U$296:$AB$304,2)</f>
        <v>Glaa.VascodaaGamaa</v>
      </c>
      <c r="F297" s="235">
        <f>VLOOKUP(AC297,$U$296:$AB$304,3)</f>
        <v>15</v>
      </c>
      <c r="G297" s="235"/>
      <c r="H297" s="235">
        <f>VLOOKUP(AC297,$U$296:$AB$304,4)</f>
        <v>312.38</v>
      </c>
      <c r="I297" s="235"/>
      <c r="J297" s="235">
        <f>VLOOKUP(AC297,$U$296:$AB$304,5)</f>
        <v>195.30999999999997</v>
      </c>
      <c r="K297" s="235"/>
      <c r="L297" s="235">
        <f>VLOOKUP(AC297,$U$296:$AB$304,6)</f>
        <v>117.07000000000002</v>
      </c>
      <c r="M297" s="238"/>
      <c r="N297" s="29"/>
      <c r="O297" s="29" t="s">
        <v>271</v>
      </c>
      <c r="P297" s="29"/>
      <c r="Q297" s="29"/>
      <c r="R297" s="29"/>
      <c r="S297" s="29"/>
      <c r="T297" s="4"/>
      <c r="U297" s="22">
        <v>1</v>
      </c>
      <c r="V297" s="97" t="str">
        <f>IF(OR('1ª FASE  - ELIMINATÓRIAS'!I142="",'1ª FASE  - ELIMINATÓRIAS'!I142=""),"",'1ª FASE  - ELIMINATÓRIAS'!C142)</f>
        <v>F.C. Intense</v>
      </c>
      <c r="W297" s="5">
        <f>SUM(Q313,Q318,Q327,Q336,Q344,Q353,Q361)</f>
        <v>6</v>
      </c>
      <c r="X297" s="5">
        <f>SUM(H313,H318,H327,H336,H344,H353,H361)</f>
        <v>229.64999999999998</v>
      </c>
      <c r="Y297" s="5">
        <f>SUM(F313,F318,F327,F336,F344,F353,F361)</f>
        <v>315.04000000000002</v>
      </c>
      <c r="Z297" s="5">
        <f>X297-Y297</f>
        <v>-85.390000000000043</v>
      </c>
      <c r="AA297" s="97">
        <f>(W297*10^10)+((Z297+5000)*10^6)+(X297*10)+U297</f>
        <v>64914612297.5</v>
      </c>
      <c r="AB297" s="5">
        <f>LARGE($AA$297:$AA$304,U297)</f>
        <v>155117073125.79999</v>
      </c>
      <c r="AC297" s="97">
        <f>MATCH(AB297,$AA$297:$AA$304,0)</f>
        <v>2</v>
      </c>
    </row>
    <row r="298" spans="3:29">
      <c r="C298" s="29"/>
      <c r="D298" s="9" t="s">
        <v>5</v>
      </c>
      <c r="E298" s="137" t="str">
        <f t="shared" ref="E298:E304" si="44">VLOOKUP(AC298,$U$296:$AB$304,2)</f>
        <v>secapimenteira</v>
      </c>
      <c r="F298" s="216">
        <f t="shared" ref="F298:F304" si="45">VLOOKUP(AC298,$U$296:$AB$304,3)</f>
        <v>15</v>
      </c>
      <c r="G298" s="216"/>
      <c r="H298" s="216">
        <f t="shared" ref="H298:H304" si="46">VLOOKUP(AC298,$U$296:$AB$304,4)</f>
        <v>322.15000000000003</v>
      </c>
      <c r="I298" s="216"/>
      <c r="J298" s="216">
        <f t="shared" ref="J298:J304" si="47">VLOOKUP(AC298,$U$296:$AB$304,5)</f>
        <v>256.51000000000005</v>
      </c>
      <c r="K298" s="216"/>
      <c r="L298" s="216">
        <f t="shared" ref="L298:L304" si="48">VLOOKUP(AC298,$U$296:$AB$304,6)</f>
        <v>65.639999999999986</v>
      </c>
      <c r="M298" s="294"/>
      <c r="N298" s="29"/>
      <c r="O298" s="29" t="s">
        <v>267</v>
      </c>
      <c r="P298" s="29"/>
      <c r="Q298" s="29"/>
      <c r="R298" s="29"/>
      <c r="S298" s="29"/>
      <c r="T298" s="4"/>
      <c r="U298" s="22">
        <v>2</v>
      </c>
      <c r="V298" s="97" t="str">
        <f>IF(OR('1ª FASE  - ELIMINATÓRIAS'!I126="",'1ª FASE  - ELIMINATÓRIAS'!I126=""),"",'1ª FASE  - ELIMINATÓRIAS'!C126)</f>
        <v>Glaa.VascodaaGamaa</v>
      </c>
      <c r="W298" s="5">
        <f>SUM(Q312,Q319,Q326,Q337,Q345,Q352)</f>
        <v>15</v>
      </c>
      <c r="X298" s="5">
        <f>SUM(H312,H319,H326,H337,H345,H352,F361)</f>
        <v>312.38</v>
      </c>
      <c r="Y298" s="5">
        <f>SUM(F312,F319,F326,F337,F345,F352,H361)</f>
        <v>195.30999999999997</v>
      </c>
      <c r="Z298" s="5">
        <f t="shared" ref="Z298:Z304" si="49">X298-Y298</f>
        <v>117.07000000000002</v>
      </c>
      <c r="AA298" s="97">
        <f t="shared" ref="AA298:AA304" si="50">(W298*10^10)+((Z298+5000)*10^6)+(X298*10)+U298</f>
        <v>155117073125.79999</v>
      </c>
      <c r="AB298" s="5">
        <f t="shared" ref="AB298:AB304" si="51">LARGE($AA$297:$AA$304,U298)</f>
        <v>155065643228.5</v>
      </c>
      <c r="AC298" s="97">
        <f t="shared" ref="AC298:AC304" si="52">MATCH(AB298,$AA$297:$AA$304,0)</f>
        <v>7</v>
      </c>
    </row>
    <row r="299" spans="3:29">
      <c r="C299" s="29"/>
      <c r="D299" s="9" t="s">
        <v>6</v>
      </c>
      <c r="E299" s="137" t="str">
        <f t="shared" si="44"/>
        <v>Vale das Videiras</v>
      </c>
      <c r="F299" s="216">
        <f t="shared" si="45"/>
        <v>15</v>
      </c>
      <c r="G299" s="216"/>
      <c r="H299" s="216">
        <f t="shared" si="46"/>
        <v>308.14999999999998</v>
      </c>
      <c r="I299" s="216"/>
      <c r="J299" s="216">
        <f t="shared" si="47"/>
        <v>279.92</v>
      </c>
      <c r="K299" s="216"/>
      <c r="L299" s="216">
        <f t="shared" si="48"/>
        <v>28.229999999999961</v>
      </c>
      <c r="M299" s="294"/>
      <c r="N299" s="29"/>
      <c r="O299" s="29" t="s">
        <v>588</v>
      </c>
      <c r="P299" s="29"/>
      <c r="Q299" s="29"/>
      <c r="R299" s="29"/>
      <c r="S299" s="29"/>
      <c r="T299" s="4"/>
      <c r="U299" s="22">
        <v>3</v>
      </c>
      <c r="V299" s="97" t="str">
        <f>IF(OR('1ª FASE  - ELIMINATÓRIAS'!I110="",'1ª FASE  - ELIMINATÓRIAS'!I110=""),"",'1ª FASE  - ELIMINATÓRIAS'!C110)</f>
        <v>Alegousados F.C</v>
      </c>
      <c r="W299" s="5">
        <f>SUM(Q311,Q320,Q329,Q334,C345,C353,Q360)</f>
        <v>6</v>
      </c>
      <c r="X299" s="5">
        <f>SUM(H311,H320,H329,H334,F345,F353,H360)</f>
        <v>205.58</v>
      </c>
      <c r="Y299" s="5">
        <f>SUM(F311,F320,F329,F334,H345,H353,F360)</f>
        <v>309.03000000000003</v>
      </c>
      <c r="Z299" s="5">
        <f t="shared" si="49"/>
        <v>-103.45000000000002</v>
      </c>
      <c r="AA299" s="97">
        <f t="shared" si="50"/>
        <v>64896552058.800003</v>
      </c>
      <c r="AB299" s="5">
        <f t="shared" si="51"/>
        <v>155028233085.5</v>
      </c>
      <c r="AC299" s="97">
        <f t="shared" si="52"/>
        <v>4</v>
      </c>
    </row>
    <row r="300" spans="3:29">
      <c r="C300" s="29"/>
      <c r="D300" s="9" t="s">
        <v>7</v>
      </c>
      <c r="E300" s="137" t="str">
        <f t="shared" si="44"/>
        <v>Spada C.R.F.C</v>
      </c>
      <c r="F300" s="216">
        <f t="shared" si="45"/>
        <v>12</v>
      </c>
      <c r="G300" s="216"/>
      <c r="H300" s="216">
        <f t="shared" si="46"/>
        <v>307.91000000000003</v>
      </c>
      <c r="I300" s="216"/>
      <c r="J300" s="216">
        <f t="shared" si="47"/>
        <v>261.08</v>
      </c>
      <c r="K300" s="216"/>
      <c r="L300" s="216">
        <f t="shared" si="48"/>
        <v>46.830000000000041</v>
      </c>
      <c r="M300" s="294"/>
      <c r="N300" s="29"/>
      <c r="O300" s="29" t="s">
        <v>589</v>
      </c>
      <c r="P300" s="29"/>
      <c r="Q300" s="29"/>
      <c r="R300" s="29"/>
      <c r="S300" s="29"/>
      <c r="T300" s="4"/>
      <c r="U300" s="22">
        <v>4</v>
      </c>
      <c r="V300" s="97" t="str">
        <f>IF(OR('1ª FASE  - ELIMINATÓRIAS'!I94="",'1ª FASE  - ELIMINATÓRIAS'!I94=""),"",'1ª FASE  - ELIMINATÓRIAS'!C94)</f>
        <v>Vale das Videiras</v>
      </c>
      <c r="W300" s="5">
        <f>SUM(Q310,Q321,Q328,Q335,C344,C352,C360)</f>
        <v>15</v>
      </c>
      <c r="X300" s="5">
        <f>SUM(H310,H321,H328,H335,F344,F352,F360)</f>
        <v>308.14999999999998</v>
      </c>
      <c r="Y300" s="5">
        <f>SUM(F310,H321,F328,F335,H344,H352,H360)</f>
        <v>279.92</v>
      </c>
      <c r="Z300" s="5">
        <f t="shared" si="49"/>
        <v>28.229999999999961</v>
      </c>
      <c r="AA300" s="97">
        <f t="shared" si="50"/>
        <v>155028233085.5</v>
      </c>
      <c r="AB300" s="5">
        <f t="shared" si="51"/>
        <v>125046833085.10001</v>
      </c>
      <c r="AC300" s="97">
        <f t="shared" si="52"/>
        <v>6</v>
      </c>
    </row>
    <row r="301" spans="3:29">
      <c r="C301" s="29"/>
      <c r="D301" s="6" t="s">
        <v>8</v>
      </c>
      <c r="E301" s="138" t="str">
        <f t="shared" si="44"/>
        <v>Miúdos FC</v>
      </c>
      <c r="F301" s="207">
        <f t="shared" si="45"/>
        <v>9</v>
      </c>
      <c r="G301" s="207"/>
      <c r="H301" s="207">
        <f t="shared" si="46"/>
        <v>306.81</v>
      </c>
      <c r="I301" s="207"/>
      <c r="J301" s="207">
        <f t="shared" si="47"/>
        <v>350.81000000000006</v>
      </c>
      <c r="K301" s="207"/>
      <c r="L301" s="207">
        <f t="shared" si="48"/>
        <v>-44.000000000000057</v>
      </c>
      <c r="M301" s="296"/>
      <c r="N301" s="29"/>
      <c r="O301" s="29" t="s">
        <v>270</v>
      </c>
      <c r="P301" s="29"/>
      <c r="Q301" s="29"/>
      <c r="R301" s="29"/>
      <c r="S301" s="29"/>
      <c r="T301" s="4"/>
      <c r="U301" s="22">
        <v>5</v>
      </c>
      <c r="V301" s="97" t="str">
        <f>IF(OR('1ª FASE  - ELIMINATÓRIAS'!I78="",'1ª FASE  - ELIMINATÓRIAS'!I78=""),"",'1ª FASE  - ELIMINATÓRIAS'!C78)</f>
        <v>comicu</v>
      </c>
      <c r="W301" s="5">
        <f>SUM(C313,C321,C329,C337,Q342,Q351,Q359)</f>
        <v>6</v>
      </c>
      <c r="X301" s="5">
        <f>SUM(F313,F321,F329,F337,H342,H351,H359)</f>
        <v>260.11</v>
      </c>
      <c r="Y301" s="5">
        <f>SUM(H313,H321,H329,H337,F342,F351,F359)</f>
        <v>314.42</v>
      </c>
      <c r="Z301" s="5">
        <f t="shared" si="49"/>
        <v>-54.31</v>
      </c>
      <c r="AA301" s="97">
        <f t="shared" si="50"/>
        <v>64945692606.099998</v>
      </c>
      <c r="AB301" s="5">
        <f t="shared" si="51"/>
        <v>94956003076.100006</v>
      </c>
      <c r="AC301" s="97">
        <f t="shared" si="52"/>
        <v>8</v>
      </c>
    </row>
    <row r="302" spans="3:29">
      <c r="C302" s="29"/>
      <c r="D302" s="6" t="s">
        <v>9</v>
      </c>
      <c r="E302" s="138" t="str">
        <f t="shared" si="44"/>
        <v>comicu</v>
      </c>
      <c r="F302" s="207">
        <f t="shared" si="45"/>
        <v>6</v>
      </c>
      <c r="G302" s="207"/>
      <c r="H302" s="207">
        <f t="shared" si="46"/>
        <v>260.11</v>
      </c>
      <c r="I302" s="207"/>
      <c r="J302" s="207">
        <f t="shared" si="47"/>
        <v>314.42</v>
      </c>
      <c r="K302" s="207"/>
      <c r="L302" s="207">
        <f t="shared" si="48"/>
        <v>-54.31</v>
      </c>
      <c r="M302" s="296"/>
      <c r="N302" s="29"/>
      <c r="O302" s="29"/>
      <c r="P302" s="29"/>
      <c r="Q302" s="29"/>
      <c r="R302" s="29"/>
      <c r="S302" s="29"/>
      <c r="T302" s="4"/>
      <c r="U302" s="22">
        <v>6</v>
      </c>
      <c r="V302" s="97" t="str">
        <f>IF(OR('1ª FASE  - ELIMINATÓRIAS'!I62="",'1ª FASE  - ELIMINATÓRIAS'!I62=""),"",'1ª FASE  - ELIMINATÓRIAS'!C62)</f>
        <v>Spada C.R.F.C</v>
      </c>
      <c r="W302" s="5">
        <f>SUM(C312,C320,C328,C336,Q343,Q350,C359)</f>
        <v>12</v>
      </c>
      <c r="X302" s="5">
        <f>SUM(F312,F320,F328,F336,H343,H350,F359)</f>
        <v>307.91000000000003</v>
      </c>
      <c r="Y302" s="5">
        <f>SUM(H312,H320,H328,H336,F343,F350,H359)</f>
        <v>261.08</v>
      </c>
      <c r="Z302" s="5">
        <f t="shared" si="49"/>
        <v>46.830000000000041</v>
      </c>
      <c r="AA302" s="97">
        <f t="shared" si="50"/>
        <v>125046833085.10001</v>
      </c>
      <c r="AB302" s="5">
        <f t="shared" si="51"/>
        <v>64945692606.099998</v>
      </c>
      <c r="AC302" s="97">
        <f t="shared" si="52"/>
        <v>5</v>
      </c>
    </row>
    <row r="303" spans="3:29">
      <c r="C303" s="29"/>
      <c r="D303" s="6" t="s">
        <v>10</v>
      </c>
      <c r="E303" s="138" t="str">
        <f t="shared" si="44"/>
        <v>F.C. Intense</v>
      </c>
      <c r="F303" s="207">
        <f t="shared" si="45"/>
        <v>6</v>
      </c>
      <c r="G303" s="207"/>
      <c r="H303" s="207">
        <f t="shared" si="46"/>
        <v>229.64999999999998</v>
      </c>
      <c r="I303" s="207"/>
      <c r="J303" s="207">
        <f t="shared" si="47"/>
        <v>315.04000000000002</v>
      </c>
      <c r="K303" s="207"/>
      <c r="L303" s="207">
        <f t="shared" si="48"/>
        <v>-85.390000000000043</v>
      </c>
      <c r="M303" s="296"/>
      <c r="N303" s="29"/>
      <c r="O303" s="29"/>
      <c r="P303" s="29"/>
      <c r="Q303" s="29"/>
      <c r="R303" s="29"/>
      <c r="S303" s="29"/>
      <c r="T303" s="4"/>
      <c r="U303" s="22">
        <v>7</v>
      </c>
      <c r="V303" s="97" t="str">
        <f>IF(OR('1ª FASE  - ELIMINATÓRIAS'!I46="",'1ª FASE  - ELIMINATÓRIAS'!I46=""),"",'1ª FASE  - ELIMINATÓRIAS'!C46)</f>
        <v>secapimenteira</v>
      </c>
      <c r="W303" s="5">
        <f>SUM(C311,C319,C327,C335,C343,C351,Q358)</f>
        <v>15</v>
      </c>
      <c r="X303" s="5">
        <f>SUM(F311,F319,F327,F335,F343,F351,H358)</f>
        <v>322.15000000000003</v>
      </c>
      <c r="Y303" s="5">
        <f>SUM(H311,H319,H327,H335,H343,H351,F358)</f>
        <v>256.51000000000005</v>
      </c>
      <c r="Z303" s="5">
        <f t="shared" si="49"/>
        <v>65.639999999999986</v>
      </c>
      <c r="AA303" s="97">
        <f t="shared" si="50"/>
        <v>155065643228.5</v>
      </c>
      <c r="AB303" s="5">
        <f t="shared" si="51"/>
        <v>64914612297.5</v>
      </c>
      <c r="AC303" s="97">
        <f t="shared" si="52"/>
        <v>1</v>
      </c>
    </row>
    <row r="304" spans="3:29" ht="15.75" thickBot="1">
      <c r="C304" s="29"/>
      <c r="D304" s="7" t="s">
        <v>11</v>
      </c>
      <c r="E304" s="139" t="str">
        <f t="shared" si="44"/>
        <v>Alegousados F.C</v>
      </c>
      <c r="F304" s="222">
        <f t="shared" si="45"/>
        <v>6</v>
      </c>
      <c r="G304" s="222"/>
      <c r="H304" s="222">
        <f t="shared" si="46"/>
        <v>205.58</v>
      </c>
      <c r="I304" s="222"/>
      <c r="J304" s="222">
        <f t="shared" si="47"/>
        <v>309.03000000000003</v>
      </c>
      <c r="K304" s="222"/>
      <c r="L304" s="222">
        <f t="shared" si="48"/>
        <v>-103.45000000000002</v>
      </c>
      <c r="M304" s="297"/>
      <c r="N304" s="29"/>
      <c r="O304" s="29"/>
      <c r="P304" s="29"/>
      <c r="Q304" s="29"/>
      <c r="R304" s="29"/>
      <c r="S304" s="29"/>
      <c r="T304" s="4"/>
      <c r="U304" s="22">
        <v>8</v>
      </c>
      <c r="V304" s="97" t="str">
        <f>IF(OR('1ª FASE  - ELIMINATÓRIAS'!I23="",'1ª FASE  - ELIMINATÓRIAS'!I23=""),"",'1ª FASE  - ELIMINATÓRIAS'!C23)</f>
        <v>Miúdos FC</v>
      </c>
      <c r="W304" s="5">
        <f>SUM(C310,C318,C326,C334,C342,C350,C358)</f>
        <v>9</v>
      </c>
      <c r="X304" s="5">
        <f>SUM(F310,F318,F326,F334,F342,F350,F358)</f>
        <v>306.81</v>
      </c>
      <c r="Y304" s="5">
        <f>SUM(H310,H318,H326,H334,H342,H350,H358)</f>
        <v>350.81000000000006</v>
      </c>
      <c r="Z304" s="5">
        <f t="shared" si="49"/>
        <v>-44.000000000000057</v>
      </c>
      <c r="AA304" s="97">
        <f t="shared" si="50"/>
        <v>94956003076.100006</v>
      </c>
      <c r="AB304" s="5">
        <f t="shared" si="51"/>
        <v>64896552058.800003</v>
      </c>
      <c r="AC304" s="97">
        <f t="shared" si="52"/>
        <v>3</v>
      </c>
    </row>
    <row r="305" spans="3:29"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C307" s="29"/>
      <c r="D307" s="210" t="s">
        <v>141</v>
      </c>
      <c r="E307" s="211"/>
      <c r="F307" s="211"/>
      <c r="G307" s="211"/>
      <c r="H307" s="211"/>
      <c r="I307" s="211"/>
      <c r="J307" s="211"/>
      <c r="K307" s="211"/>
      <c r="L307" s="211"/>
      <c r="M307" s="211"/>
      <c r="N307" s="211"/>
      <c r="O307" s="211"/>
      <c r="P307" s="212"/>
      <c r="Q307" s="29"/>
      <c r="R307" s="29"/>
      <c r="S307" s="29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C308" s="29"/>
      <c r="D308" s="213"/>
      <c r="E308" s="214"/>
      <c r="F308" s="214"/>
      <c r="G308" s="214"/>
      <c r="H308" s="214"/>
      <c r="I308" s="214"/>
      <c r="J308" s="214"/>
      <c r="K308" s="214"/>
      <c r="L308" s="214"/>
      <c r="M308" s="214"/>
      <c r="N308" s="214"/>
      <c r="O308" s="214"/>
      <c r="P308" s="215"/>
      <c r="Q308" s="29"/>
      <c r="R308" s="29"/>
      <c r="S308" s="29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3</v>
      </c>
      <c r="D310" s="200" t="str">
        <f>V304</f>
        <v>Miúdos FC</v>
      </c>
      <c r="E310" s="200"/>
      <c r="F310" s="128">
        <v>58.17</v>
      </c>
      <c r="G310" s="79" t="s">
        <v>17</v>
      </c>
      <c r="H310" s="129">
        <v>47.46</v>
      </c>
      <c r="I310" s="200" t="str">
        <f>V300</f>
        <v>Vale das Videiras</v>
      </c>
      <c r="J310" s="200"/>
      <c r="K310" s="200"/>
      <c r="L310" s="200"/>
      <c r="M310" s="200"/>
      <c r="N310" s="200"/>
      <c r="O310" s="200"/>
      <c r="P310" s="200"/>
      <c r="Q310" s="5">
        <f>IF(OR(H310="",F310=""),"",IF(H310=F310,1,IF(H310&gt;F310,3,0)))</f>
        <v>0</v>
      </c>
      <c r="R310" s="29"/>
      <c r="S310" s="29"/>
      <c r="T310" s="29"/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0" t="str">
        <f>V303</f>
        <v>secapimenteira</v>
      </c>
      <c r="E311" s="200"/>
      <c r="F311" s="128">
        <v>57.07</v>
      </c>
      <c r="G311" s="79" t="s">
        <v>17</v>
      </c>
      <c r="H311" s="129">
        <v>29.62</v>
      </c>
      <c r="I311" s="200" t="str">
        <f>V299</f>
        <v>Alegousados F.C</v>
      </c>
      <c r="J311" s="200"/>
      <c r="K311" s="200"/>
      <c r="L311" s="200"/>
      <c r="M311" s="200"/>
      <c r="N311" s="200"/>
      <c r="O311" s="200"/>
      <c r="P311" s="200"/>
      <c r="Q311" s="5">
        <f t="shared" ref="Q311:Q361" si="54">IF(OR(H311="",F311=""),"",IF(H311=F311,1,IF(H311&gt;F311,3,0)))</f>
        <v>0</v>
      </c>
      <c r="R311" s="29"/>
      <c r="S311" s="29"/>
      <c r="T311" s="29"/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0" t="str">
        <f>V302</f>
        <v>Spada C.R.F.C</v>
      </c>
      <c r="E312" s="200"/>
      <c r="F312" s="129">
        <v>18.28</v>
      </c>
      <c r="G312" s="79" t="s">
        <v>17</v>
      </c>
      <c r="H312" s="128">
        <v>27.97</v>
      </c>
      <c r="I312" s="200" t="str">
        <f>V298</f>
        <v>Glaa.VascodaaGamaa</v>
      </c>
      <c r="J312" s="200"/>
      <c r="K312" s="200"/>
      <c r="L312" s="200"/>
      <c r="M312" s="200"/>
      <c r="N312" s="200"/>
      <c r="O312" s="200"/>
      <c r="P312" s="200"/>
      <c r="Q312" s="5">
        <f t="shared" si="54"/>
        <v>3</v>
      </c>
      <c r="R312" s="29"/>
      <c r="S312" s="29"/>
      <c r="T312" s="29"/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3</v>
      </c>
      <c r="D313" s="200" t="str">
        <f>V301</f>
        <v>comicu</v>
      </c>
      <c r="E313" s="200"/>
      <c r="F313" s="128">
        <v>44.82</v>
      </c>
      <c r="G313" s="79" t="s">
        <v>17</v>
      </c>
      <c r="H313" s="129">
        <v>26.62</v>
      </c>
      <c r="I313" s="200" t="str">
        <f>V297</f>
        <v>F.C. Intense</v>
      </c>
      <c r="J313" s="200"/>
      <c r="K313" s="200"/>
      <c r="L313" s="200"/>
      <c r="M313" s="200"/>
      <c r="N313" s="200"/>
      <c r="O313" s="200"/>
      <c r="P313" s="200"/>
      <c r="Q313" s="5">
        <f t="shared" si="54"/>
        <v>0</v>
      </c>
      <c r="R313" s="29"/>
      <c r="S313" s="29"/>
      <c r="T313" s="29"/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5" t="str">
        <f t="shared" si="54"/>
        <v/>
      </c>
      <c r="R314" s="29"/>
      <c r="S314" s="29"/>
      <c r="T314" s="29"/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01" t="s">
        <v>143</v>
      </c>
      <c r="E315" s="202"/>
      <c r="F315" s="202"/>
      <c r="G315" s="202"/>
      <c r="H315" s="202"/>
      <c r="I315" s="202"/>
      <c r="J315" s="202"/>
      <c r="K315" s="202"/>
      <c r="L315" s="202"/>
      <c r="M315" s="202"/>
      <c r="N315" s="202"/>
      <c r="O315" s="202"/>
      <c r="P315" s="203"/>
      <c r="Q315" s="5" t="str">
        <f t="shared" si="54"/>
        <v/>
      </c>
      <c r="R315" s="29"/>
      <c r="S315" s="29"/>
      <c r="T315" s="29"/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04"/>
      <c r="E316" s="205"/>
      <c r="F316" s="205"/>
      <c r="G316" s="205"/>
      <c r="H316" s="205"/>
      <c r="I316" s="205"/>
      <c r="J316" s="205"/>
      <c r="K316" s="205"/>
      <c r="L316" s="205"/>
      <c r="M316" s="205"/>
      <c r="N316" s="205"/>
      <c r="O316" s="205"/>
      <c r="P316" s="206"/>
      <c r="Q316" s="5" t="str">
        <f t="shared" si="54"/>
        <v/>
      </c>
      <c r="R316" s="29"/>
      <c r="S316" s="29"/>
      <c r="T316" s="29"/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5" t="str">
        <f t="shared" si="54"/>
        <v/>
      </c>
      <c r="R317" s="29"/>
      <c r="S317" s="29"/>
      <c r="T317" s="29"/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00" t="str">
        <f>V304</f>
        <v>Miúdos FC</v>
      </c>
      <c r="E318" s="200"/>
      <c r="F318" s="135">
        <v>39.799999999999997</v>
      </c>
      <c r="G318" s="134" t="s">
        <v>17</v>
      </c>
      <c r="H318" s="133">
        <v>44.87</v>
      </c>
      <c r="I318" s="200" t="str">
        <f>V297</f>
        <v>F.C. Intense</v>
      </c>
      <c r="J318" s="200"/>
      <c r="K318" s="200"/>
      <c r="L318" s="200"/>
      <c r="M318" s="200"/>
      <c r="N318" s="200"/>
      <c r="O318" s="200"/>
      <c r="P318" s="200"/>
      <c r="Q318" s="5">
        <f t="shared" si="54"/>
        <v>3</v>
      </c>
      <c r="R318" s="29"/>
      <c r="S318" s="29"/>
      <c r="T318" s="29"/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0" t="str">
        <f>V303</f>
        <v>secapimenteira</v>
      </c>
      <c r="E319" s="200"/>
      <c r="F319" s="135">
        <v>34.799999999999997</v>
      </c>
      <c r="G319" s="134" t="s">
        <v>17</v>
      </c>
      <c r="H319" s="133">
        <v>37.64</v>
      </c>
      <c r="I319" s="200" t="str">
        <f>V298</f>
        <v>Glaa.VascodaaGamaa</v>
      </c>
      <c r="J319" s="200"/>
      <c r="K319" s="200"/>
      <c r="L319" s="200"/>
      <c r="M319" s="200"/>
      <c r="N319" s="200"/>
      <c r="O319" s="200"/>
      <c r="P319" s="200"/>
      <c r="Q319" s="5">
        <f t="shared" si="54"/>
        <v>3</v>
      </c>
      <c r="R319" s="29"/>
      <c r="S319" s="29"/>
      <c r="T319" s="29"/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0</v>
      </c>
      <c r="D320" s="200" t="str">
        <f>V302</f>
        <v>Spada C.R.F.C</v>
      </c>
      <c r="E320" s="200"/>
      <c r="F320" s="135">
        <v>16.809999999999999</v>
      </c>
      <c r="G320" s="134" t="s">
        <v>17</v>
      </c>
      <c r="H320" s="133">
        <v>19.77</v>
      </c>
      <c r="I320" s="200" t="str">
        <f>V299</f>
        <v>Alegousados F.C</v>
      </c>
      <c r="J320" s="200"/>
      <c r="K320" s="200"/>
      <c r="L320" s="200"/>
      <c r="M320" s="200"/>
      <c r="N320" s="200"/>
      <c r="O320" s="200"/>
      <c r="P320" s="200"/>
      <c r="Q320" s="5">
        <f t="shared" si="54"/>
        <v>3</v>
      </c>
      <c r="R320" s="29"/>
      <c r="S320" s="29"/>
      <c r="T320" s="29"/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00" t="str">
        <f>V301</f>
        <v>comicu</v>
      </c>
      <c r="E321" s="200"/>
      <c r="F321" s="135">
        <v>15.2</v>
      </c>
      <c r="G321" s="134" t="s">
        <v>17</v>
      </c>
      <c r="H321" s="133">
        <v>44.58</v>
      </c>
      <c r="I321" s="200" t="str">
        <f>V300</f>
        <v>Vale das Videiras</v>
      </c>
      <c r="J321" s="200"/>
      <c r="K321" s="200"/>
      <c r="L321" s="200"/>
      <c r="M321" s="200"/>
      <c r="N321" s="200"/>
      <c r="O321" s="200"/>
      <c r="P321" s="200"/>
      <c r="Q321" s="5">
        <f t="shared" si="54"/>
        <v>3</v>
      </c>
      <c r="R321" s="29"/>
      <c r="S321" s="29"/>
      <c r="T321" s="29"/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5" t="str">
        <f t="shared" si="54"/>
        <v/>
      </c>
      <c r="R322" s="29"/>
      <c r="S322" s="29"/>
      <c r="T322" s="29"/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01" t="s">
        <v>142</v>
      </c>
      <c r="E323" s="202"/>
      <c r="F323" s="202"/>
      <c r="G323" s="202"/>
      <c r="H323" s="202"/>
      <c r="I323" s="202"/>
      <c r="J323" s="202"/>
      <c r="K323" s="202"/>
      <c r="L323" s="202"/>
      <c r="M323" s="202"/>
      <c r="N323" s="202"/>
      <c r="O323" s="202"/>
      <c r="P323" s="203"/>
      <c r="Q323" s="5" t="str">
        <f t="shared" si="54"/>
        <v/>
      </c>
      <c r="R323" s="29"/>
      <c r="S323" s="29"/>
      <c r="T323" s="29"/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04"/>
      <c r="E324" s="205"/>
      <c r="F324" s="205"/>
      <c r="G324" s="205"/>
      <c r="H324" s="205"/>
      <c r="I324" s="205"/>
      <c r="J324" s="205"/>
      <c r="K324" s="205"/>
      <c r="L324" s="205"/>
      <c r="M324" s="205"/>
      <c r="N324" s="205"/>
      <c r="O324" s="205"/>
      <c r="P324" s="206"/>
      <c r="Q324" s="5" t="str">
        <f t="shared" si="54"/>
        <v/>
      </c>
      <c r="R324" s="29"/>
      <c r="S324" s="29"/>
      <c r="T324" s="29"/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 t="str">
        <f t="shared" si="54"/>
        <v/>
      </c>
      <c r="R325" s="29"/>
      <c r="S325" s="29"/>
      <c r="T325" s="29"/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00" t="str">
        <f>V304</f>
        <v>Miúdos FC</v>
      </c>
      <c r="E326" s="200"/>
      <c r="F326" s="129">
        <v>70.25</v>
      </c>
      <c r="G326" s="79" t="s">
        <v>17</v>
      </c>
      <c r="H326" s="128">
        <v>78.849999999999994</v>
      </c>
      <c r="I326" s="200" t="str">
        <f>V298</f>
        <v>Glaa.VascodaaGamaa</v>
      </c>
      <c r="J326" s="200"/>
      <c r="K326" s="200"/>
      <c r="L326" s="200"/>
      <c r="M326" s="200"/>
      <c r="N326" s="200"/>
      <c r="O326" s="200"/>
      <c r="P326" s="200"/>
      <c r="Q326" s="5">
        <f t="shared" si="54"/>
        <v>3</v>
      </c>
      <c r="R326" s="29"/>
      <c r="S326" s="29"/>
      <c r="T326" s="29"/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0" t="str">
        <f>V303</f>
        <v>secapimenteira</v>
      </c>
      <c r="E327" s="200"/>
      <c r="F327" s="128">
        <v>42.74</v>
      </c>
      <c r="G327" s="79" t="s">
        <v>17</v>
      </c>
      <c r="H327" s="129">
        <v>40.72</v>
      </c>
      <c r="I327" s="200" t="str">
        <f>V297</f>
        <v>F.C. Intense</v>
      </c>
      <c r="J327" s="200"/>
      <c r="K327" s="200"/>
      <c r="L327" s="200"/>
      <c r="M327" s="200"/>
      <c r="N327" s="200"/>
      <c r="O327" s="200"/>
      <c r="P327" s="200"/>
      <c r="Q327" s="5">
        <f t="shared" si="54"/>
        <v>0</v>
      </c>
      <c r="R327" s="29"/>
      <c r="S327" s="29"/>
      <c r="T327" s="29"/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0" t="str">
        <f>V302</f>
        <v>Spada C.R.F.C</v>
      </c>
      <c r="E328" s="200"/>
      <c r="F328" s="128">
        <v>56.81</v>
      </c>
      <c r="G328" s="79" t="s">
        <v>17</v>
      </c>
      <c r="H328" s="129">
        <v>45.61</v>
      </c>
      <c r="I328" s="200" t="str">
        <f>V300</f>
        <v>Vale das Videiras</v>
      </c>
      <c r="J328" s="200"/>
      <c r="K328" s="200"/>
      <c r="L328" s="200"/>
      <c r="M328" s="200"/>
      <c r="N328" s="200"/>
      <c r="O328" s="200"/>
      <c r="P328" s="200"/>
      <c r="Q328" s="5">
        <f t="shared" si="54"/>
        <v>0</v>
      </c>
      <c r="R328" s="29"/>
      <c r="S328" s="29"/>
      <c r="T328" s="29"/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0" t="str">
        <f>V301</f>
        <v>comicu</v>
      </c>
      <c r="E329" s="200"/>
      <c r="F329" s="128">
        <v>54.55</v>
      </c>
      <c r="G329" s="79" t="s">
        <v>17</v>
      </c>
      <c r="H329" s="129">
        <v>47.73</v>
      </c>
      <c r="I329" s="200" t="str">
        <f>V299</f>
        <v>Alegousados F.C</v>
      </c>
      <c r="J329" s="200"/>
      <c r="K329" s="200"/>
      <c r="L329" s="200"/>
      <c r="M329" s="200"/>
      <c r="N329" s="200"/>
      <c r="O329" s="200"/>
      <c r="P329" s="200"/>
      <c r="Q329" s="5">
        <f t="shared" si="54"/>
        <v>0</v>
      </c>
      <c r="R329" s="29"/>
      <c r="S329" s="29"/>
      <c r="T329" s="29"/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5" t="str">
        <f t="shared" si="54"/>
        <v/>
      </c>
      <c r="R330" s="29"/>
      <c r="S330" s="29"/>
      <c r="T330" s="29"/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1" t="s">
        <v>144</v>
      </c>
      <c r="E331" s="202"/>
      <c r="F331" s="202"/>
      <c r="G331" s="202"/>
      <c r="H331" s="202"/>
      <c r="I331" s="202"/>
      <c r="J331" s="202"/>
      <c r="K331" s="202"/>
      <c r="L331" s="202"/>
      <c r="M331" s="202"/>
      <c r="N331" s="202"/>
      <c r="O331" s="202"/>
      <c r="P331" s="203"/>
      <c r="Q331" s="5" t="str">
        <f t="shared" si="54"/>
        <v/>
      </c>
      <c r="R331" s="29"/>
      <c r="S331" s="29"/>
      <c r="T331" s="29"/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04"/>
      <c r="E332" s="205"/>
      <c r="F332" s="205"/>
      <c r="G332" s="205"/>
      <c r="H332" s="205"/>
      <c r="I332" s="205"/>
      <c r="J332" s="205"/>
      <c r="K332" s="205"/>
      <c r="L332" s="205"/>
      <c r="M332" s="205"/>
      <c r="N332" s="205"/>
      <c r="O332" s="205"/>
      <c r="P332" s="206"/>
      <c r="Q332" s="5" t="str">
        <f t="shared" si="54"/>
        <v/>
      </c>
      <c r="R332" s="29"/>
      <c r="S332" s="29"/>
      <c r="T332" s="29"/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5" t="str">
        <f t="shared" si="54"/>
        <v/>
      </c>
      <c r="R333" s="29"/>
      <c r="S333" s="29"/>
      <c r="T333" s="29"/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0" t="str">
        <f>V304</f>
        <v>Miúdos FC</v>
      </c>
      <c r="E334" s="200"/>
      <c r="F334" s="128">
        <v>34.99</v>
      </c>
      <c r="G334" s="79" t="s">
        <v>17</v>
      </c>
      <c r="H334" s="129">
        <v>3.59</v>
      </c>
      <c r="I334" s="200" t="str">
        <f>V299</f>
        <v>Alegousados F.C</v>
      </c>
      <c r="J334" s="200"/>
      <c r="K334" s="200"/>
      <c r="L334" s="200"/>
      <c r="M334" s="200"/>
      <c r="N334" s="200"/>
      <c r="O334" s="200"/>
      <c r="P334" s="200"/>
      <c r="Q334" s="5">
        <f t="shared" si="54"/>
        <v>0</v>
      </c>
      <c r="R334" s="29"/>
      <c r="S334" s="29"/>
      <c r="T334" s="29"/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0</v>
      </c>
      <c r="D335" s="200" t="str">
        <f>V303</f>
        <v>secapimenteira</v>
      </c>
      <c r="E335" s="200"/>
      <c r="F335" s="129">
        <v>21.11</v>
      </c>
      <c r="G335" s="79" t="s">
        <v>17</v>
      </c>
      <c r="H335" s="128">
        <v>55.81</v>
      </c>
      <c r="I335" s="200" t="str">
        <f>V300</f>
        <v>Vale das Videiras</v>
      </c>
      <c r="J335" s="200"/>
      <c r="K335" s="200"/>
      <c r="L335" s="200"/>
      <c r="M335" s="200"/>
      <c r="N335" s="200"/>
      <c r="O335" s="200"/>
      <c r="P335" s="200"/>
      <c r="Q335" s="5">
        <f t="shared" si="54"/>
        <v>3</v>
      </c>
      <c r="R335" s="29"/>
      <c r="S335" s="29"/>
      <c r="T335" s="29"/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00" t="str">
        <f>V302</f>
        <v>Spada C.R.F.C</v>
      </c>
      <c r="E336" s="200"/>
      <c r="F336" s="128">
        <v>46.15</v>
      </c>
      <c r="G336" s="79" t="s">
        <v>17</v>
      </c>
      <c r="H336" s="129">
        <v>34.549999999999997</v>
      </c>
      <c r="I336" s="200" t="str">
        <f>V297</f>
        <v>F.C. Intense</v>
      </c>
      <c r="J336" s="200"/>
      <c r="K336" s="200"/>
      <c r="L336" s="200"/>
      <c r="M336" s="200"/>
      <c r="N336" s="200"/>
      <c r="O336" s="200"/>
      <c r="P336" s="200"/>
      <c r="Q336" s="5">
        <f t="shared" si="54"/>
        <v>0</v>
      </c>
      <c r="R336" s="29"/>
      <c r="S336" s="29"/>
      <c r="T336" s="29"/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0</v>
      </c>
      <c r="D337" s="200" t="str">
        <f>V301</f>
        <v>comicu</v>
      </c>
      <c r="E337" s="200"/>
      <c r="F337" s="129">
        <v>25.09</v>
      </c>
      <c r="G337" s="79" t="s">
        <v>17</v>
      </c>
      <c r="H337" s="128">
        <v>37.090000000000003</v>
      </c>
      <c r="I337" s="200" t="str">
        <f>V298</f>
        <v>Glaa.VascodaaGamaa</v>
      </c>
      <c r="J337" s="200"/>
      <c r="K337" s="200"/>
      <c r="L337" s="200"/>
      <c r="M337" s="200"/>
      <c r="N337" s="200"/>
      <c r="O337" s="200"/>
      <c r="P337" s="200"/>
      <c r="Q337" s="5">
        <f t="shared" si="54"/>
        <v>3</v>
      </c>
      <c r="R337" s="29"/>
      <c r="S337" s="29"/>
      <c r="T337" s="29"/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54"/>
        <v/>
      </c>
      <c r="R338" s="29"/>
      <c r="S338" s="29"/>
      <c r="T338" s="29"/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1" t="s">
        <v>145</v>
      </c>
      <c r="E339" s="202"/>
      <c r="F339" s="202"/>
      <c r="G339" s="202"/>
      <c r="H339" s="202"/>
      <c r="I339" s="202"/>
      <c r="J339" s="202"/>
      <c r="K339" s="202"/>
      <c r="L339" s="202"/>
      <c r="M339" s="202"/>
      <c r="N339" s="202"/>
      <c r="O339" s="202"/>
      <c r="P339" s="203"/>
      <c r="Q339" s="5" t="str">
        <f t="shared" si="54"/>
        <v/>
      </c>
      <c r="R339" s="29"/>
      <c r="S339" s="29"/>
      <c r="T339" s="29"/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04"/>
      <c r="E340" s="205"/>
      <c r="F340" s="205"/>
      <c r="G340" s="205"/>
      <c r="H340" s="205"/>
      <c r="I340" s="205"/>
      <c r="J340" s="205"/>
      <c r="K340" s="205"/>
      <c r="L340" s="205"/>
      <c r="M340" s="205"/>
      <c r="N340" s="205"/>
      <c r="O340" s="205"/>
      <c r="P340" s="206"/>
      <c r="Q340" s="5" t="str">
        <f t="shared" si="54"/>
        <v/>
      </c>
      <c r="R340" s="29"/>
      <c r="S340" s="29"/>
      <c r="T340" s="29"/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54"/>
        <v/>
      </c>
      <c r="R341" s="29"/>
      <c r="S341" s="29"/>
      <c r="T341" s="29"/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0" t="str">
        <f>V304</f>
        <v>Miúdos FC</v>
      </c>
      <c r="E342" s="200"/>
      <c r="F342" s="128">
        <v>63.79</v>
      </c>
      <c r="G342" s="79" t="s">
        <v>17</v>
      </c>
      <c r="H342" s="129">
        <v>52.87</v>
      </c>
      <c r="I342" s="200" t="str">
        <f>V301</f>
        <v>comicu</v>
      </c>
      <c r="J342" s="200"/>
      <c r="K342" s="200"/>
      <c r="L342" s="200"/>
      <c r="M342" s="200"/>
      <c r="N342" s="200"/>
      <c r="O342" s="200"/>
      <c r="P342" s="200"/>
      <c r="Q342" s="5">
        <f t="shared" si="54"/>
        <v>0</v>
      </c>
      <c r="R342" s="29"/>
      <c r="S342" s="29"/>
      <c r="T342" s="29"/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00" t="str">
        <f>V303</f>
        <v>secapimenteira</v>
      </c>
      <c r="E343" s="200"/>
      <c r="F343" s="128">
        <v>61.77</v>
      </c>
      <c r="G343" s="79" t="s">
        <v>17</v>
      </c>
      <c r="H343" s="129">
        <v>56.74</v>
      </c>
      <c r="I343" s="200" t="str">
        <f>V302</f>
        <v>Spada C.R.F.C</v>
      </c>
      <c r="J343" s="200"/>
      <c r="K343" s="200"/>
      <c r="L343" s="200"/>
      <c r="M343" s="200"/>
      <c r="N343" s="200"/>
      <c r="O343" s="200"/>
      <c r="P343" s="200"/>
      <c r="Q343" s="5">
        <f t="shared" si="54"/>
        <v>0</v>
      </c>
      <c r="R343" s="29"/>
      <c r="S343" s="29"/>
      <c r="T343" s="29"/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00" t="str">
        <f>V300</f>
        <v>Vale das Videiras</v>
      </c>
      <c r="E344" s="200"/>
      <c r="F344" s="128">
        <v>58.87</v>
      </c>
      <c r="G344" s="79" t="s">
        <v>17</v>
      </c>
      <c r="H344" s="129">
        <v>51.97</v>
      </c>
      <c r="I344" s="200" t="str">
        <f>V297</f>
        <v>F.C. Intense</v>
      </c>
      <c r="J344" s="200"/>
      <c r="K344" s="200"/>
      <c r="L344" s="200"/>
      <c r="M344" s="200"/>
      <c r="N344" s="200"/>
      <c r="O344" s="200"/>
      <c r="P344" s="200"/>
      <c r="Q344" s="5">
        <f t="shared" si="54"/>
        <v>0</v>
      </c>
      <c r="R344" s="29"/>
      <c r="S344" s="29"/>
      <c r="T344" s="29"/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00" t="str">
        <f>V299</f>
        <v>Alegousados F.C</v>
      </c>
      <c r="E345" s="200"/>
      <c r="F345" s="129">
        <v>27.69</v>
      </c>
      <c r="G345" s="79" t="s">
        <v>17</v>
      </c>
      <c r="H345" s="128">
        <v>78.069999999999993</v>
      </c>
      <c r="I345" s="200" t="str">
        <f>V298</f>
        <v>Glaa.VascodaaGamaa</v>
      </c>
      <c r="J345" s="200"/>
      <c r="K345" s="200"/>
      <c r="L345" s="200"/>
      <c r="M345" s="200"/>
      <c r="N345" s="200"/>
      <c r="O345" s="200"/>
      <c r="P345" s="200"/>
      <c r="Q345" s="5">
        <f t="shared" si="54"/>
        <v>3</v>
      </c>
      <c r="R345" s="29"/>
      <c r="S345" s="29"/>
      <c r="T345" s="29"/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5" t="str">
        <f t="shared" si="54"/>
        <v/>
      </c>
      <c r="R346" s="29"/>
      <c r="S346" s="29"/>
      <c r="T346" s="29"/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1" t="s">
        <v>146</v>
      </c>
      <c r="E347" s="202"/>
      <c r="F347" s="202"/>
      <c r="G347" s="202"/>
      <c r="H347" s="202"/>
      <c r="I347" s="202"/>
      <c r="J347" s="202"/>
      <c r="K347" s="202"/>
      <c r="L347" s="202"/>
      <c r="M347" s="202"/>
      <c r="N347" s="202"/>
      <c r="O347" s="202"/>
      <c r="P347" s="203"/>
      <c r="Q347" s="5" t="str">
        <f t="shared" si="54"/>
        <v/>
      </c>
      <c r="R347" s="29"/>
      <c r="S347" s="29"/>
      <c r="T347" s="29"/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04"/>
      <c r="E348" s="205"/>
      <c r="F348" s="205"/>
      <c r="G348" s="205"/>
      <c r="H348" s="205"/>
      <c r="I348" s="205"/>
      <c r="J348" s="205"/>
      <c r="K348" s="205"/>
      <c r="L348" s="205"/>
      <c r="M348" s="205"/>
      <c r="N348" s="205"/>
      <c r="O348" s="205"/>
      <c r="P348" s="206"/>
      <c r="Q348" s="5" t="str">
        <f t="shared" si="54"/>
        <v/>
      </c>
      <c r="R348" s="29"/>
      <c r="S348" s="29"/>
      <c r="T348" s="29"/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5" t="str">
        <f t="shared" si="54"/>
        <v/>
      </c>
      <c r="R349" s="29"/>
      <c r="S349" s="29"/>
      <c r="T349" s="29"/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00" t="str">
        <f>V304</f>
        <v>Miúdos FC</v>
      </c>
      <c r="E350" s="200"/>
      <c r="F350" s="135">
        <v>36.5</v>
      </c>
      <c r="G350" s="134" t="s">
        <v>17</v>
      </c>
      <c r="H350" s="133">
        <v>56.51</v>
      </c>
      <c r="I350" s="200" t="str">
        <f>V302</f>
        <v>Spada C.R.F.C</v>
      </c>
      <c r="J350" s="200"/>
      <c r="K350" s="200"/>
      <c r="L350" s="200"/>
      <c r="M350" s="200"/>
      <c r="N350" s="200"/>
      <c r="O350" s="200"/>
      <c r="P350" s="200"/>
      <c r="Q350" s="5">
        <f t="shared" si="54"/>
        <v>3</v>
      </c>
      <c r="R350" s="29"/>
      <c r="S350" s="29"/>
      <c r="T350" s="29"/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0" t="str">
        <f>V303</f>
        <v>secapimenteira</v>
      </c>
      <c r="E351" s="200"/>
      <c r="F351" s="133">
        <v>38</v>
      </c>
      <c r="G351" s="134" t="s">
        <v>17</v>
      </c>
      <c r="H351" s="135">
        <v>32.67</v>
      </c>
      <c r="I351" s="200" t="str">
        <f>V301</f>
        <v>comicu</v>
      </c>
      <c r="J351" s="200"/>
      <c r="K351" s="200"/>
      <c r="L351" s="200"/>
      <c r="M351" s="200"/>
      <c r="N351" s="200"/>
      <c r="O351" s="200"/>
      <c r="P351" s="200"/>
      <c r="Q351" s="5">
        <f t="shared" si="54"/>
        <v>0</v>
      </c>
      <c r="R351" s="29"/>
      <c r="S351" s="29"/>
      <c r="T351" s="29"/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00" t="str">
        <f>V300</f>
        <v>Vale das Videiras</v>
      </c>
      <c r="E352" s="200"/>
      <c r="F352" s="133">
        <v>19.2</v>
      </c>
      <c r="G352" s="134" t="s">
        <v>17</v>
      </c>
      <c r="H352" s="135">
        <v>15.57</v>
      </c>
      <c r="I352" s="200" t="str">
        <f>V298</f>
        <v>Glaa.VascodaaGamaa</v>
      </c>
      <c r="J352" s="200"/>
      <c r="K352" s="200"/>
      <c r="L352" s="200"/>
      <c r="M352" s="200"/>
      <c r="N352" s="200"/>
      <c r="O352" s="200"/>
      <c r="P352" s="200"/>
      <c r="Q352" s="5">
        <f t="shared" si="54"/>
        <v>0</v>
      </c>
      <c r="R352" s="29"/>
      <c r="S352" s="29"/>
      <c r="T352" s="29"/>
      <c r="U352" s="5"/>
      <c r="V352" s="5"/>
      <c r="W352" s="5"/>
      <c r="X352" s="5"/>
      <c r="Y352" s="5"/>
      <c r="Z352" s="5"/>
      <c r="AA352" s="5"/>
      <c r="AB352" s="5"/>
      <c r="AC352" s="5"/>
    </row>
    <row r="353" spans="3:30">
      <c r="C353" s="5">
        <f t="shared" si="53"/>
        <v>3</v>
      </c>
      <c r="D353" s="200" t="str">
        <f>V299</f>
        <v>Alegousados F.C</v>
      </c>
      <c r="E353" s="200"/>
      <c r="F353" s="133">
        <v>45.47</v>
      </c>
      <c r="G353" s="134" t="s">
        <v>17</v>
      </c>
      <c r="H353" s="135">
        <v>30.92</v>
      </c>
      <c r="I353" s="200" t="str">
        <f>V297</f>
        <v>F.C. Intense</v>
      </c>
      <c r="J353" s="200"/>
      <c r="K353" s="200"/>
      <c r="L353" s="200"/>
      <c r="M353" s="200"/>
      <c r="N353" s="200"/>
      <c r="O353" s="200"/>
      <c r="P353" s="200"/>
      <c r="Q353" s="5">
        <f t="shared" si="54"/>
        <v>0</v>
      </c>
      <c r="R353" s="29"/>
      <c r="S353" s="29"/>
      <c r="T353" s="29"/>
      <c r="U353" s="5"/>
      <c r="V353" s="5"/>
      <c r="W353" s="5"/>
      <c r="X353" s="5"/>
      <c r="Y353" s="5"/>
      <c r="Z353" s="5"/>
      <c r="AA353" s="5"/>
      <c r="AB353" s="5"/>
      <c r="AC353" s="5"/>
    </row>
    <row r="354" spans="3:30" ht="15.75" thickBot="1">
      <c r="C354" s="5" t="str">
        <f t="shared" si="53"/>
        <v/>
      </c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5" t="str">
        <f t="shared" si="54"/>
        <v/>
      </c>
      <c r="R354" s="29"/>
      <c r="S354" s="29"/>
      <c r="T354" s="29"/>
      <c r="U354" s="5"/>
      <c r="V354" s="5"/>
      <c r="W354" s="5"/>
      <c r="X354" s="5"/>
      <c r="Y354" s="5"/>
      <c r="Z354" s="5"/>
      <c r="AA354" s="5"/>
      <c r="AB354" s="5"/>
      <c r="AC354" s="5"/>
    </row>
    <row r="355" spans="3:30">
      <c r="C355" s="5" t="str">
        <f t="shared" si="53"/>
        <v/>
      </c>
      <c r="D355" s="201" t="s">
        <v>147</v>
      </c>
      <c r="E355" s="202"/>
      <c r="F355" s="202"/>
      <c r="G355" s="202"/>
      <c r="H355" s="202"/>
      <c r="I355" s="202"/>
      <c r="J355" s="202"/>
      <c r="K355" s="202"/>
      <c r="L355" s="202"/>
      <c r="M355" s="202"/>
      <c r="N355" s="202"/>
      <c r="O355" s="202"/>
      <c r="P355" s="203"/>
      <c r="Q355" s="5" t="str">
        <f t="shared" si="54"/>
        <v/>
      </c>
      <c r="R355" s="29"/>
      <c r="S355" s="29"/>
      <c r="T355" s="29"/>
      <c r="U355" s="5"/>
      <c r="V355" s="5"/>
      <c r="W355" s="5"/>
      <c r="X355" s="5"/>
      <c r="Y355" s="5"/>
      <c r="Z355" s="5"/>
      <c r="AA355" s="5"/>
      <c r="AB355" s="5"/>
      <c r="AC355" s="5"/>
    </row>
    <row r="356" spans="3:30" ht="15.75" thickBot="1">
      <c r="C356" s="5" t="str">
        <f t="shared" si="53"/>
        <v/>
      </c>
      <c r="D356" s="204"/>
      <c r="E356" s="205"/>
      <c r="F356" s="205"/>
      <c r="G356" s="205"/>
      <c r="H356" s="205"/>
      <c r="I356" s="205"/>
      <c r="J356" s="205"/>
      <c r="K356" s="205"/>
      <c r="L356" s="205"/>
      <c r="M356" s="205"/>
      <c r="N356" s="205"/>
      <c r="O356" s="205"/>
      <c r="P356" s="206"/>
      <c r="Q356" s="5" t="str">
        <f t="shared" si="54"/>
        <v/>
      </c>
      <c r="R356" s="29"/>
      <c r="S356" s="29"/>
      <c r="T356" s="29"/>
      <c r="U356" s="5"/>
      <c r="V356" s="5"/>
      <c r="W356" s="5"/>
      <c r="X356" s="5"/>
      <c r="Y356" s="5"/>
      <c r="Z356" s="5"/>
      <c r="AA356" s="5"/>
      <c r="AB356" s="5"/>
      <c r="AC356" s="5"/>
    </row>
    <row r="357" spans="3:30">
      <c r="C357" s="5" t="str">
        <f t="shared" si="53"/>
        <v/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5" t="str">
        <f t="shared" si="54"/>
        <v/>
      </c>
      <c r="R357" s="29"/>
      <c r="S357" s="29"/>
      <c r="T357" s="29"/>
      <c r="U357" s="5"/>
      <c r="V357" s="5"/>
      <c r="W357" s="5"/>
      <c r="X357" s="5"/>
      <c r="Y357" s="66"/>
      <c r="Z357" s="66"/>
      <c r="AA357" s="5"/>
      <c r="AB357" s="5"/>
      <c r="AC357" s="5"/>
    </row>
    <row r="358" spans="3:30">
      <c r="C358" s="5">
        <f t="shared" si="53"/>
        <v>0</v>
      </c>
      <c r="D358" s="200" t="str">
        <f>V304</f>
        <v>Miúdos FC</v>
      </c>
      <c r="E358" s="200"/>
      <c r="F358" s="129">
        <v>3.31</v>
      </c>
      <c r="G358" s="79" t="s">
        <v>17</v>
      </c>
      <c r="H358" s="128">
        <v>66.66</v>
      </c>
      <c r="I358" s="200" t="str">
        <f>V303</f>
        <v>secapimenteira</v>
      </c>
      <c r="J358" s="200"/>
      <c r="K358" s="200"/>
      <c r="L358" s="200"/>
      <c r="M358" s="200"/>
      <c r="N358" s="200"/>
      <c r="O358" s="200"/>
      <c r="P358" s="200"/>
      <c r="Q358" s="5">
        <f t="shared" si="54"/>
        <v>3</v>
      </c>
      <c r="R358" s="29"/>
      <c r="S358" s="29"/>
      <c r="T358" s="29"/>
      <c r="U358" s="5"/>
      <c r="V358" s="5"/>
      <c r="W358" s="5"/>
      <c r="X358" s="5"/>
      <c r="Y358" s="5"/>
      <c r="Z358" s="5"/>
      <c r="AA358" s="5"/>
      <c r="AB358" s="5"/>
      <c r="AC358" s="5"/>
    </row>
    <row r="359" spans="3:30">
      <c r="C359" s="5">
        <f t="shared" si="53"/>
        <v>3</v>
      </c>
      <c r="D359" s="200" t="str">
        <f>V302</f>
        <v>Spada C.R.F.C</v>
      </c>
      <c r="E359" s="200"/>
      <c r="F359" s="128">
        <v>56.61</v>
      </c>
      <c r="G359" s="79" t="s">
        <v>17</v>
      </c>
      <c r="H359" s="129">
        <v>34.909999999999997</v>
      </c>
      <c r="I359" s="200" t="str">
        <f>V301</f>
        <v>comicu</v>
      </c>
      <c r="J359" s="200"/>
      <c r="K359" s="200"/>
      <c r="L359" s="200"/>
      <c r="M359" s="200"/>
      <c r="N359" s="200"/>
      <c r="O359" s="200"/>
      <c r="P359" s="200"/>
      <c r="Q359" s="5">
        <f t="shared" si="54"/>
        <v>0</v>
      </c>
      <c r="R359" s="29"/>
      <c r="S359" s="29"/>
      <c r="T359" s="29"/>
      <c r="U359" s="5"/>
      <c r="V359" s="5"/>
      <c r="W359" s="5"/>
      <c r="X359" s="5"/>
      <c r="Y359" s="5"/>
      <c r="Z359" s="5"/>
      <c r="AA359" s="5"/>
      <c r="AB359" s="5"/>
      <c r="AC359" s="5"/>
    </row>
    <row r="360" spans="3:30">
      <c r="C360" s="5">
        <f t="shared" si="53"/>
        <v>3</v>
      </c>
      <c r="D360" s="200" t="str">
        <f>V300</f>
        <v>Vale das Videiras</v>
      </c>
      <c r="E360" s="200"/>
      <c r="F360" s="128">
        <v>36.619999999999997</v>
      </c>
      <c r="G360" s="79" t="s">
        <v>17</v>
      </c>
      <c r="H360" s="129">
        <v>31.71</v>
      </c>
      <c r="I360" s="200" t="str">
        <f>V299</f>
        <v>Alegousados F.C</v>
      </c>
      <c r="J360" s="200"/>
      <c r="K360" s="200"/>
      <c r="L360" s="200"/>
      <c r="M360" s="200"/>
      <c r="N360" s="200"/>
      <c r="O360" s="200"/>
      <c r="P360" s="200"/>
      <c r="Q360" s="5">
        <f t="shared" si="54"/>
        <v>0</v>
      </c>
      <c r="R360" s="29"/>
      <c r="S360" s="29"/>
      <c r="T360" s="29"/>
      <c r="U360" s="5"/>
      <c r="V360" s="5"/>
      <c r="W360" s="5"/>
      <c r="X360" s="5"/>
      <c r="Y360" s="5"/>
      <c r="Z360" s="5"/>
      <c r="AA360" s="5"/>
      <c r="AB360" s="5"/>
      <c r="AC360" s="5"/>
    </row>
    <row r="361" spans="3:30">
      <c r="C361" s="5">
        <f t="shared" si="53"/>
        <v>0</v>
      </c>
      <c r="D361" s="200" t="str">
        <f>V298</f>
        <v>Glaa.VascodaaGamaa</v>
      </c>
      <c r="E361" s="200"/>
      <c r="F361" s="128">
        <v>37.19</v>
      </c>
      <c r="G361" s="79" t="s">
        <v>17</v>
      </c>
      <c r="H361" s="129" t="s">
        <v>590</v>
      </c>
      <c r="I361" s="200" t="str">
        <f>V297</f>
        <v>F.C. Intense</v>
      </c>
      <c r="J361" s="200"/>
      <c r="K361" s="200"/>
      <c r="L361" s="200"/>
      <c r="M361" s="200"/>
      <c r="N361" s="200"/>
      <c r="O361" s="200"/>
      <c r="P361" s="200"/>
      <c r="Q361" s="5">
        <f t="shared" si="54"/>
        <v>3</v>
      </c>
      <c r="R361" s="29"/>
      <c r="S361" s="29"/>
      <c r="T361" s="29"/>
      <c r="U361" s="5"/>
      <c r="V361" s="5"/>
      <c r="W361" s="5"/>
      <c r="X361" s="5"/>
      <c r="Y361" s="5"/>
      <c r="Z361" s="5"/>
      <c r="AA361" s="5"/>
      <c r="AB361" s="5"/>
      <c r="AC361" s="5"/>
    </row>
    <row r="362" spans="3:30" ht="15.75" thickBot="1">
      <c r="U362" s="5"/>
      <c r="V362" s="5"/>
      <c r="W362" s="5"/>
      <c r="X362" s="5"/>
      <c r="Y362" s="5"/>
      <c r="Z362" s="5"/>
      <c r="AA362" s="5"/>
      <c r="AB362" s="5"/>
      <c r="AC362" s="5"/>
    </row>
    <row r="363" spans="3:30">
      <c r="C363" s="29"/>
      <c r="D363" s="227" t="s">
        <v>127</v>
      </c>
      <c r="E363" s="228"/>
      <c r="F363" s="228"/>
      <c r="G363" s="228"/>
      <c r="H363" s="228"/>
      <c r="I363" s="228"/>
      <c r="J363" s="228"/>
      <c r="K363" s="228"/>
      <c r="L363" s="228"/>
      <c r="M363" s="229"/>
      <c r="N363" s="29"/>
      <c r="O363" s="29"/>
      <c r="P363" s="29"/>
      <c r="Q363" s="29"/>
      <c r="R363" s="29"/>
      <c r="S363" s="29"/>
      <c r="T363" s="4"/>
      <c r="U363" s="5"/>
      <c r="V363" s="5"/>
      <c r="W363" s="5"/>
      <c r="X363" s="5"/>
      <c r="Y363" s="5"/>
      <c r="Z363" s="5"/>
      <c r="AA363" s="5"/>
      <c r="AB363" s="5"/>
      <c r="AC363" s="5"/>
      <c r="AD363" s="29"/>
    </row>
    <row r="364" spans="3:30" ht="15.75" thickBot="1">
      <c r="C364" s="29"/>
      <c r="D364" s="230"/>
      <c r="E364" s="231"/>
      <c r="F364" s="231"/>
      <c r="G364" s="231"/>
      <c r="H364" s="231"/>
      <c r="I364" s="231"/>
      <c r="J364" s="231"/>
      <c r="K364" s="231"/>
      <c r="L364" s="231"/>
      <c r="M364" s="232"/>
      <c r="N364" s="29"/>
      <c r="O364" s="29"/>
      <c r="P364" s="29"/>
      <c r="Q364" s="29"/>
      <c r="R364" s="29"/>
      <c r="S364" s="29"/>
      <c r="T364" s="4"/>
      <c r="U364" s="5"/>
      <c r="V364" s="5"/>
      <c r="W364" s="5"/>
      <c r="X364" s="5"/>
      <c r="Y364" s="5"/>
      <c r="Z364" s="5"/>
      <c r="AA364" s="5"/>
      <c r="AB364" s="5"/>
      <c r="AC364" s="5"/>
      <c r="AD364" s="29"/>
    </row>
    <row r="365" spans="3:30" ht="15.75" thickBot="1">
      <c r="C365" s="29"/>
      <c r="D365" s="146" t="s">
        <v>3</v>
      </c>
      <c r="E365" s="147" t="s">
        <v>29</v>
      </c>
      <c r="F365" s="233" t="s">
        <v>12</v>
      </c>
      <c r="G365" s="233"/>
      <c r="H365" s="233" t="s">
        <v>264</v>
      </c>
      <c r="I365" s="233"/>
      <c r="J365" s="233" t="s">
        <v>265</v>
      </c>
      <c r="K365" s="233"/>
      <c r="L365" s="233" t="s">
        <v>266</v>
      </c>
      <c r="M365" s="234"/>
      <c r="N365" s="29"/>
      <c r="O365" s="29"/>
      <c r="P365" s="29"/>
      <c r="Q365" s="29"/>
      <c r="R365" s="29"/>
      <c r="S365" s="29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  <c r="AD365" s="29"/>
    </row>
    <row r="366" spans="3:30">
      <c r="C366" s="29"/>
      <c r="D366" s="8" t="s">
        <v>4</v>
      </c>
      <c r="E366" s="145" t="str">
        <f>VLOOKUP(AC366,$U$365:$AB$373,2)</f>
        <v>Puro Malte F. C.</v>
      </c>
      <c r="F366" s="235">
        <f>VLOOKUP(AC366,$U$365:$AB$373,3)</f>
        <v>15</v>
      </c>
      <c r="G366" s="235"/>
      <c r="H366" s="236">
        <f>VLOOKUP(AC366,$U$365:$AB$373,4)</f>
        <v>307.01</v>
      </c>
      <c r="I366" s="236"/>
      <c r="J366" s="236">
        <f>VLOOKUP(AC366,$U$365:$AB$373,5)</f>
        <v>244.71</v>
      </c>
      <c r="K366" s="236"/>
      <c r="L366" s="236">
        <f>VLOOKUP(AC366,$U$365:$AB$373,6)</f>
        <v>62.299999999999983</v>
      </c>
      <c r="M366" s="237"/>
      <c r="N366" s="29"/>
      <c r="O366" s="29" t="s">
        <v>271</v>
      </c>
      <c r="P366" s="29"/>
      <c r="Q366" s="29"/>
      <c r="R366" s="29"/>
      <c r="S366" s="29"/>
      <c r="T366" s="4"/>
      <c r="U366" s="22">
        <v>1</v>
      </c>
      <c r="V366" s="97" t="str">
        <f>IF(OR('1ª FASE  - ELIMINATÓRIAS'!I141="",'1ª FASE  - ELIMINATÓRIAS'!I141=""),"",'1ª FASE  - ELIMINATÓRIAS'!C141)</f>
        <v>Engenheirense</v>
      </c>
      <c r="W366" s="5">
        <f>SUM(Q382,Q387,Q396,Q405,Q413,Q422,Q430)</f>
        <v>6</v>
      </c>
      <c r="X366" s="5">
        <f>SUM(H382,H387,H396,H405,H413,H422,H430)</f>
        <v>306.18</v>
      </c>
      <c r="Y366" s="5">
        <f>SUM(F382,F387,F396,F405,F413,F422,F430)</f>
        <v>320.38</v>
      </c>
      <c r="Z366" s="5">
        <f>X366-Y366</f>
        <v>-14.199999999999989</v>
      </c>
      <c r="AA366" s="97">
        <f>(W366*10^10)+((Z366+5000)*10^6)+(X366*10)+U366</f>
        <v>64985803062.800003</v>
      </c>
      <c r="AB366" s="5">
        <f>LARGE($AA$366:$AA$373,U366)</f>
        <v>155062303078.10001</v>
      </c>
      <c r="AC366" s="97">
        <f>MATCH(AB366,$AA$366:$AA$373,0)</f>
        <v>8</v>
      </c>
      <c r="AD366" s="29"/>
    </row>
    <row r="367" spans="3:30">
      <c r="C367" s="29"/>
      <c r="D367" s="9" t="s">
        <v>5</v>
      </c>
      <c r="E367" s="137" t="str">
        <f t="shared" ref="E367:E373" si="55">VLOOKUP(AC367,$U$365:$AB$373,2)</f>
        <v>#DaBaixaPaquito</v>
      </c>
      <c r="F367" s="216">
        <f t="shared" ref="F367:F373" si="56">VLOOKUP(AC367,$U$365:$AB$373,3)</f>
        <v>15</v>
      </c>
      <c r="G367" s="216"/>
      <c r="H367" s="217">
        <f t="shared" ref="H367:H373" si="57">VLOOKUP(AC367,$U$365:$AB$373,4)</f>
        <v>292.25</v>
      </c>
      <c r="I367" s="217"/>
      <c r="J367" s="217">
        <f t="shared" ref="J367:J373" si="58">VLOOKUP(AC367,$U$365:$AB$373,5)</f>
        <v>284.67</v>
      </c>
      <c r="K367" s="217"/>
      <c r="L367" s="217">
        <f t="shared" ref="L367:L373" si="59">VLOOKUP(AC367,$U$365:$AB$373,6)</f>
        <v>7.5799999999999841</v>
      </c>
      <c r="M367" s="226"/>
      <c r="N367" s="29"/>
      <c r="O367" s="29" t="s">
        <v>267</v>
      </c>
      <c r="P367" s="29"/>
      <c r="Q367" s="29"/>
      <c r="R367" s="29"/>
      <c r="S367" s="29"/>
      <c r="T367" s="4"/>
      <c r="U367" s="22">
        <v>2</v>
      </c>
      <c r="V367" s="97" t="str">
        <f>IF(OR('1ª FASE  - ELIMINATÓRIAS'!I125="",'1ª FASE  - ELIMINATÓRIAS'!I125=""),"",'1ª FASE  - ELIMINATÓRIAS'!C125)</f>
        <v>André fogão</v>
      </c>
      <c r="W367" s="5">
        <f>SUM(Q381,Q388,Q395,Q406,Q414,Q421)</f>
        <v>12</v>
      </c>
      <c r="X367" s="5">
        <f>SUM(H381,H388,H395,H406,H414,H421,F430)</f>
        <v>305.27999999999997</v>
      </c>
      <c r="Y367" s="5">
        <f>SUM(F381,F388,F395,F406,F414,F421,H430)</f>
        <v>308.14999999999998</v>
      </c>
      <c r="Z367" s="5">
        <f t="shared" ref="Z367:Z373" si="60">X367-Y367</f>
        <v>-2.8700000000000045</v>
      </c>
      <c r="AA367" s="97">
        <f t="shared" ref="AA367:AA373" si="61">(W367*10^10)+((Z367+5000)*10^6)+(X367*10)+U367</f>
        <v>124997133054.8</v>
      </c>
      <c r="AB367" s="5">
        <f t="shared" ref="AB367:AB373" si="62">LARGE($AA$366:$AA$373,U367)</f>
        <v>155007582929.5</v>
      </c>
      <c r="AC367" s="97">
        <f t="shared" ref="AC367:AC373" si="63">MATCH(AB367,$AA$366:$AA$373,0)</f>
        <v>7</v>
      </c>
      <c r="AD367" s="29"/>
    </row>
    <row r="368" spans="3:30">
      <c r="C368" s="29"/>
      <c r="D368" s="9" t="s">
        <v>6</v>
      </c>
      <c r="E368" s="137" t="str">
        <f t="shared" si="55"/>
        <v>André fogão</v>
      </c>
      <c r="F368" s="216">
        <f t="shared" si="56"/>
        <v>12</v>
      </c>
      <c r="G368" s="216"/>
      <c r="H368" s="217">
        <f t="shared" si="57"/>
        <v>305.27999999999997</v>
      </c>
      <c r="I368" s="217"/>
      <c r="J368" s="217">
        <f t="shared" si="58"/>
        <v>308.14999999999998</v>
      </c>
      <c r="K368" s="217"/>
      <c r="L368" s="217">
        <f t="shared" si="59"/>
        <v>-2.8700000000000045</v>
      </c>
      <c r="M368" s="226"/>
      <c r="N368" s="29"/>
      <c r="O368" s="29" t="s">
        <v>588</v>
      </c>
      <c r="P368" s="29"/>
      <c r="Q368" s="29"/>
      <c r="R368" s="29"/>
      <c r="S368" s="29"/>
      <c r="T368" s="4"/>
      <c r="U368" s="22">
        <v>3</v>
      </c>
      <c r="V368" s="97" t="str">
        <f>IF(OR('1ª FASE  - ELIMINATÓRIAS'!I109="",'1ª FASE  - ELIMINATÓRIAS'!I109=""),"",'1ª FASE  - ELIMINATÓRIAS'!C109)</f>
        <v>CAFÉ FC RJ</v>
      </c>
      <c r="W368" s="5">
        <f>SUM(Q380,Q389,Q398,Q403,C414,C422,Q429)</f>
        <v>12</v>
      </c>
      <c r="X368" s="5">
        <f>SUM(H380,H389,H398,H403,F414,F422,H429)</f>
        <v>288.54000000000002</v>
      </c>
      <c r="Y368" s="5">
        <f>SUM(F380,F389,F398,F403,H414,H422,F429)</f>
        <v>329.49999999999994</v>
      </c>
      <c r="Z368" s="5">
        <f t="shared" si="60"/>
        <v>-40.959999999999923</v>
      </c>
      <c r="AA368" s="97">
        <f t="shared" si="61"/>
        <v>124959042888.39999</v>
      </c>
      <c r="AB368" s="5">
        <f t="shared" si="62"/>
        <v>124997133054.8</v>
      </c>
      <c r="AC368" s="97">
        <f t="shared" si="63"/>
        <v>2</v>
      </c>
      <c r="AD368" s="29"/>
    </row>
    <row r="369" spans="3:30">
      <c r="C369" s="29"/>
      <c r="D369" s="9" t="s">
        <v>7</v>
      </c>
      <c r="E369" s="137" t="str">
        <f t="shared" si="55"/>
        <v>CAFÉ FC RJ</v>
      </c>
      <c r="F369" s="216">
        <f t="shared" si="56"/>
        <v>12</v>
      </c>
      <c r="G369" s="216"/>
      <c r="H369" s="217">
        <f t="shared" si="57"/>
        <v>288.54000000000002</v>
      </c>
      <c r="I369" s="217"/>
      <c r="J369" s="217">
        <f t="shared" si="58"/>
        <v>329.49999999999994</v>
      </c>
      <c r="K369" s="217"/>
      <c r="L369" s="217">
        <f t="shared" si="59"/>
        <v>-40.959999999999923</v>
      </c>
      <c r="M369" s="226"/>
      <c r="N369" s="29"/>
      <c r="O369" s="29" t="s">
        <v>589</v>
      </c>
      <c r="P369" s="29"/>
      <c r="Q369" s="29"/>
      <c r="R369" s="29"/>
      <c r="S369" s="29"/>
      <c r="T369" s="4"/>
      <c r="U369" s="22">
        <v>4</v>
      </c>
      <c r="V369" s="97" t="str">
        <f>IF(OR('1ª FASE  - ELIMINATÓRIAS'!I93="",'1ª FASE  - ELIMINATÓRIAS'!I93=""),"",'1ª FASE  - ELIMINATÓRIAS'!C93)</f>
        <v>Eltoonfc</v>
      </c>
      <c r="W369" s="5">
        <f>SUM(Q379,Q390,Q397,Q404,C413,C421,C429)</f>
        <v>6</v>
      </c>
      <c r="X369" s="5">
        <f>SUM(H379,H390,H397,H404,F413,F421,F429)</f>
        <v>239.03</v>
      </c>
      <c r="Y369" s="5">
        <f>SUM(F379,H390,F397,F404,H413,H421,H429)</f>
        <v>272.55</v>
      </c>
      <c r="Z369" s="5">
        <f t="shared" si="60"/>
        <v>-33.52000000000001</v>
      </c>
      <c r="AA369" s="97">
        <f t="shared" si="61"/>
        <v>64966482394.300003</v>
      </c>
      <c r="AB369" s="5">
        <f t="shared" si="62"/>
        <v>124959042888.39999</v>
      </c>
      <c r="AC369" s="97">
        <f t="shared" si="63"/>
        <v>3</v>
      </c>
      <c r="AD369" s="29"/>
    </row>
    <row r="370" spans="3:30">
      <c r="C370" s="29"/>
      <c r="D370" s="6" t="s">
        <v>8</v>
      </c>
      <c r="E370" s="138" t="str">
        <f t="shared" si="55"/>
        <v>Quelzinhaqui FC</v>
      </c>
      <c r="F370" s="207">
        <f t="shared" si="56"/>
        <v>9</v>
      </c>
      <c r="G370" s="207"/>
      <c r="H370" s="208">
        <f t="shared" si="57"/>
        <v>364.26</v>
      </c>
      <c r="I370" s="208"/>
      <c r="J370" s="208">
        <f t="shared" si="58"/>
        <v>344.08</v>
      </c>
      <c r="K370" s="208"/>
      <c r="L370" s="208">
        <f t="shared" si="59"/>
        <v>20.180000000000007</v>
      </c>
      <c r="M370" s="225"/>
      <c r="N370" s="29"/>
      <c r="O370" s="29" t="s">
        <v>270</v>
      </c>
      <c r="P370" s="29"/>
      <c r="Q370" s="29"/>
      <c r="R370" s="29"/>
      <c r="S370" s="29"/>
      <c r="T370" s="4"/>
      <c r="U370" s="22">
        <v>5</v>
      </c>
      <c r="V370" s="97" t="str">
        <f>IF(OR('1ª FASE  - ELIMINATÓRIAS'!I77="",'1ª FASE  - ELIMINATÓRIAS'!I77=""),"",'1ª FASE  - ELIMINATÓRIAS'!C77)</f>
        <v>Quelzinhaqui FC</v>
      </c>
      <c r="W370" s="5">
        <f>SUM(C382,C390,C398,C406,Q411,Q420,Q428)</f>
        <v>9</v>
      </c>
      <c r="X370" s="5">
        <f>SUM(F382,F390,F398,F406,H411,H420,H428)</f>
        <v>364.26</v>
      </c>
      <c r="Y370" s="5">
        <f>SUM(H382,H390,H398,H406,F411,F420,F428)</f>
        <v>344.08</v>
      </c>
      <c r="Z370" s="5">
        <f t="shared" si="60"/>
        <v>20.180000000000007</v>
      </c>
      <c r="AA370" s="97">
        <f t="shared" si="61"/>
        <v>95020183647.600006</v>
      </c>
      <c r="AB370" s="5">
        <f t="shared" si="62"/>
        <v>95020183647.600006</v>
      </c>
      <c r="AC370" s="97">
        <f t="shared" si="63"/>
        <v>5</v>
      </c>
      <c r="AD370" s="29"/>
    </row>
    <row r="371" spans="3:30">
      <c r="C371" s="29"/>
      <c r="D371" s="6" t="s">
        <v>9</v>
      </c>
      <c r="E371" s="138" t="str">
        <f t="shared" si="55"/>
        <v>jaspionnfc</v>
      </c>
      <c r="F371" s="207">
        <f t="shared" si="56"/>
        <v>9</v>
      </c>
      <c r="G371" s="207"/>
      <c r="H371" s="208">
        <f t="shared" si="57"/>
        <v>294.13</v>
      </c>
      <c r="I371" s="208"/>
      <c r="J371" s="208">
        <f t="shared" si="58"/>
        <v>293.51000000000005</v>
      </c>
      <c r="K371" s="208"/>
      <c r="L371" s="208">
        <f t="shared" si="59"/>
        <v>0.6199999999999477</v>
      </c>
      <c r="M371" s="225"/>
      <c r="N371" s="29"/>
      <c r="O371" s="29"/>
      <c r="P371" s="29"/>
      <c r="Q371" s="29"/>
      <c r="R371" s="29"/>
      <c r="S371" s="29"/>
      <c r="T371" s="4"/>
      <c r="U371" s="22">
        <v>6</v>
      </c>
      <c r="V371" s="97" t="str">
        <f>IF(OR('1ª FASE  - ELIMINATÓRIAS'!I61="",'1ª FASE  - ELIMINATÓRIAS'!I61=""),"",'1ª FASE  - ELIMINATÓRIAS'!C61)</f>
        <v>jaspionnfc</v>
      </c>
      <c r="W371" s="5">
        <f>SUM(C381,C389,C397,C405,Q412,Q419,C428)</f>
        <v>9</v>
      </c>
      <c r="X371" s="5">
        <f>SUM(F381,F389,F397,F405,H412,H419,F428)</f>
        <v>294.13</v>
      </c>
      <c r="Y371" s="5">
        <f>SUM(H381,H389,H397,H405,F412,F419,H428)</f>
        <v>293.51000000000005</v>
      </c>
      <c r="Z371" s="5">
        <f t="shared" si="60"/>
        <v>0.6199999999999477</v>
      </c>
      <c r="AA371" s="97">
        <f t="shared" si="61"/>
        <v>95000622947.300003</v>
      </c>
      <c r="AB371" s="5">
        <f t="shared" si="62"/>
        <v>95000622947.300003</v>
      </c>
      <c r="AC371" s="97">
        <f t="shared" si="63"/>
        <v>6</v>
      </c>
      <c r="AD371" s="29"/>
    </row>
    <row r="372" spans="3:30">
      <c r="C372" s="29"/>
      <c r="D372" s="6" t="s">
        <v>10</v>
      </c>
      <c r="E372" s="138" t="str">
        <f t="shared" si="55"/>
        <v>Engenheirense</v>
      </c>
      <c r="F372" s="207">
        <f t="shared" si="56"/>
        <v>6</v>
      </c>
      <c r="G372" s="207"/>
      <c r="H372" s="208">
        <f t="shared" si="57"/>
        <v>306.18</v>
      </c>
      <c r="I372" s="208"/>
      <c r="J372" s="208">
        <f t="shared" si="58"/>
        <v>320.38</v>
      </c>
      <c r="K372" s="208"/>
      <c r="L372" s="208">
        <f t="shared" si="59"/>
        <v>-14.199999999999989</v>
      </c>
      <c r="M372" s="225"/>
      <c r="N372" s="29"/>
      <c r="O372" s="29"/>
      <c r="P372" s="29"/>
      <c r="Q372" s="29"/>
      <c r="R372" s="29"/>
      <c r="S372" s="29"/>
      <c r="T372" s="4"/>
      <c r="U372" s="22">
        <v>7</v>
      </c>
      <c r="V372" s="97" t="str">
        <f>IF(OR('1ª FASE  - ELIMINATÓRIAS'!I45="",'1ª FASE  - ELIMINATÓRIAS'!I45=""),"",'1ª FASE  - ELIMINATÓRIAS'!C45)</f>
        <v>#DaBaixaPaquito</v>
      </c>
      <c r="W372" s="5">
        <f>SUM(C380,C388,C396,C404,C412,C420,Q427)</f>
        <v>15</v>
      </c>
      <c r="X372" s="5">
        <f>SUM(F380,F388,F396,F404,F412,F420,H427)</f>
        <v>292.25</v>
      </c>
      <c r="Y372" s="5">
        <f>SUM(H380,H388,H396,H404,H412,H420,F427)</f>
        <v>284.67</v>
      </c>
      <c r="Z372" s="5">
        <f t="shared" si="60"/>
        <v>7.5799999999999841</v>
      </c>
      <c r="AA372" s="97">
        <f t="shared" si="61"/>
        <v>155007582929.5</v>
      </c>
      <c r="AB372" s="5">
        <f t="shared" si="62"/>
        <v>64985803062.800003</v>
      </c>
      <c r="AC372" s="97">
        <f t="shared" si="63"/>
        <v>1</v>
      </c>
      <c r="AD372" s="29"/>
    </row>
    <row r="373" spans="3:30" ht="15.75" thickBot="1">
      <c r="C373" s="29"/>
      <c r="D373" s="7" t="s">
        <v>11</v>
      </c>
      <c r="E373" s="139" t="str">
        <f t="shared" si="55"/>
        <v>Eltoonfc</v>
      </c>
      <c r="F373" s="222">
        <f t="shared" si="56"/>
        <v>6</v>
      </c>
      <c r="G373" s="222"/>
      <c r="H373" s="223">
        <f t="shared" si="57"/>
        <v>239.03</v>
      </c>
      <c r="I373" s="223"/>
      <c r="J373" s="223">
        <f t="shared" si="58"/>
        <v>272.55</v>
      </c>
      <c r="K373" s="223"/>
      <c r="L373" s="223">
        <f t="shared" si="59"/>
        <v>-33.52000000000001</v>
      </c>
      <c r="M373" s="224"/>
      <c r="N373" s="29"/>
      <c r="O373" s="29"/>
      <c r="P373" s="29"/>
      <c r="Q373" s="29"/>
      <c r="R373" s="29"/>
      <c r="S373" s="29"/>
      <c r="T373" s="4"/>
      <c r="U373" s="22">
        <v>8</v>
      </c>
      <c r="V373" s="97" t="str">
        <f>IF(OR('1ª FASE  - ELIMINATÓRIAS'!I24="",'1ª FASE  - ELIMINATÓRIAS'!I24=""),"",'1ª FASE  - ELIMINATÓRIAS'!C24)</f>
        <v>Puro Malte F. C.</v>
      </c>
      <c r="W373" s="5">
        <f>SUM(C379,C387,C395,C403,C411,C419,C427)</f>
        <v>15</v>
      </c>
      <c r="X373" s="5">
        <f>SUM(F379,F387,F395,F403,F411,F419,F427)</f>
        <v>307.01</v>
      </c>
      <c r="Y373" s="5">
        <f>SUM(H379,H387,H395,H403,H411,H419,H427)</f>
        <v>244.71</v>
      </c>
      <c r="Z373" s="5">
        <f t="shared" si="60"/>
        <v>62.299999999999983</v>
      </c>
      <c r="AA373" s="97">
        <f t="shared" si="61"/>
        <v>155062303078.10001</v>
      </c>
      <c r="AB373" s="5">
        <f t="shared" si="62"/>
        <v>64966482394.300003</v>
      </c>
      <c r="AC373" s="97">
        <f t="shared" si="63"/>
        <v>4</v>
      </c>
      <c r="AD373" s="29"/>
    </row>
    <row r="374" spans="3:30"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4"/>
      <c r="U374" s="5"/>
      <c r="V374" s="97"/>
      <c r="W374" s="5"/>
      <c r="X374" s="5"/>
      <c r="Y374" s="5"/>
      <c r="Z374" s="5"/>
      <c r="AA374" s="5"/>
      <c r="AB374" s="5"/>
      <c r="AC374" s="5"/>
      <c r="AD374" s="29"/>
    </row>
    <row r="375" spans="3:30" ht="15.75" thickBot="1"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4"/>
      <c r="U375" s="5"/>
      <c r="V375" s="97"/>
      <c r="W375" s="5"/>
      <c r="X375" s="5"/>
      <c r="Y375" s="5"/>
      <c r="Z375" s="5"/>
      <c r="AA375" s="5"/>
      <c r="AB375" s="5"/>
      <c r="AC375" s="5"/>
      <c r="AD375" s="29"/>
    </row>
    <row r="376" spans="3:30">
      <c r="C376" s="29"/>
      <c r="D376" s="210" t="s">
        <v>141</v>
      </c>
      <c r="E376" s="211"/>
      <c r="F376" s="211"/>
      <c r="G376" s="211"/>
      <c r="H376" s="211"/>
      <c r="I376" s="211"/>
      <c r="J376" s="211"/>
      <c r="K376" s="211"/>
      <c r="L376" s="211"/>
      <c r="M376" s="211"/>
      <c r="N376" s="211"/>
      <c r="O376" s="211"/>
      <c r="P376" s="212"/>
      <c r="Q376" s="29"/>
      <c r="R376" s="29"/>
      <c r="S376" s="29"/>
      <c r="T376" s="4"/>
      <c r="U376" s="5"/>
      <c r="V376" s="97"/>
      <c r="W376" s="5"/>
      <c r="X376" s="5"/>
      <c r="Y376" s="5"/>
      <c r="Z376" s="5"/>
      <c r="AA376" s="5"/>
      <c r="AB376" s="5"/>
      <c r="AC376" s="5"/>
      <c r="AD376" s="29"/>
    </row>
    <row r="377" spans="3:30" ht="15.75" thickBot="1">
      <c r="C377" s="29"/>
      <c r="D377" s="213"/>
      <c r="E377" s="214"/>
      <c r="F377" s="214"/>
      <c r="G377" s="214"/>
      <c r="H377" s="214"/>
      <c r="I377" s="214"/>
      <c r="J377" s="214"/>
      <c r="K377" s="214"/>
      <c r="L377" s="214"/>
      <c r="M377" s="214"/>
      <c r="N377" s="214"/>
      <c r="O377" s="214"/>
      <c r="P377" s="215"/>
      <c r="Q377" s="29"/>
      <c r="R377" s="29"/>
      <c r="S377" s="29"/>
      <c r="T377" s="5"/>
      <c r="U377" s="22"/>
      <c r="V377" s="97"/>
      <c r="W377" s="5"/>
      <c r="X377" s="5"/>
      <c r="Y377" s="66"/>
      <c r="Z377" s="66"/>
      <c r="AA377" s="5"/>
      <c r="AB377" s="5"/>
      <c r="AC377" s="5"/>
      <c r="AD377" s="29"/>
    </row>
    <row r="378" spans="3:30"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5"/>
      <c r="U378" s="22"/>
      <c r="V378" s="97"/>
      <c r="W378" s="5"/>
      <c r="X378" s="5"/>
      <c r="Y378" s="5"/>
      <c r="Z378" s="5"/>
      <c r="AA378" s="5"/>
      <c r="AB378" s="5"/>
      <c r="AC378" s="5"/>
      <c r="AD378" s="29"/>
    </row>
    <row r="379" spans="3:30">
      <c r="C379" s="5">
        <f>IF(OR(F379="",H379=""),"",IF(F379=H379,1,IF(F379&gt;H379,3,0)))</f>
        <v>3</v>
      </c>
      <c r="D379" s="200" t="str">
        <f>V373</f>
        <v>Puro Malte F. C.</v>
      </c>
      <c r="E379" s="200"/>
      <c r="F379" s="128">
        <v>44.52</v>
      </c>
      <c r="G379" s="79" t="s">
        <v>17</v>
      </c>
      <c r="H379" s="129">
        <v>11.62</v>
      </c>
      <c r="I379" s="200" t="str">
        <f>V369</f>
        <v>Eltoonfc</v>
      </c>
      <c r="J379" s="200"/>
      <c r="K379" s="200"/>
      <c r="L379" s="200"/>
      <c r="M379" s="200"/>
      <c r="N379" s="200"/>
      <c r="O379" s="200"/>
      <c r="P379" s="200"/>
      <c r="Q379" s="5">
        <f>IF(OR(H379="",F379=""),"",IF(H379=F379,1,IF(H379&gt;F379,3,0)))</f>
        <v>0</v>
      </c>
      <c r="R379" s="29"/>
      <c r="S379" s="29"/>
      <c r="T379" s="29"/>
      <c r="U379" s="22"/>
      <c r="V379" s="97"/>
      <c r="W379" s="5"/>
      <c r="X379" s="5"/>
      <c r="Y379" s="5"/>
      <c r="Z379" s="5"/>
      <c r="AA379" s="5"/>
      <c r="AB379" s="5"/>
      <c r="AC379" s="5"/>
      <c r="AD379" s="29"/>
    </row>
    <row r="380" spans="3:30">
      <c r="C380" s="5">
        <f t="shared" ref="C380:C430" si="64">IF(OR(F380="",H380=""),"",IF(F380=H380,1,IF(F380&gt;H380,3,0)))</f>
        <v>3</v>
      </c>
      <c r="D380" s="200" t="str">
        <f>V372</f>
        <v>#DaBaixaPaquito</v>
      </c>
      <c r="E380" s="200"/>
      <c r="F380" s="128">
        <v>60.05</v>
      </c>
      <c r="G380" s="79" t="s">
        <v>17</v>
      </c>
      <c r="H380" s="129">
        <v>45.38</v>
      </c>
      <c r="I380" s="200" t="str">
        <f>V368</f>
        <v>CAFÉ FC RJ</v>
      </c>
      <c r="J380" s="200"/>
      <c r="K380" s="200"/>
      <c r="L380" s="200"/>
      <c r="M380" s="200"/>
      <c r="N380" s="200"/>
      <c r="O380" s="200"/>
      <c r="P380" s="200"/>
      <c r="Q380" s="5">
        <f t="shared" ref="Q380:Q430" si="65">IF(OR(H380="",F380=""),"",IF(H380=F380,1,IF(H380&gt;F380,3,0)))</f>
        <v>0</v>
      </c>
      <c r="R380" s="29"/>
      <c r="S380" s="29"/>
      <c r="T380" s="29"/>
      <c r="U380" s="22"/>
      <c r="V380" s="97"/>
      <c r="W380" s="5"/>
      <c r="X380" s="5"/>
      <c r="Y380" s="5"/>
      <c r="Z380" s="5"/>
      <c r="AA380" s="5"/>
      <c r="AB380" s="5"/>
      <c r="AC380" s="5"/>
      <c r="AD380" s="29"/>
    </row>
    <row r="381" spans="3:30">
      <c r="C381" s="5">
        <f t="shared" si="64"/>
        <v>0</v>
      </c>
      <c r="D381" s="200" t="str">
        <f>V371</f>
        <v>jaspionnfc</v>
      </c>
      <c r="E381" s="200"/>
      <c r="F381" s="129">
        <v>24.02</v>
      </c>
      <c r="G381" s="79" t="s">
        <v>17</v>
      </c>
      <c r="H381" s="128">
        <v>32.119999999999997</v>
      </c>
      <c r="I381" s="200" t="str">
        <f>V367</f>
        <v>André fogão</v>
      </c>
      <c r="J381" s="200"/>
      <c r="K381" s="200"/>
      <c r="L381" s="200"/>
      <c r="M381" s="200"/>
      <c r="N381" s="200"/>
      <c r="O381" s="200"/>
      <c r="P381" s="200"/>
      <c r="Q381" s="5">
        <f t="shared" si="65"/>
        <v>3</v>
      </c>
      <c r="R381" s="29"/>
      <c r="S381" s="29"/>
      <c r="T381" s="29"/>
      <c r="U381" s="22"/>
      <c r="V381" s="97"/>
      <c r="W381" s="5"/>
      <c r="X381" s="5"/>
      <c r="Y381" s="5"/>
      <c r="Z381" s="5"/>
      <c r="AA381" s="5"/>
      <c r="AB381" s="5"/>
      <c r="AC381" s="5"/>
      <c r="AD381" s="29"/>
    </row>
    <row r="382" spans="3:30">
      <c r="C382" s="5">
        <f t="shared" si="64"/>
        <v>3</v>
      </c>
      <c r="D382" s="200" t="str">
        <f>V370</f>
        <v>Quelzinhaqui FC</v>
      </c>
      <c r="E382" s="200"/>
      <c r="F382" s="128">
        <v>50.87</v>
      </c>
      <c r="G382" s="79" t="s">
        <v>17</v>
      </c>
      <c r="H382" s="129">
        <v>45.07</v>
      </c>
      <c r="I382" s="200" t="str">
        <f>V366</f>
        <v>Engenheirense</v>
      </c>
      <c r="J382" s="200"/>
      <c r="K382" s="200"/>
      <c r="L382" s="200"/>
      <c r="M382" s="200"/>
      <c r="N382" s="200"/>
      <c r="O382" s="200"/>
      <c r="P382" s="200"/>
      <c r="Q382" s="5">
        <f t="shared" si="65"/>
        <v>0</v>
      </c>
      <c r="R382" s="29"/>
      <c r="S382" s="29"/>
      <c r="T382" s="29"/>
      <c r="U382" s="22"/>
      <c r="V382" s="97"/>
      <c r="W382" s="5"/>
      <c r="X382" s="5"/>
      <c r="Y382" s="5"/>
      <c r="Z382" s="5"/>
      <c r="AA382" s="5"/>
      <c r="AB382" s="5"/>
      <c r="AC382" s="5"/>
      <c r="AD382" s="29"/>
    </row>
    <row r="383" spans="3:30" ht="15.75" thickBot="1">
      <c r="C383" s="5" t="str">
        <f t="shared" si="64"/>
        <v/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5" t="str">
        <f t="shared" si="65"/>
        <v/>
      </c>
      <c r="R383" s="29"/>
      <c r="S383" s="29"/>
      <c r="T383" s="29"/>
      <c r="U383" s="22"/>
      <c r="V383" s="97"/>
      <c r="W383" s="5"/>
      <c r="X383" s="5"/>
      <c r="Y383" s="5"/>
      <c r="Z383" s="5"/>
      <c r="AA383" s="5"/>
      <c r="AB383" s="5"/>
      <c r="AC383" s="5"/>
      <c r="AD383" s="29"/>
    </row>
    <row r="384" spans="3:30">
      <c r="C384" s="5" t="str">
        <f t="shared" si="64"/>
        <v/>
      </c>
      <c r="D384" s="201" t="s">
        <v>143</v>
      </c>
      <c r="E384" s="202"/>
      <c r="F384" s="202"/>
      <c r="G384" s="202"/>
      <c r="H384" s="202"/>
      <c r="I384" s="202"/>
      <c r="J384" s="202"/>
      <c r="K384" s="202"/>
      <c r="L384" s="202"/>
      <c r="M384" s="202"/>
      <c r="N384" s="202"/>
      <c r="O384" s="202"/>
      <c r="P384" s="203"/>
      <c r="Q384" s="5" t="str">
        <f t="shared" si="65"/>
        <v/>
      </c>
      <c r="R384" s="29"/>
      <c r="S384" s="29"/>
      <c r="T384" s="29"/>
      <c r="U384" s="22"/>
      <c r="V384" s="97"/>
      <c r="W384" s="5"/>
      <c r="X384" s="5"/>
      <c r="Y384" s="5"/>
      <c r="Z384" s="5"/>
      <c r="AA384" s="5"/>
      <c r="AB384" s="5"/>
      <c r="AC384" s="5"/>
      <c r="AD384" s="29"/>
    </row>
    <row r="385" spans="3:30" ht="15.75" thickBot="1">
      <c r="C385" s="5" t="str">
        <f t="shared" si="64"/>
        <v/>
      </c>
      <c r="D385" s="204"/>
      <c r="E385" s="205"/>
      <c r="F385" s="205"/>
      <c r="G385" s="205"/>
      <c r="H385" s="205"/>
      <c r="I385" s="205"/>
      <c r="J385" s="205"/>
      <c r="K385" s="205"/>
      <c r="L385" s="205"/>
      <c r="M385" s="205"/>
      <c r="N385" s="205"/>
      <c r="O385" s="205"/>
      <c r="P385" s="206"/>
      <c r="Q385" s="5" t="str">
        <f t="shared" si="65"/>
        <v/>
      </c>
      <c r="R385" s="29"/>
      <c r="S385" s="29"/>
      <c r="T385" s="29"/>
      <c r="U385" s="5"/>
      <c r="V385" s="5"/>
      <c r="W385" s="5"/>
      <c r="X385" s="5"/>
      <c r="Y385" s="5"/>
      <c r="Z385" s="5"/>
      <c r="AA385" s="5"/>
      <c r="AB385" s="5"/>
      <c r="AC385" s="5"/>
      <c r="AD385" s="29"/>
    </row>
    <row r="386" spans="3:30">
      <c r="C386" s="5" t="str">
        <f t="shared" si="64"/>
        <v/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5" t="str">
        <f t="shared" si="65"/>
        <v/>
      </c>
      <c r="R386" s="29"/>
      <c r="S386" s="29"/>
      <c r="T386" s="29"/>
      <c r="U386" s="5"/>
      <c r="V386" s="5"/>
      <c r="W386" s="5"/>
      <c r="X386" s="5"/>
      <c r="Y386" s="66"/>
      <c r="Z386" s="66"/>
      <c r="AA386" s="5"/>
      <c r="AB386" s="5"/>
      <c r="AC386" s="5"/>
      <c r="AD386" s="29"/>
    </row>
    <row r="387" spans="3:30">
      <c r="C387" s="5">
        <f t="shared" si="64"/>
        <v>3</v>
      </c>
      <c r="D387" s="200" t="str">
        <f>V373</f>
        <v>Puro Malte F. C.</v>
      </c>
      <c r="E387" s="200"/>
      <c r="F387" s="133">
        <v>46.65</v>
      </c>
      <c r="G387" s="134" t="s">
        <v>17</v>
      </c>
      <c r="H387" s="135">
        <v>38</v>
      </c>
      <c r="I387" s="200" t="str">
        <f>V366</f>
        <v>Engenheirense</v>
      </c>
      <c r="J387" s="200"/>
      <c r="K387" s="200"/>
      <c r="L387" s="200"/>
      <c r="M387" s="200"/>
      <c r="N387" s="200"/>
      <c r="O387" s="200"/>
      <c r="P387" s="200"/>
      <c r="Q387" s="5">
        <f t="shared" si="65"/>
        <v>0</v>
      </c>
      <c r="R387" s="29"/>
      <c r="S387" s="29"/>
      <c r="T387" s="29"/>
      <c r="U387" s="5"/>
      <c r="V387" s="5"/>
      <c r="W387" s="5"/>
      <c r="X387" s="5"/>
      <c r="Y387" s="5"/>
      <c r="Z387" s="5"/>
      <c r="AA387" s="5"/>
      <c r="AB387" s="5"/>
      <c r="AC387" s="5"/>
      <c r="AD387" s="29"/>
    </row>
    <row r="388" spans="3:30">
      <c r="C388" s="5">
        <f t="shared" si="64"/>
        <v>3</v>
      </c>
      <c r="D388" s="200" t="str">
        <f>V372</f>
        <v>#DaBaixaPaquito</v>
      </c>
      <c r="E388" s="200"/>
      <c r="F388" s="133">
        <v>41.75</v>
      </c>
      <c r="G388" s="134" t="s">
        <v>17</v>
      </c>
      <c r="H388" s="135">
        <v>32.799999999999997</v>
      </c>
      <c r="I388" s="200" t="str">
        <f>V367</f>
        <v>André fogão</v>
      </c>
      <c r="J388" s="200"/>
      <c r="K388" s="200"/>
      <c r="L388" s="200"/>
      <c r="M388" s="200"/>
      <c r="N388" s="200"/>
      <c r="O388" s="200"/>
      <c r="P388" s="200"/>
      <c r="Q388" s="5">
        <f t="shared" si="65"/>
        <v>0</v>
      </c>
      <c r="R388" s="29"/>
      <c r="S388" s="29"/>
      <c r="T388" s="29"/>
      <c r="U388" s="5"/>
      <c r="V388" s="5"/>
      <c r="W388" s="5"/>
      <c r="X388" s="5"/>
      <c r="Y388" s="5"/>
      <c r="Z388" s="5"/>
      <c r="AA388" s="5"/>
      <c r="AB388" s="5"/>
      <c r="AC388" s="5"/>
      <c r="AD388" s="29"/>
    </row>
    <row r="389" spans="3:30">
      <c r="C389" s="5">
        <f t="shared" si="64"/>
        <v>0</v>
      </c>
      <c r="D389" s="200" t="str">
        <f>V371</f>
        <v>jaspionnfc</v>
      </c>
      <c r="E389" s="200"/>
      <c r="F389" s="135">
        <v>44.65</v>
      </c>
      <c r="G389" s="134" t="s">
        <v>17</v>
      </c>
      <c r="H389" s="133">
        <v>62.97</v>
      </c>
      <c r="I389" s="200" t="str">
        <f>V368</f>
        <v>CAFÉ FC RJ</v>
      </c>
      <c r="J389" s="200"/>
      <c r="K389" s="200"/>
      <c r="L389" s="200"/>
      <c r="M389" s="200"/>
      <c r="N389" s="200"/>
      <c r="O389" s="200"/>
      <c r="P389" s="200"/>
      <c r="Q389" s="5">
        <f t="shared" si="65"/>
        <v>3</v>
      </c>
      <c r="R389" s="29"/>
      <c r="S389" s="29"/>
      <c r="T389" s="29"/>
      <c r="U389" s="5"/>
      <c r="V389" s="5"/>
      <c r="W389" s="5"/>
      <c r="X389" s="5"/>
      <c r="Y389" s="5"/>
      <c r="Z389" s="5"/>
      <c r="AA389" s="5"/>
      <c r="AB389" s="5"/>
      <c r="AC389" s="5"/>
      <c r="AD389" s="29"/>
    </row>
    <row r="390" spans="3:30">
      <c r="C390" s="5">
        <f t="shared" si="64"/>
        <v>0</v>
      </c>
      <c r="D390" s="200" t="str">
        <f>V370</f>
        <v>Quelzinhaqui FC</v>
      </c>
      <c r="E390" s="200"/>
      <c r="F390" s="135">
        <v>41.3</v>
      </c>
      <c r="G390" s="134" t="s">
        <v>17</v>
      </c>
      <c r="H390" s="133">
        <v>42.17</v>
      </c>
      <c r="I390" s="200" t="str">
        <f>V369</f>
        <v>Eltoonfc</v>
      </c>
      <c r="J390" s="200"/>
      <c r="K390" s="200"/>
      <c r="L390" s="200"/>
      <c r="M390" s="200"/>
      <c r="N390" s="200"/>
      <c r="O390" s="200"/>
      <c r="P390" s="200"/>
      <c r="Q390" s="5">
        <f t="shared" si="65"/>
        <v>3</v>
      </c>
      <c r="R390" s="29"/>
      <c r="S390" s="29"/>
      <c r="T390" s="29"/>
      <c r="U390" s="5"/>
      <c r="V390" s="5"/>
      <c r="W390" s="5"/>
      <c r="X390" s="5"/>
      <c r="Y390" s="5"/>
      <c r="Z390" s="5"/>
      <c r="AA390" s="5"/>
      <c r="AB390" s="5"/>
      <c r="AC390" s="5"/>
      <c r="AD390" s="29"/>
    </row>
    <row r="391" spans="3:30" ht="15.75" thickBot="1">
      <c r="C391" s="5" t="str">
        <f t="shared" si="64"/>
        <v/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5" t="str">
        <f t="shared" si="65"/>
        <v/>
      </c>
      <c r="R391" s="29"/>
      <c r="S391" s="29"/>
      <c r="T391" s="29"/>
      <c r="U391" s="5"/>
      <c r="V391" s="5"/>
      <c r="W391" s="5"/>
      <c r="X391" s="5"/>
      <c r="Y391" s="5"/>
      <c r="Z391" s="5"/>
      <c r="AA391" s="5"/>
      <c r="AB391" s="5"/>
      <c r="AC391" s="5"/>
      <c r="AD391" s="29"/>
    </row>
    <row r="392" spans="3:30">
      <c r="C392" s="5" t="str">
        <f t="shared" si="64"/>
        <v/>
      </c>
      <c r="D392" s="201" t="s">
        <v>142</v>
      </c>
      <c r="E392" s="202"/>
      <c r="F392" s="202"/>
      <c r="G392" s="202"/>
      <c r="H392" s="202"/>
      <c r="I392" s="202"/>
      <c r="J392" s="202"/>
      <c r="K392" s="202"/>
      <c r="L392" s="202"/>
      <c r="M392" s="202"/>
      <c r="N392" s="202"/>
      <c r="O392" s="202"/>
      <c r="P392" s="203"/>
      <c r="Q392" s="5" t="str">
        <f t="shared" si="65"/>
        <v/>
      </c>
      <c r="R392" s="29"/>
      <c r="S392" s="29"/>
      <c r="T392" s="29"/>
      <c r="U392" s="5"/>
      <c r="V392" s="5"/>
      <c r="W392" s="5"/>
      <c r="X392" s="5"/>
      <c r="Y392" s="66"/>
      <c r="Z392" s="66"/>
      <c r="AA392" s="5"/>
      <c r="AB392" s="5"/>
      <c r="AC392" s="5"/>
      <c r="AD392" s="29"/>
    </row>
    <row r="393" spans="3:30" ht="15.75" thickBot="1">
      <c r="C393" s="5" t="str">
        <f t="shared" si="64"/>
        <v/>
      </c>
      <c r="D393" s="204"/>
      <c r="E393" s="205"/>
      <c r="F393" s="205"/>
      <c r="G393" s="205"/>
      <c r="H393" s="205"/>
      <c r="I393" s="205"/>
      <c r="J393" s="205"/>
      <c r="K393" s="205"/>
      <c r="L393" s="205"/>
      <c r="M393" s="205"/>
      <c r="N393" s="205"/>
      <c r="O393" s="205"/>
      <c r="P393" s="206"/>
      <c r="Q393" s="5" t="str">
        <f t="shared" si="65"/>
        <v/>
      </c>
      <c r="R393" s="29"/>
      <c r="S393" s="29"/>
      <c r="T393" s="29"/>
      <c r="U393" s="5"/>
      <c r="V393" s="5"/>
      <c r="W393" s="5"/>
      <c r="X393" s="5"/>
      <c r="Y393" s="66"/>
      <c r="Z393" s="66"/>
      <c r="AA393" s="5"/>
      <c r="AB393" s="5"/>
      <c r="AC393" s="5"/>
      <c r="AD393" s="29"/>
    </row>
    <row r="394" spans="3:30">
      <c r="C394" s="5" t="str">
        <f t="shared" si="64"/>
        <v/>
      </c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5" t="str">
        <f t="shared" si="65"/>
        <v/>
      </c>
      <c r="R394" s="29"/>
      <c r="S394" s="29"/>
      <c r="T394" s="29"/>
      <c r="U394" s="5"/>
      <c r="V394" s="5"/>
      <c r="W394" s="5"/>
      <c r="X394" s="5"/>
      <c r="Y394" s="5"/>
      <c r="Z394" s="5"/>
      <c r="AA394" s="5"/>
      <c r="AB394" s="5"/>
      <c r="AC394" s="5"/>
      <c r="AD394" s="29"/>
    </row>
    <row r="395" spans="3:30">
      <c r="C395" s="5">
        <f t="shared" si="64"/>
        <v>0</v>
      </c>
      <c r="D395" s="200" t="str">
        <f>V373</f>
        <v>Puro Malte F. C.</v>
      </c>
      <c r="E395" s="200"/>
      <c r="F395" s="129">
        <v>53.44</v>
      </c>
      <c r="G395" s="79" t="s">
        <v>17</v>
      </c>
      <c r="H395" s="128">
        <v>55.44</v>
      </c>
      <c r="I395" s="200" t="str">
        <f>V367</f>
        <v>André fogão</v>
      </c>
      <c r="J395" s="200"/>
      <c r="K395" s="200"/>
      <c r="L395" s="200"/>
      <c r="M395" s="200"/>
      <c r="N395" s="200"/>
      <c r="O395" s="200"/>
      <c r="P395" s="200"/>
      <c r="Q395" s="5">
        <f t="shared" si="65"/>
        <v>3</v>
      </c>
      <c r="R395" s="29"/>
      <c r="S395" s="29"/>
      <c r="T395" s="29"/>
      <c r="U395" s="5"/>
      <c r="V395" s="5"/>
      <c r="W395" s="5"/>
      <c r="X395" s="5"/>
      <c r="Y395" s="5"/>
      <c r="Z395" s="5"/>
      <c r="AA395" s="5"/>
      <c r="AB395" s="5"/>
      <c r="AC395" s="5"/>
      <c r="AD395" s="29"/>
    </row>
    <row r="396" spans="3:30">
      <c r="C396" s="5">
        <f t="shared" si="64"/>
        <v>3</v>
      </c>
      <c r="D396" s="200" t="str">
        <f>V372</f>
        <v>#DaBaixaPaquito</v>
      </c>
      <c r="E396" s="200"/>
      <c r="F396" s="128">
        <v>52.42</v>
      </c>
      <c r="G396" s="79" t="s">
        <v>17</v>
      </c>
      <c r="H396" s="129">
        <v>49.45</v>
      </c>
      <c r="I396" s="200" t="str">
        <f>V366</f>
        <v>Engenheirense</v>
      </c>
      <c r="J396" s="200"/>
      <c r="K396" s="200"/>
      <c r="L396" s="200"/>
      <c r="M396" s="200"/>
      <c r="N396" s="200"/>
      <c r="O396" s="200"/>
      <c r="P396" s="200"/>
      <c r="Q396" s="5">
        <f t="shared" si="65"/>
        <v>0</v>
      </c>
      <c r="R396" s="29"/>
      <c r="S396" s="29"/>
      <c r="T396" s="29"/>
      <c r="U396" s="5"/>
      <c r="V396" s="5"/>
      <c r="W396" s="5"/>
      <c r="X396" s="5"/>
      <c r="Y396" s="5"/>
      <c r="Z396" s="5"/>
      <c r="AA396" s="5"/>
      <c r="AB396" s="5"/>
      <c r="AC396" s="5"/>
      <c r="AD396" s="29"/>
    </row>
    <row r="397" spans="3:30">
      <c r="C397" s="5">
        <f t="shared" si="64"/>
        <v>3</v>
      </c>
      <c r="D397" s="200" t="str">
        <f>V371</f>
        <v>jaspionnfc</v>
      </c>
      <c r="E397" s="200"/>
      <c r="F397" s="128">
        <v>24.91</v>
      </c>
      <c r="G397" s="79" t="s">
        <v>17</v>
      </c>
      <c r="H397" s="129">
        <v>18.61</v>
      </c>
      <c r="I397" s="200" t="str">
        <f>V369</f>
        <v>Eltoonfc</v>
      </c>
      <c r="J397" s="200"/>
      <c r="K397" s="200"/>
      <c r="L397" s="200"/>
      <c r="M397" s="200"/>
      <c r="N397" s="200"/>
      <c r="O397" s="200"/>
      <c r="P397" s="200"/>
      <c r="Q397" s="5">
        <f t="shared" si="65"/>
        <v>0</v>
      </c>
      <c r="R397" s="29"/>
      <c r="S397" s="29"/>
      <c r="T397" s="29"/>
      <c r="U397" s="5"/>
      <c r="V397" s="5"/>
      <c r="W397" s="5"/>
      <c r="X397" s="5"/>
      <c r="Y397" s="5"/>
      <c r="Z397" s="5"/>
      <c r="AA397" s="5"/>
      <c r="AB397" s="5"/>
      <c r="AC397" s="5"/>
      <c r="AD397" s="29"/>
    </row>
    <row r="398" spans="3:30">
      <c r="C398" s="5">
        <f t="shared" si="64"/>
        <v>3</v>
      </c>
      <c r="D398" s="200" t="str">
        <f>V370</f>
        <v>Quelzinhaqui FC</v>
      </c>
      <c r="E398" s="200"/>
      <c r="F398" s="133">
        <v>78.7</v>
      </c>
      <c r="G398" s="79" t="s">
        <v>17</v>
      </c>
      <c r="H398" s="129">
        <v>35.82</v>
      </c>
      <c r="I398" s="200" t="str">
        <f>V368</f>
        <v>CAFÉ FC RJ</v>
      </c>
      <c r="J398" s="200"/>
      <c r="K398" s="200"/>
      <c r="L398" s="200"/>
      <c r="M398" s="200"/>
      <c r="N398" s="200"/>
      <c r="O398" s="200"/>
      <c r="P398" s="200"/>
      <c r="Q398" s="5">
        <f t="shared" si="65"/>
        <v>0</v>
      </c>
      <c r="R398" s="29"/>
      <c r="S398" s="29"/>
      <c r="T398" s="29"/>
      <c r="U398" s="5"/>
      <c r="V398" s="5"/>
      <c r="W398" s="5"/>
      <c r="X398" s="5"/>
      <c r="Y398" s="5"/>
      <c r="Z398" s="5"/>
      <c r="AA398" s="5"/>
      <c r="AB398" s="5"/>
      <c r="AC398" s="5"/>
      <c r="AD398" s="29"/>
    </row>
    <row r="399" spans="3:30" ht="15.75" thickBot="1">
      <c r="C399" s="5" t="str">
        <f t="shared" si="64"/>
        <v/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5" t="str">
        <f t="shared" si="65"/>
        <v/>
      </c>
      <c r="R399" s="29"/>
      <c r="S399" s="29"/>
      <c r="T399" s="29"/>
      <c r="U399" s="5"/>
      <c r="V399" s="5"/>
      <c r="W399" s="5"/>
      <c r="X399" s="5"/>
      <c r="Y399" s="5"/>
      <c r="Z399" s="5"/>
      <c r="AA399" s="5"/>
      <c r="AB399" s="5"/>
      <c r="AC399" s="5"/>
      <c r="AD399" s="29"/>
    </row>
    <row r="400" spans="3:30">
      <c r="C400" s="5" t="str">
        <f t="shared" si="64"/>
        <v/>
      </c>
      <c r="D400" s="201" t="s">
        <v>144</v>
      </c>
      <c r="E400" s="202"/>
      <c r="F400" s="202"/>
      <c r="G400" s="202"/>
      <c r="H400" s="202"/>
      <c r="I400" s="202"/>
      <c r="J400" s="202"/>
      <c r="K400" s="202"/>
      <c r="L400" s="202"/>
      <c r="M400" s="202"/>
      <c r="N400" s="202"/>
      <c r="O400" s="202"/>
      <c r="P400" s="203"/>
      <c r="Q400" s="5" t="str">
        <f t="shared" si="65"/>
        <v/>
      </c>
      <c r="R400" s="29"/>
      <c r="S400" s="29"/>
      <c r="T400" s="29"/>
      <c r="U400" s="5"/>
      <c r="V400" s="5"/>
      <c r="W400" s="5"/>
      <c r="X400" s="5"/>
      <c r="Y400" s="5"/>
      <c r="Z400" s="5"/>
      <c r="AA400" s="5"/>
      <c r="AB400" s="5"/>
      <c r="AC400" s="5"/>
      <c r="AD400" s="29"/>
    </row>
    <row r="401" spans="3:30" ht="15.75" thickBot="1">
      <c r="C401" s="5" t="str">
        <f t="shared" si="64"/>
        <v/>
      </c>
      <c r="D401" s="204"/>
      <c r="E401" s="205"/>
      <c r="F401" s="205"/>
      <c r="G401" s="205"/>
      <c r="H401" s="205"/>
      <c r="I401" s="205"/>
      <c r="J401" s="205"/>
      <c r="K401" s="205"/>
      <c r="L401" s="205"/>
      <c r="M401" s="205"/>
      <c r="N401" s="205"/>
      <c r="O401" s="205"/>
      <c r="P401" s="206"/>
      <c r="Q401" s="5" t="str">
        <f t="shared" si="65"/>
        <v/>
      </c>
      <c r="R401" s="29"/>
      <c r="S401" s="29"/>
      <c r="T401" s="29"/>
      <c r="U401" s="5"/>
      <c r="V401" s="5"/>
      <c r="W401" s="5"/>
      <c r="X401" s="5"/>
      <c r="Y401" s="66"/>
      <c r="Z401" s="66"/>
      <c r="AA401" s="5"/>
      <c r="AB401" s="5"/>
      <c r="AC401" s="5"/>
      <c r="AD401" s="29"/>
    </row>
    <row r="402" spans="3:30">
      <c r="C402" s="5" t="str">
        <f t="shared" si="64"/>
        <v/>
      </c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5" t="str">
        <f t="shared" si="65"/>
        <v/>
      </c>
      <c r="R402" s="29"/>
      <c r="S402" s="29"/>
      <c r="T402" s="29"/>
      <c r="U402" s="5"/>
      <c r="V402" s="5"/>
      <c r="W402" s="5"/>
      <c r="X402" s="5"/>
      <c r="Y402" s="5"/>
      <c r="Z402" s="5"/>
      <c r="AA402" s="5"/>
      <c r="AB402" s="5"/>
      <c r="AC402" s="5"/>
      <c r="AD402" s="29"/>
    </row>
    <row r="403" spans="3:30">
      <c r="C403" s="5">
        <f t="shared" si="64"/>
        <v>3</v>
      </c>
      <c r="D403" s="200" t="str">
        <f>V373</f>
        <v>Puro Malte F. C.</v>
      </c>
      <c r="E403" s="200"/>
      <c r="F403" s="133">
        <v>36.950000000000003</v>
      </c>
      <c r="G403" s="134" t="s">
        <v>17</v>
      </c>
      <c r="H403" s="135">
        <v>20.49</v>
      </c>
      <c r="I403" s="200" t="str">
        <f>V368</f>
        <v>CAFÉ FC RJ</v>
      </c>
      <c r="J403" s="200"/>
      <c r="K403" s="200"/>
      <c r="L403" s="200"/>
      <c r="M403" s="200"/>
      <c r="N403" s="200"/>
      <c r="O403" s="200"/>
      <c r="P403" s="200"/>
      <c r="Q403" s="5">
        <f t="shared" si="65"/>
        <v>0</v>
      </c>
      <c r="R403" s="29"/>
      <c r="S403" s="29"/>
      <c r="T403" s="29"/>
      <c r="U403" s="5"/>
      <c r="V403" s="5"/>
      <c r="W403" s="5"/>
      <c r="X403" s="5"/>
      <c r="Y403" s="5"/>
      <c r="Z403" s="5"/>
      <c r="AA403" s="5"/>
      <c r="AB403" s="5"/>
      <c r="AC403" s="5"/>
      <c r="AD403" s="29"/>
    </row>
    <row r="404" spans="3:30">
      <c r="C404" s="5">
        <f t="shared" si="64"/>
        <v>0</v>
      </c>
      <c r="D404" s="200" t="str">
        <f>V372</f>
        <v>#DaBaixaPaquito</v>
      </c>
      <c r="E404" s="200"/>
      <c r="F404" s="135">
        <v>14.8</v>
      </c>
      <c r="G404" s="134" t="s">
        <v>17</v>
      </c>
      <c r="H404" s="133">
        <v>70.069999999999993</v>
      </c>
      <c r="I404" s="200" t="str">
        <f>V369</f>
        <v>Eltoonfc</v>
      </c>
      <c r="J404" s="200"/>
      <c r="K404" s="200"/>
      <c r="L404" s="200"/>
      <c r="M404" s="200"/>
      <c r="N404" s="200"/>
      <c r="O404" s="200"/>
      <c r="P404" s="200"/>
      <c r="Q404" s="5">
        <f t="shared" si="65"/>
        <v>3</v>
      </c>
      <c r="R404" s="29"/>
      <c r="S404" s="29"/>
      <c r="T404" s="29"/>
      <c r="U404" s="5"/>
      <c r="V404" s="5"/>
      <c r="W404" s="5"/>
      <c r="X404" s="5"/>
      <c r="Y404" s="5"/>
      <c r="Z404" s="5"/>
      <c r="AA404" s="5"/>
      <c r="AB404" s="5"/>
      <c r="AC404" s="5"/>
      <c r="AD404" s="29"/>
    </row>
    <row r="405" spans="3:30">
      <c r="C405" s="5">
        <f t="shared" si="64"/>
        <v>3</v>
      </c>
      <c r="D405" s="200" t="str">
        <f>V371</f>
        <v>jaspionnfc</v>
      </c>
      <c r="E405" s="200"/>
      <c r="F405" s="133">
        <v>74.569999999999993</v>
      </c>
      <c r="G405" s="134" t="s">
        <v>17</v>
      </c>
      <c r="H405" s="135">
        <v>25.29</v>
      </c>
      <c r="I405" s="200" t="str">
        <f>V366</f>
        <v>Engenheirense</v>
      </c>
      <c r="J405" s="200"/>
      <c r="K405" s="200"/>
      <c r="L405" s="200"/>
      <c r="M405" s="200"/>
      <c r="N405" s="200"/>
      <c r="O405" s="200"/>
      <c r="P405" s="200"/>
      <c r="Q405" s="5">
        <f t="shared" si="65"/>
        <v>0</v>
      </c>
      <c r="R405" s="29"/>
      <c r="S405" s="29"/>
      <c r="T405" s="29"/>
      <c r="U405" s="5"/>
      <c r="V405" s="5"/>
      <c r="W405" s="5"/>
      <c r="X405" s="5"/>
      <c r="Y405" s="5"/>
      <c r="Z405" s="5"/>
      <c r="AA405" s="5"/>
      <c r="AB405" s="5"/>
      <c r="AC405" s="5"/>
      <c r="AD405" s="29"/>
    </row>
    <row r="406" spans="3:30">
      <c r="C406" s="5">
        <f t="shared" si="64"/>
        <v>0</v>
      </c>
      <c r="D406" s="200" t="str">
        <f>V370</f>
        <v>Quelzinhaqui FC</v>
      </c>
      <c r="E406" s="200"/>
      <c r="F406" s="135">
        <v>47.95</v>
      </c>
      <c r="G406" s="134" t="s">
        <v>17</v>
      </c>
      <c r="H406" s="133">
        <v>61.57</v>
      </c>
      <c r="I406" s="200" t="str">
        <f>V367</f>
        <v>André fogão</v>
      </c>
      <c r="J406" s="200"/>
      <c r="K406" s="200"/>
      <c r="L406" s="200"/>
      <c r="M406" s="200"/>
      <c r="N406" s="200"/>
      <c r="O406" s="200"/>
      <c r="P406" s="200"/>
      <c r="Q406" s="5">
        <f t="shared" si="65"/>
        <v>3</v>
      </c>
      <c r="R406" s="29"/>
      <c r="S406" s="29"/>
      <c r="T406" s="29"/>
      <c r="U406" s="5"/>
      <c r="V406" s="5"/>
      <c r="W406" s="5"/>
      <c r="X406" s="5"/>
      <c r="Y406" s="5"/>
      <c r="Z406" s="5"/>
      <c r="AA406" s="5"/>
      <c r="AB406" s="5"/>
      <c r="AC406" s="5"/>
      <c r="AD406" s="29"/>
    </row>
    <row r="407" spans="3:30" ht="15.75" thickBot="1">
      <c r="C407" s="5" t="str">
        <f t="shared" si="64"/>
        <v/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5" t="str">
        <f t="shared" si="65"/>
        <v/>
      </c>
      <c r="R407" s="29"/>
      <c r="S407" s="29"/>
      <c r="T407" s="29"/>
      <c r="U407" s="5"/>
      <c r="V407" s="5"/>
      <c r="W407" s="5"/>
      <c r="X407" s="5"/>
      <c r="Y407" s="5"/>
      <c r="Z407" s="5"/>
      <c r="AA407" s="5"/>
      <c r="AB407" s="5"/>
      <c r="AC407" s="5"/>
      <c r="AD407" s="29"/>
    </row>
    <row r="408" spans="3:30">
      <c r="C408" s="5" t="str">
        <f t="shared" si="64"/>
        <v/>
      </c>
      <c r="D408" s="201" t="s">
        <v>145</v>
      </c>
      <c r="E408" s="202"/>
      <c r="F408" s="202"/>
      <c r="G408" s="202"/>
      <c r="H408" s="202"/>
      <c r="I408" s="202"/>
      <c r="J408" s="202"/>
      <c r="K408" s="202"/>
      <c r="L408" s="202"/>
      <c r="M408" s="202"/>
      <c r="N408" s="202"/>
      <c r="O408" s="202"/>
      <c r="P408" s="203"/>
      <c r="Q408" s="5" t="str">
        <f t="shared" si="65"/>
        <v/>
      </c>
      <c r="R408" s="29"/>
      <c r="S408" s="29"/>
      <c r="T408" s="29"/>
      <c r="U408" s="5"/>
      <c r="V408" s="5"/>
      <c r="W408" s="5"/>
      <c r="X408" s="5"/>
      <c r="Y408" s="66"/>
      <c r="Z408" s="66"/>
      <c r="AA408" s="5"/>
      <c r="AB408" s="5"/>
      <c r="AC408" s="5"/>
      <c r="AD408" s="29"/>
    </row>
    <row r="409" spans="3:30" ht="15.75" thickBot="1">
      <c r="C409" s="5" t="str">
        <f t="shared" si="64"/>
        <v/>
      </c>
      <c r="D409" s="204"/>
      <c r="E409" s="205"/>
      <c r="F409" s="205"/>
      <c r="G409" s="205"/>
      <c r="H409" s="205"/>
      <c r="I409" s="205"/>
      <c r="J409" s="205"/>
      <c r="K409" s="205"/>
      <c r="L409" s="205"/>
      <c r="M409" s="205"/>
      <c r="N409" s="205"/>
      <c r="O409" s="205"/>
      <c r="P409" s="206"/>
      <c r="Q409" s="5" t="str">
        <f t="shared" si="65"/>
        <v/>
      </c>
      <c r="R409" s="29"/>
      <c r="S409" s="29"/>
      <c r="T409" s="29"/>
      <c r="U409" s="5"/>
      <c r="V409" s="5"/>
      <c r="W409" s="5"/>
      <c r="X409" s="5"/>
      <c r="Y409" s="5"/>
      <c r="Z409" s="5"/>
      <c r="AA409" s="5"/>
      <c r="AB409" s="5"/>
      <c r="AC409" s="5"/>
      <c r="AD409" s="29"/>
    </row>
    <row r="410" spans="3:30">
      <c r="C410" s="5" t="str">
        <f t="shared" si="64"/>
        <v/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5" t="str">
        <f t="shared" si="65"/>
        <v/>
      </c>
      <c r="R410" s="29"/>
      <c r="S410" s="29"/>
      <c r="T410" s="29"/>
      <c r="U410" s="5"/>
      <c r="V410" s="5"/>
      <c r="W410" s="5"/>
      <c r="X410" s="5"/>
      <c r="Y410" s="5"/>
      <c r="Z410" s="5"/>
      <c r="AA410" s="5"/>
      <c r="AB410" s="5"/>
      <c r="AC410" s="5"/>
      <c r="AD410" s="29"/>
    </row>
    <row r="411" spans="3:30">
      <c r="C411" s="5">
        <f t="shared" si="64"/>
        <v>0</v>
      </c>
      <c r="D411" s="200" t="str">
        <f>V373</f>
        <v>Puro Malte F. C.</v>
      </c>
      <c r="E411" s="200"/>
      <c r="F411" s="129">
        <v>51.57</v>
      </c>
      <c r="G411" s="79" t="s">
        <v>17</v>
      </c>
      <c r="H411" s="128">
        <v>60.54</v>
      </c>
      <c r="I411" s="200" t="str">
        <f>V370</f>
        <v>Quelzinhaqui FC</v>
      </c>
      <c r="J411" s="200"/>
      <c r="K411" s="200"/>
      <c r="L411" s="200"/>
      <c r="M411" s="200"/>
      <c r="N411" s="200"/>
      <c r="O411" s="200"/>
      <c r="P411" s="200"/>
      <c r="Q411" s="5">
        <f t="shared" si="65"/>
        <v>3</v>
      </c>
      <c r="R411" s="29"/>
      <c r="S411" s="29"/>
      <c r="T411" s="29"/>
      <c r="U411" s="5"/>
      <c r="V411" s="5"/>
      <c r="W411" s="5"/>
      <c r="X411" s="5"/>
      <c r="Y411" s="5"/>
      <c r="Z411" s="5"/>
      <c r="AA411" s="5"/>
      <c r="AB411" s="5"/>
      <c r="AC411" s="5"/>
      <c r="AD411" s="29"/>
    </row>
    <row r="412" spans="3:30">
      <c r="C412" s="5">
        <f t="shared" si="64"/>
        <v>3</v>
      </c>
      <c r="D412" s="200" t="str">
        <f>V372</f>
        <v>#DaBaixaPaquito</v>
      </c>
      <c r="E412" s="200"/>
      <c r="F412" s="128">
        <v>54.37</v>
      </c>
      <c r="G412" s="79" t="s">
        <v>17</v>
      </c>
      <c r="H412" s="129">
        <v>28.34</v>
      </c>
      <c r="I412" s="200" t="str">
        <f>V371</f>
        <v>jaspionnfc</v>
      </c>
      <c r="J412" s="200"/>
      <c r="K412" s="200"/>
      <c r="L412" s="200"/>
      <c r="M412" s="200"/>
      <c r="N412" s="200"/>
      <c r="O412" s="200"/>
      <c r="P412" s="200"/>
      <c r="Q412" s="5">
        <f t="shared" si="65"/>
        <v>0</v>
      </c>
      <c r="R412" s="29"/>
      <c r="S412" s="29"/>
      <c r="T412" s="29"/>
      <c r="U412" s="5"/>
      <c r="V412" s="5"/>
      <c r="W412" s="5"/>
      <c r="X412" s="5"/>
      <c r="Y412" s="5"/>
      <c r="Z412" s="5"/>
      <c r="AA412" s="5"/>
      <c r="AB412" s="5"/>
      <c r="AC412" s="5"/>
      <c r="AD412" s="29"/>
    </row>
    <row r="413" spans="3:30">
      <c r="C413" s="5">
        <f t="shared" si="64"/>
        <v>0</v>
      </c>
      <c r="D413" s="200" t="str">
        <f>V369</f>
        <v>Eltoonfc</v>
      </c>
      <c r="E413" s="200"/>
      <c r="F413" s="129">
        <v>29.24</v>
      </c>
      <c r="G413" s="79" t="s">
        <v>17</v>
      </c>
      <c r="H413" s="128">
        <v>53.09</v>
      </c>
      <c r="I413" s="200" t="str">
        <f>V366</f>
        <v>Engenheirense</v>
      </c>
      <c r="J413" s="200"/>
      <c r="K413" s="200"/>
      <c r="L413" s="200"/>
      <c r="M413" s="200"/>
      <c r="N413" s="200"/>
      <c r="O413" s="200"/>
      <c r="P413" s="200"/>
      <c r="Q413" s="5">
        <f t="shared" si="65"/>
        <v>3</v>
      </c>
      <c r="R413" s="29"/>
      <c r="S413" s="29"/>
      <c r="T413" s="29"/>
      <c r="U413" s="5"/>
      <c r="V413" s="5"/>
      <c r="W413" s="5"/>
      <c r="X413" s="5"/>
      <c r="Y413" s="5"/>
      <c r="Z413" s="5"/>
      <c r="AA413" s="5"/>
      <c r="AB413" s="5"/>
      <c r="AC413" s="5"/>
      <c r="AD413" s="29"/>
    </row>
    <row r="414" spans="3:30">
      <c r="C414" s="5">
        <f t="shared" si="64"/>
        <v>3</v>
      </c>
      <c r="D414" s="200" t="str">
        <f>V368</f>
        <v>CAFÉ FC RJ</v>
      </c>
      <c r="E414" s="200"/>
      <c r="F414" s="128">
        <v>48.67</v>
      </c>
      <c r="G414" s="79" t="s">
        <v>17</v>
      </c>
      <c r="H414" s="129">
        <v>38.869999999999997</v>
      </c>
      <c r="I414" s="200" t="str">
        <f>V367</f>
        <v>André fogão</v>
      </c>
      <c r="J414" s="200"/>
      <c r="K414" s="200"/>
      <c r="L414" s="200"/>
      <c r="M414" s="200"/>
      <c r="N414" s="200"/>
      <c r="O414" s="200"/>
      <c r="P414" s="200"/>
      <c r="Q414" s="5">
        <f t="shared" si="65"/>
        <v>0</v>
      </c>
      <c r="R414" s="29"/>
      <c r="S414" s="29"/>
      <c r="T414" s="29"/>
      <c r="U414" s="5"/>
      <c r="V414" s="5"/>
      <c r="W414" s="5"/>
      <c r="X414" s="5"/>
      <c r="Y414" s="5"/>
      <c r="Z414" s="5"/>
      <c r="AA414" s="5"/>
      <c r="AB414" s="5"/>
      <c r="AC414" s="5"/>
      <c r="AD414" s="29"/>
    </row>
    <row r="415" spans="3:30" ht="15.75" thickBot="1">
      <c r="C415" s="5" t="str">
        <f t="shared" si="64"/>
        <v/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5" t="str">
        <f t="shared" si="65"/>
        <v/>
      </c>
      <c r="R415" s="29"/>
      <c r="S415" s="29"/>
      <c r="T415" s="29"/>
      <c r="U415" s="5"/>
      <c r="V415" s="5"/>
      <c r="W415" s="5"/>
      <c r="X415" s="5"/>
      <c r="Y415" s="5"/>
      <c r="Z415" s="5"/>
      <c r="AA415" s="5"/>
      <c r="AB415" s="5"/>
      <c r="AC415" s="5"/>
      <c r="AD415" s="29"/>
    </row>
    <row r="416" spans="3:30">
      <c r="C416" s="5" t="str">
        <f t="shared" si="64"/>
        <v/>
      </c>
      <c r="D416" s="201" t="s">
        <v>146</v>
      </c>
      <c r="E416" s="202"/>
      <c r="F416" s="202"/>
      <c r="G416" s="202"/>
      <c r="H416" s="202"/>
      <c r="I416" s="202"/>
      <c r="J416" s="202"/>
      <c r="K416" s="202"/>
      <c r="L416" s="202"/>
      <c r="M416" s="202"/>
      <c r="N416" s="202"/>
      <c r="O416" s="202"/>
      <c r="P416" s="203"/>
      <c r="Q416" s="5" t="str">
        <f t="shared" si="65"/>
        <v/>
      </c>
      <c r="R416" s="29"/>
      <c r="S416" s="29"/>
      <c r="T416" s="29"/>
      <c r="U416" s="5"/>
      <c r="V416" s="5"/>
      <c r="W416" s="5"/>
      <c r="X416" s="5"/>
      <c r="Y416" s="5"/>
      <c r="Z416" s="5"/>
      <c r="AA416" s="5"/>
      <c r="AB416" s="5"/>
      <c r="AC416" s="5"/>
      <c r="AD416" s="29"/>
    </row>
    <row r="417" spans="3:30" ht="15.75" thickBot="1">
      <c r="C417" s="5" t="str">
        <f t="shared" si="64"/>
        <v/>
      </c>
      <c r="D417" s="204"/>
      <c r="E417" s="205"/>
      <c r="F417" s="205"/>
      <c r="G417" s="205"/>
      <c r="H417" s="205"/>
      <c r="I417" s="205"/>
      <c r="J417" s="205"/>
      <c r="K417" s="205"/>
      <c r="L417" s="205"/>
      <c r="M417" s="205"/>
      <c r="N417" s="205"/>
      <c r="O417" s="205"/>
      <c r="P417" s="206"/>
      <c r="Q417" s="5" t="str">
        <f t="shared" si="65"/>
        <v/>
      </c>
      <c r="R417" s="29"/>
      <c r="S417" s="29"/>
      <c r="T417" s="29"/>
      <c r="U417" s="5"/>
      <c r="V417" s="5"/>
      <c r="W417" s="5"/>
      <c r="X417" s="5"/>
      <c r="Y417" s="66"/>
      <c r="Z417" s="66"/>
      <c r="AA417" s="5"/>
      <c r="AB417" s="5"/>
      <c r="AC417" s="5"/>
      <c r="AD417" s="29"/>
    </row>
    <row r="418" spans="3:30">
      <c r="C418" s="5" t="str">
        <f t="shared" si="64"/>
        <v/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5" t="str">
        <f t="shared" si="65"/>
        <v/>
      </c>
      <c r="R418" s="29"/>
      <c r="S418" s="29"/>
      <c r="T418" s="29"/>
      <c r="U418" s="5"/>
      <c r="V418" s="5"/>
      <c r="W418" s="5"/>
      <c r="X418" s="5"/>
      <c r="Y418" s="5"/>
      <c r="Z418" s="5"/>
      <c r="AA418" s="5"/>
      <c r="AB418" s="5"/>
      <c r="AC418" s="5"/>
      <c r="AD418" s="29"/>
    </row>
    <row r="419" spans="3:30">
      <c r="C419" s="5">
        <f t="shared" si="64"/>
        <v>3</v>
      </c>
      <c r="D419" s="200" t="str">
        <f>V373</f>
        <v>Puro Malte F. C.</v>
      </c>
      <c r="E419" s="200"/>
      <c r="F419" s="128">
        <v>49.27</v>
      </c>
      <c r="G419" s="79" t="s">
        <v>17</v>
      </c>
      <c r="H419" s="129">
        <v>39.31</v>
      </c>
      <c r="I419" s="200" t="str">
        <f>V371</f>
        <v>jaspionnfc</v>
      </c>
      <c r="J419" s="200"/>
      <c r="K419" s="200"/>
      <c r="L419" s="200"/>
      <c r="M419" s="200"/>
      <c r="N419" s="200"/>
      <c r="O419" s="200"/>
      <c r="P419" s="200"/>
      <c r="Q419" s="5">
        <f t="shared" si="65"/>
        <v>0</v>
      </c>
      <c r="R419" s="29"/>
      <c r="S419" s="29"/>
      <c r="T419" s="29"/>
      <c r="U419" s="5"/>
      <c r="V419" s="5"/>
      <c r="W419" s="5"/>
      <c r="X419" s="5"/>
      <c r="Y419" s="5"/>
      <c r="Z419" s="5"/>
      <c r="AA419" s="5"/>
      <c r="AB419" s="5"/>
      <c r="AC419" s="5"/>
      <c r="AD419" s="29"/>
    </row>
    <row r="420" spans="3:30">
      <c r="C420" s="5">
        <f t="shared" si="64"/>
        <v>3</v>
      </c>
      <c r="D420" s="200" t="str">
        <f>V372</f>
        <v>#DaBaixaPaquito</v>
      </c>
      <c r="E420" s="200"/>
      <c r="F420" s="128">
        <v>49.55</v>
      </c>
      <c r="G420" s="79" t="s">
        <v>17</v>
      </c>
      <c r="H420" s="129">
        <v>34.020000000000003</v>
      </c>
      <c r="I420" s="200" t="str">
        <f>V370</f>
        <v>Quelzinhaqui FC</v>
      </c>
      <c r="J420" s="200"/>
      <c r="K420" s="200"/>
      <c r="L420" s="200"/>
      <c r="M420" s="200"/>
      <c r="N420" s="200"/>
      <c r="O420" s="200"/>
      <c r="P420" s="200"/>
      <c r="Q420" s="5">
        <f t="shared" si="65"/>
        <v>0</v>
      </c>
      <c r="R420" s="29"/>
      <c r="S420" s="29"/>
      <c r="T420" s="29"/>
      <c r="U420" s="5"/>
      <c r="V420" s="5"/>
      <c r="W420" s="5"/>
      <c r="X420" s="5"/>
      <c r="Y420" s="5"/>
      <c r="Z420" s="5"/>
      <c r="AA420" s="5"/>
      <c r="AB420" s="5"/>
      <c r="AC420" s="5"/>
      <c r="AD420" s="29"/>
    </row>
    <row r="421" spans="3:30">
      <c r="C421" s="5">
        <f t="shared" si="64"/>
        <v>0</v>
      </c>
      <c r="D421" s="200" t="str">
        <f>V369</f>
        <v>Eltoonfc</v>
      </c>
      <c r="E421" s="200"/>
      <c r="F421" s="129">
        <v>39.31</v>
      </c>
      <c r="G421" s="79" t="s">
        <v>17</v>
      </c>
      <c r="H421" s="128">
        <v>63.27</v>
      </c>
      <c r="I421" s="200" t="str">
        <f>V367</f>
        <v>André fogão</v>
      </c>
      <c r="J421" s="200"/>
      <c r="K421" s="200"/>
      <c r="L421" s="200"/>
      <c r="M421" s="200"/>
      <c r="N421" s="200"/>
      <c r="O421" s="200"/>
      <c r="P421" s="200"/>
      <c r="Q421" s="5">
        <f t="shared" si="65"/>
        <v>3</v>
      </c>
      <c r="R421" s="29"/>
      <c r="S421" s="29"/>
      <c r="T421" s="29"/>
      <c r="U421" s="5"/>
      <c r="V421" s="5"/>
      <c r="W421" s="5"/>
      <c r="X421" s="5"/>
      <c r="Y421" s="5"/>
      <c r="Z421" s="5"/>
      <c r="AA421" s="5"/>
      <c r="AB421" s="5"/>
      <c r="AC421" s="5"/>
      <c r="AD421" s="29"/>
    </row>
    <row r="422" spans="3:30">
      <c r="C422" s="5">
        <f t="shared" si="64"/>
        <v>3</v>
      </c>
      <c r="D422" s="200" t="str">
        <f>V368</f>
        <v>CAFÉ FC RJ</v>
      </c>
      <c r="E422" s="200"/>
      <c r="F422" s="128">
        <v>45.42</v>
      </c>
      <c r="G422" s="79" t="s">
        <v>17</v>
      </c>
      <c r="H422" s="129">
        <v>42.27</v>
      </c>
      <c r="I422" s="200" t="str">
        <f>V366</f>
        <v>Engenheirense</v>
      </c>
      <c r="J422" s="200"/>
      <c r="K422" s="200"/>
      <c r="L422" s="200"/>
      <c r="M422" s="200"/>
      <c r="N422" s="200"/>
      <c r="O422" s="200"/>
      <c r="P422" s="200"/>
      <c r="Q422" s="5">
        <f t="shared" si="65"/>
        <v>0</v>
      </c>
      <c r="R422" s="29"/>
      <c r="S422" s="29"/>
      <c r="T422" s="29"/>
      <c r="U422" s="5"/>
      <c r="V422" s="5"/>
      <c r="W422" s="5"/>
      <c r="X422" s="5"/>
      <c r="Y422" s="5"/>
      <c r="Z422" s="5"/>
      <c r="AA422" s="5"/>
      <c r="AB422" s="5"/>
      <c r="AC422" s="5"/>
      <c r="AD422" s="29"/>
    </row>
    <row r="423" spans="3:30" ht="15.75" thickBot="1">
      <c r="C423" s="5" t="str">
        <f t="shared" si="64"/>
        <v/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5" t="str">
        <f t="shared" si="65"/>
        <v/>
      </c>
      <c r="R423" s="29"/>
      <c r="S423" s="29"/>
      <c r="T423" s="29"/>
      <c r="U423" s="5"/>
      <c r="V423" s="5"/>
      <c r="W423" s="5"/>
      <c r="X423" s="5"/>
      <c r="Y423" s="5"/>
      <c r="Z423" s="5"/>
      <c r="AA423" s="5"/>
      <c r="AB423" s="5"/>
      <c r="AC423" s="5"/>
      <c r="AD423" s="29"/>
    </row>
    <row r="424" spans="3:30">
      <c r="C424" s="5" t="str">
        <f t="shared" si="64"/>
        <v/>
      </c>
      <c r="D424" s="201" t="s">
        <v>147</v>
      </c>
      <c r="E424" s="202"/>
      <c r="F424" s="202"/>
      <c r="G424" s="202"/>
      <c r="H424" s="202"/>
      <c r="I424" s="202"/>
      <c r="J424" s="202"/>
      <c r="K424" s="202"/>
      <c r="L424" s="202"/>
      <c r="M424" s="202"/>
      <c r="N424" s="202"/>
      <c r="O424" s="202"/>
      <c r="P424" s="203"/>
      <c r="Q424" s="5" t="str">
        <f t="shared" si="65"/>
        <v/>
      </c>
      <c r="R424" s="29"/>
      <c r="S424" s="29"/>
      <c r="T424" s="29"/>
      <c r="U424" s="5"/>
      <c r="V424" s="5"/>
      <c r="W424" s="5"/>
      <c r="X424" s="5"/>
      <c r="Y424" s="5"/>
      <c r="Z424" s="5"/>
      <c r="AA424" s="5"/>
      <c r="AB424" s="5"/>
      <c r="AC424" s="5"/>
      <c r="AD424" s="29"/>
    </row>
    <row r="425" spans="3:30" ht="15.75" thickBot="1">
      <c r="C425" s="5" t="str">
        <f t="shared" si="64"/>
        <v/>
      </c>
      <c r="D425" s="204"/>
      <c r="E425" s="205"/>
      <c r="F425" s="205"/>
      <c r="G425" s="205"/>
      <c r="H425" s="205"/>
      <c r="I425" s="205"/>
      <c r="J425" s="205"/>
      <c r="K425" s="205"/>
      <c r="L425" s="205"/>
      <c r="M425" s="205"/>
      <c r="N425" s="205"/>
      <c r="O425" s="205"/>
      <c r="P425" s="206"/>
      <c r="Q425" s="5" t="str">
        <f t="shared" si="65"/>
        <v/>
      </c>
      <c r="R425" s="29"/>
      <c r="S425" s="29"/>
      <c r="T425" s="29"/>
      <c r="U425" s="5"/>
      <c r="V425" s="5"/>
      <c r="W425" s="5"/>
      <c r="X425" s="5"/>
      <c r="Y425" s="5"/>
      <c r="Z425" s="5"/>
      <c r="AA425" s="5"/>
      <c r="AB425" s="5"/>
      <c r="AC425" s="5"/>
      <c r="AD425" s="29"/>
    </row>
    <row r="426" spans="3:30">
      <c r="C426" s="5" t="str">
        <f t="shared" si="64"/>
        <v/>
      </c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5" t="str">
        <f t="shared" si="65"/>
        <v/>
      </c>
      <c r="R426" s="29"/>
      <c r="S426" s="29"/>
      <c r="T426" s="29"/>
      <c r="U426" s="5"/>
      <c r="V426" s="5"/>
      <c r="W426" s="5"/>
      <c r="X426" s="5"/>
      <c r="Y426" s="66"/>
      <c r="Z426" s="66"/>
      <c r="AA426" s="5"/>
      <c r="AB426" s="5"/>
      <c r="AC426" s="5"/>
      <c r="AD426" s="29"/>
    </row>
    <row r="427" spans="3:30">
      <c r="C427" s="5">
        <f t="shared" si="64"/>
        <v>3</v>
      </c>
      <c r="D427" s="200" t="str">
        <f>V373</f>
        <v>Puro Malte F. C.</v>
      </c>
      <c r="E427" s="200"/>
      <c r="F427" s="128">
        <v>24.61</v>
      </c>
      <c r="G427" s="79" t="s">
        <v>17</v>
      </c>
      <c r="H427" s="129">
        <v>19.309999999999999</v>
      </c>
      <c r="I427" s="200" t="str">
        <f>V372</f>
        <v>#DaBaixaPaquito</v>
      </c>
      <c r="J427" s="200"/>
      <c r="K427" s="200"/>
      <c r="L427" s="200"/>
      <c r="M427" s="200"/>
      <c r="N427" s="200"/>
      <c r="O427" s="200"/>
      <c r="P427" s="200"/>
      <c r="Q427" s="5">
        <f t="shared" si="65"/>
        <v>0</v>
      </c>
      <c r="R427" s="29"/>
      <c r="S427" s="29"/>
      <c r="T427" s="29"/>
      <c r="U427" s="5"/>
      <c r="V427" s="5"/>
      <c r="W427" s="5"/>
      <c r="X427" s="5"/>
      <c r="Y427" s="5"/>
      <c r="Z427" s="5"/>
      <c r="AA427" s="5"/>
      <c r="AB427" s="5"/>
      <c r="AC427" s="5"/>
      <c r="AD427" s="29"/>
    </row>
    <row r="428" spans="3:30">
      <c r="C428" s="5">
        <f t="shared" si="64"/>
        <v>3</v>
      </c>
      <c r="D428" s="200" t="str">
        <f>V371</f>
        <v>jaspionnfc</v>
      </c>
      <c r="E428" s="200"/>
      <c r="F428" s="128">
        <v>58.33</v>
      </c>
      <c r="G428" s="79" t="s">
        <v>17</v>
      </c>
      <c r="H428" s="129">
        <v>50.88</v>
      </c>
      <c r="I428" s="200" t="str">
        <f>V370</f>
        <v>Quelzinhaqui FC</v>
      </c>
      <c r="J428" s="200"/>
      <c r="K428" s="200"/>
      <c r="L428" s="200"/>
      <c r="M428" s="200"/>
      <c r="N428" s="200"/>
      <c r="O428" s="200"/>
      <c r="P428" s="200"/>
      <c r="Q428" s="5">
        <f t="shared" si="65"/>
        <v>0</v>
      </c>
      <c r="R428" s="29"/>
      <c r="S428" s="29"/>
      <c r="T428" s="29"/>
      <c r="U428" s="5"/>
      <c r="V428" s="5"/>
      <c r="W428" s="5"/>
      <c r="X428" s="5"/>
      <c r="Y428" s="5"/>
      <c r="Z428" s="5"/>
      <c r="AA428" s="5"/>
      <c r="AB428" s="5"/>
      <c r="AC428" s="5"/>
      <c r="AD428" s="29"/>
    </row>
    <row r="429" spans="3:30">
      <c r="C429" s="5">
        <f t="shared" si="64"/>
        <v>0</v>
      </c>
      <c r="D429" s="200" t="str">
        <f>V369</f>
        <v>Eltoonfc</v>
      </c>
      <c r="E429" s="200"/>
      <c r="F429" s="129">
        <v>28.01</v>
      </c>
      <c r="G429" s="79" t="s">
        <v>17</v>
      </c>
      <c r="H429" s="128">
        <v>29.79</v>
      </c>
      <c r="I429" s="200" t="str">
        <f>V368</f>
        <v>CAFÉ FC RJ</v>
      </c>
      <c r="J429" s="200"/>
      <c r="K429" s="200"/>
      <c r="L429" s="200"/>
      <c r="M429" s="200"/>
      <c r="N429" s="200"/>
      <c r="O429" s="200"/>
      <c r="P429" s="200"/>
      <c r="Q429" s="5">
        <f t="shared" si="65"/>
        <v>3</v>
      </c>
      <c r="R429" s="29"/>
      <c r="S429" s="29"/>
      <c r="T429" s="29"/>
      <c r="U429" s="5"/>
      <c r="V429" s="5"/>
      <c r="W429" s="5"/>
      <c r="X429" s="5"/>
      <c r="Y429" s="5"/>
      <c r="Z429" s="5"/>
      <c r="AA429" s="5"/>
      <c r="AB429" s="5"/>
      <c r="AC429" s="5"/>
      <c r="AD429" s="29"/>
    </row>
    <row r="430" spans="3:30">
      <c r="C430" s="5">
        <f t="shared" si="64"/>
        <v>0</v>
      </c>
      <c r="D430" s="200" t="str">
        <f>V367</f>
        <v>André fogão</v>
      </c>
      <c r="E430" s="200"/>
      <c r="F430" s="129">
        <v>21.21</v>
      </c>
      <c r="G430" s="79" t="s">
        <v>17</v>
      </c>
      <c r="H430" s="128">
        <v>53.01</v>
      </c>
      <c r="I430" s="200" t="str">
        <f>V366</f>
        <v>Engenheirense</v>
      </c>
      <c r="J430" s="200"/>
      <c r="K430" s="200"/>
      <c r="L430" s="200"/>
      <c r="M430" s="200"/>
      <c r="N430" s="200"/>
      <c r="O430" s="200"/>
      <c r="P430" s="200"/>
      <c r="Q430" s="5">
        <f t="shared" si="65"/>
        <v>3</v>
      </c>
      <c r="R430" s="29"/>
      <c r="S430" s="29"/>
      <c r="T430" s="29"/>
      <c r="U430" s="5"/>
      <c r="V430" s="5"/>
      <c r="W430" s="5"/>
      <c r="X430" s="5"/>
      <c r="Y430" s="5"/>
      <c r="Z430" s="5"/>
      <c r="AA430" s="5"/>
      <c r="AB430" s="5"/>
      <c r="AC430" s="5"/>
      <c r="AD430" s="29"/>
    </row>
    <row r="431" spans="3:30" ht="15.75" thickBot="1">
      <c r="U431" s="5"/>
      <c r="V431" s="5"/>
      <c r="W431" s="5"/>
      <c r="X431" s="5"/>
      <c r="Y431" s="5"/>
      <c r="Z431" s="5"/>
      <c r="AA431" s="5"/>
      <c r="AB431" s="5"/>
      <c r="AC431" s="5"/>
    </row>
    <row r="432" spans="3:30">
      <c r="C432" s="29"/>
      <c r="D432" s="227" t="s">
        <v>128</v>
      </c>
      <c r="E432" s="228"/>
      <c r="F432" s="228"/>
      <c r="G432" s="228"/>
      <c r="H432" s="228"/>
      <c r="I432" s="228"/>
      <c r="J432" s="228"/>
      <c r="K432" s="228"/>
      <c r="L432" s="228"/>
      <c r="M432" s="229"/>
      <c r="N432" s="29"/>
      <c r="O432" s="29"/>
      <c r="P432" s="29"/>
      <c r="Q432" s="29"/>
      <c r="R432" s="29"/>
      <c r="S432" s="2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.75" thickBot="1">
      <c r="C433" s="29"/>
      <c r="D433" s="230"/>
      <c r="E433" s="231"/>
      <c r="F433" s="231"/>
      <c r="G433" s="231"/>
      <c r="H433" s="231"/>
      <c r="I433" s="231"/>
      <c r="J433" s="231"/>
      <c r="K433" s="231"/>
      <c r="L433" s="231"/>
      <c r="M433" s="232"/>
      <c r="N433" s="29"/>
      <c r="O433" s="29"/>
      <c r="P433" s="29"/>
      <c r="Q433" s="29"/>
      <c r="R433" s="29"/>
      <c r="S433" s="2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 ht="15.75" thickBot="1">
      <c r="C434" s="29"/>
      <c r="D434" s="146" t="s">
        <v>3</v>
      </c>
      <c r="E434" s="147" t="s">
        <v>29</v>
      </c>
      <c r="F434" s="233" t="s">
        <v>12</v>
      </c>
      <c r="G434" s="233"/>
      <c r="H434" s="233" t="s">
        <v>264</v>
      </c>
      <c r="I434" s="233"/>
      <c r="J434" s="233" t="s">
        <v>265</v>
      </c>
      <c r="K434" s="233"/>
      <c r="L434" s="233" t="s">
        <v>266</v>
      </c>
      <c r="M434" s="234"/>
      <c r="N434" s="29"/>
      <c r="O434" s="29"/>
      <c r="P434" s="29"/>
      <c r="Q434" s="29"/>
      <c r="R434" s="29"/>
      <c r="S434" s="29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C435" s="29"/>
      <c r="D435" s="8" t="s">
        <v>4</v>
      </c>
      <c r="E435" s="145" t="str">
        <f>VLOOKUP(AC435,$U$434:$AB$442,2)</f>
        <v>BARCA CLUB DO RECIFE</v>
      </c>
      <c r="F435" s="235">
        <f>VLOOKUP(AC435,$U$434:$AB$442,3)</f>
        <v>18</v>
      </c>
      <c r="G435" s="235"/>
      <c r="H435" s="236">
        <f>VLOOKUP(AC435,$U$434:$AB$442,4)</f>
        <v>352.97</v>
      </c>
      <c r="I435" s="236"/>
      <c r="J435" s="236">
        <f>VLOOKUP(AC435,$U$434:$AB$442,5)</f>
        <v>243.82000000000002</v>
      </c>
      <c r="K435" s="236"/>
      <c r="L435" s="236">
        <f>VLOOKUP(AC435,$U$434:$AB$442,6)</f>
        <v>109.15</v>
      </c>
      <c r="M435" s="237"/>
      <c r="N435" s="29"/>
      <c r="O435" s="29" t="s">
        <v>271</v>
      </c>
      <c r="P435" s="29"/>
      <c r="Q435" s="29"/>
      <c r="R435" s="29"/>
      <c r="S435" s="29"/>
      <c r="T435" s="4"/>
      <c r="U435" s="22">
        <v>1</v>
      </c>
      <c r="V435" s="97" t="str">
        <f>IF(OR('1ª FASE  - ELIMINATÓRIAS'!I140="",'1ª FASE  - ELIMINATÓRIAS'!I140=""),"",'1ª FASE  - ELIMINATÓRIAS'!C140)</f>
        <v>bonjoviiifc</v>
      </c>
      <c r="W435" s="5">
        <f>SUM(Q451,Q456,Q465,Q474,Q482,Q491,Q499)</f>
        <v>6</v>
      </c>
      <c r="X435" s="5">
        <f>SUM(H451,H456,H465,H474,H482,H491,H499)</f>
        <v>191.36</v>
      </c>
      <c r="Y435" s="5">
        <f>SUM(F451,F456,F465,F474,F482,F491,F499)</f>
        <v>278.03000000000003</v>
      </c>
      <c r="Z435" s="5">
        <f>X435-Y435</f>
        <v>-86.670000000000016</v>
      </c>
      <c r="AA435" s="97">
        <f>(W435*10^10)+((Z435+5000)*10^6)+(X435*10)+U435</f>
        <v>64913331914.599998</v>
      </c>
      <c r="AB435" s="5">
        <f>LARGE($AA$435:$AA$442,U435)</f>
        <v>185109153536.70001</v>
      </c>
      <c r="AC435" s="97">
        <f>MATCH(AB435,$AA$435:$AA$442,0)</f>
        <v>7</v>
      </c>
    </row>
    <row r="436" spans="3:29">
      <c r="C436" s="29"/>
      <c r="D436" s="9" t="s">
        <v>5</v>
      </c>
      <c r="E436" s="137" t="str">
        <f t="shared" ref="E436:E442" si="66">VLOOKUP(AC436,$U$434:$AB$442,2)</f>
        <v>Mrs. Vandebilt</v>
      </c>
      <c r="F436" s="216">
        <f t="shared" ref="F436:F442" si="67">VLOOKUP(AC436,$U$434:$AB$442,3)</f>
        <v>15</v>
      </c>
      <c r="G436" s="216"/>
      <c r="H436" s="217">
        <f t="shared" ref="H436:H442" si="68">VLOOKUP(AC436,$U$434:$AB$442,4)</f>
        <v>270.61</v>
      </c>
      <c r="I436" s="217"/>
      <c r="J436" s="217">
        <f t="shared" ref="J436:J442" si="69">VLOOKUP(AC436,$U$434:$AB$442,5)</f>
        <v>218.76000000000002</v>
      </c>
      <c r="K436" s="217"/>
      <c r="L436" s="217">
        <f t="shared" ref="L436:L442" si="70">VLOOKUP(AC436,$U$434:$AB$442,6)</f>
        <v>51.849999999999994</v>
      </c>
      <c r="M436" s="226"/>
      <c r="N436" s="29"/>
      <c r="O436" s="29" t="s">
        <v>267</v>
      </c>
      <c r="P436" s="29"/>
      <c r="Q436" s="29"/>
      <c r="R436" s="29"/>
      <c r="S436" s="29"/>
      <c r="T436" s="4"/>
      <c r="U436" s="22">
        <v>2</v>
      </c>
      <c r="V436" s="97" t="str">
        <f>IF(OR('1ª FASE  - ELIMINATÓRIAS'!I124="",'1ª FASE  - ELIMINATÓRIAS'!I124=""),"",'1ª FASE  - ELIMINATÓRIAS'!C124)</f>
        <v>Family Paz F.C.</v>
      </c>
      <c r="W436" s="5">
        <f>SUM(Q450,Q457,Q464,Q475,Q483,Q490)</f>
        <v>3</v>
      </c>
      <c r="X436" s="5">
        <f>SUM(H450,H457,H464,H475,H483,H490,F499)</f>
        <v>205.24</v>
      </c>
      <c r="Y436" s="5">
        <f>SUM(F450,F457,F464,F475,F483,F490,H499)</f>
        <v>276.70999999999998</v>
      </c>
      <c r="Z436" s="5">
        <f t="shared" ref="Z436:Z442" si="71">X436-Y436</f>
        <v>-71.46999999999997</v>
      </c>
      <c r="AA436" s="97">
        <f t="shared" ref="AA436:AA442" si="72">(W436*10^10)+((Z436+5000)*10^6)+(X436*10)+U436</f>
        <v>34928532054.400002</v>
      </c>
      <c r="AB436" s="5">
        <f t="shared" ref="AB436:AB442" si="73">LARGE($AA$435:$AA$442,U436)</f>
        <v>155051852710.10001</v>
      </c>
      <c r="AC436" s="97">
        <f t="shared" ref="AC436:AC442" si="74">MATCH(AB436,$AA$435:$AA$442,0)</f>
        <v>4</v>
      </c>
    </row>
    <row r="437" spans="3:29">
      <c r="C437" s="29"/>
      <c r="D437" s="9" t="s">
        <v>6</v>
      </c>
      <c r="E437" s="137" t="str">
        <f t="shared" si="66"/>
        <v>Taay BFR</v>
      </c>
      <c r="F437" s="216">
        <f t="shared" si="67"/>
        <v>12</v>
      </c>
      <c r="G437" s="216"/>
      <c r="H437" s="217">
        <f t="shared" si="68"/>
        <v>235.53</v>
      </c>
      <c r="I437" s="217"/>
      <c r="J437" s="217">
        <f t="shared" si="69"/>
        <v>228.00999999999996</v>
      </c>
      <c r="K437" s="217"/>
      <c r="L437" s="217">
        <f t="shared" si="70"/>
        <v>7.5200000000000387</v>
      </c>
      <c r="M437" s="226"/>
      <c r="N437" s="29"/>
      <c r="O437" s="29" t="s">
        <v>588</v>
      </c>
      <c r="P437" s="29"/>
      <c r="Q437" s="29"/>
      <c r="R437" s="29"/>
      <c r="S437" s="29"/>
      <c r="T437" s="4"/>
      <c r="U437" s="22">
        <v>3</v>
      </c>
      <c r="V437" s="97" t="str">
        <f>IF(OR('1ª FASE  - ELIMINATÓRIAS'!I108="",'1ª FASE  - ELIMINATÓRIAS'!I108=""),"",'1ª FASE  - ELIMINATÓRIAS'!C108)</f>
        <v>Taay BFR</v>
      </c>
      <c r="W437" s="5">
        <f>SUM(Q449,Q458,Q467,Q472,C483,C491,Q498)</f>
        <v>12</v>
      </c>
      <c r="X437" s="5">
        <f>SUM(H449,H458,H467,H472,F483,F491,H498)</f>
        <v>235.53</v>
      </c>
      <c r="Y437" s="5">
        <f>SUM(F449,F458,F467,F472,H483,H491,F498)</f>
        <v>228.00999999999996</v>
      </c>
      <c r="Z437" s="5">
        <f t="shared" si="71"/>
        <v>7.5200000000000387</v>
      </c>
      <c r="AA437" s="97">
        <f t="shared" si="72"/>
        <v>125007522358.3</v>
      </c>
      <c r="AB437" s="5">
        <f t="shared" si="73"/>
        <v>125007522358.3</v>
      </c>
      <c r="AC437" s="97">
        <f t="shared" si="74"/>
        <v>3</v>
      </c>
    </row>
    <row r="438" spans="3:29">
      <c r="C438" s="29"/>
      <c r="D438" s="9" t="s">
        <v>7</v>
      </c>
      <c r="E438" s="137" t="str">
        <f t="shared" si="66"/>
        <v>PAPAMIKE F.C.</v>
      </c>
      <c r="F438" s="216">
        <f t="shared" si="67"/>
        <v>9</v>
      </c>
      <c r="G438" s="216"/>
      <c r="H438" s="217">
        <f t="shared" si="68"/>
        <v>319.44</v>
      </c>
      <c r="I438" s="217"/>
      <c r="J438" s="217">
        <f t="shared" si="69"/>
        <v>277.19</v>
      </c>
      <c r="K438" s="217"/>
      <c r="L438" s="217">
        <f t="shared" si="70"/>
        <v>42.25</v>
      </c>
      <c r="M438" s="226"/>
      <c r="N438" s="29"/>
      <c r="O438" s="29" t="s">
        <v>589</v>
      </c>
      <c r="P438" s="29"/>
      <c r="Q438" s="29"/>
      <c r="R438" s="29"/>
      <c r="S438" s="29"/>
      <c r="T438" s="4"/>
      <c r="U438" s="22">
        <v>4</v>
      </c>
      <c r="V438" s="97" t="str">
        <f>IF(OR('1ª FASE  - ELIMINATÓRIAS'!I92="",'1ª FASE  - ELIMINATÓRIAS'!I92=""),"",'1ª FASE  - ELIMINATÓRIAS'!C92)</f>
        <v>Mrs. Vandebilt</v>
      </c>
      <c r="W438" s="5">
        <f>SUM(Q448,Q459,Q466,Q473,C482,C490,C498)</f>
        <v>15</v>
      </c>
      <c r="X438" s="5">
        <f>SUM(H448,H459,H466,H473,F482,F490,F498)</f>
        <v>270.61</v>
      </c>
      <c r="Y438" s="5">
        <f>SUM(F448,H459,F466,F473,H482,H490,H498)</f>
        <v>218.76000000000002</v>
      </c>
      <c r="Z438" s="5">
        <f t="shared" si="71"/>
        <v>51.849999999999994</v>
      </c>
      <c r="AA438" s="97">
        <f t="shared" si="72"/>
        <v>155051852710.10001</v>
      </c>
      <c r="AB438" s="5">
        <f t="shared" si="73"/>
        <v>95042253199.399994</v>
      </c>
      <c r="AC438" s="97">
        <f t="shared" si="74"/>
        <v>5</v>
      </c>
    </row>
    <row r="439" spans="3:29">
      <c r="C439" s="29"/>
      <c r="D439" s="6" t="s">
        <v>8</v>
      </c>
      <c r="E439" s="138" t="str">
        <f t="shared" si="66"/>
        <v>Botafogo Glorioso xD</v>
      </c>
      <c r="F439" s="207">
        <f t="shared" si="67"/>
        <v>9</v>
      </c>
      <c r="G439" s="207"/>
      <c r="H439" s="208">
        <f t="shared" si="68"/>
        <v>279.77999999999997</v>
      </c>
      <c r="I439" s="208"/>
      <c r="J439" s="208">
        <f t="shared" si="69"/>
        <v>305.48</v>
      </c>
      <c r="K439" s="208"/>
      <c r="L439" s="208">
        <f t="shared" si="70"/>
        <v>-25.700000000000045</v>
      </c>
      <c r="M439" s="225"/>
      <c r="N439" s="29"/>
      <c r="O439" s="29" t="s">
        <v>270</v>
      </c>
      <c r="P439" s="29"/>
      <c r="Q439" s="29"/>
      <c r="R439" s="29"/>
      <c r="S439" s="29"/>
      <c r="T439" s="4"/>
      <c r="U439" s="22">
        <v>5</v>
      </c>
      <c r="V439" s="97" t="str">
        <f>IF(OR('1ª FASE  - ELIMINATÓRIAS'!I76="",'1ª FASE  - ELIMINATÓRIAS'!I76=""),"",'1ª FASE  - ELIMINATÓRIAS'!C76)</f>
        <v>PAPAMIKE F.C.</v>
      </c>
      <c r="W439" s="5">
        <f>SUM(C451,C459,C467,C475,Q480,Q489,Q497)</f>
        <v>9</v>
      </c>
      <c r="X439" s="5">
        <f>SUM(F451,F459,F467,F475,H480,H489,H497)</f>
        <v>319.44</v>
      </c>
      <c r="Y439" s="5">
        <f>SUM(H451,H459,H467,H475,F480,F489,F497)</f>
        <v>277.19</v>
      </c>
      <c r="Z439" s="5">
        <f t="shared" si="71"/>
        <v>42.25</v>
      </c>
      <c r="AA439" s="97">
        <f t="shared" si="72"/>
        <v>95042253199.399994</v>
      </c>
      <c r="AB439" s="5">
        <f t="shared" si="73"/>
        <v>94974302805.800003</v>
      </c>
      <c r="AC439" s="97">
        <f t="shared" si="74"/>
        <v>8</v>
      </c>
    </row>
    <row r="440" spans="3:29">
      <c r="C440" s="29"/>
      <c r="D440" s="6" t="s">
        <v>9</v>
      </c>
      <c r="E440" s="138" t="str">
        <f t="shared" si="66"/>
        <v>hugofluzao</v>
      </c>
      <c r="F440" s="207">
        <f t="shared" si="67"/>
        <v>9</v>
      </c>
      <c r="G440" s="207"/>
      <c r="H440" s="208">
        <f t="shared" si="68"/>
        <v>247.08</v>
      </c>
      <c r="I440" s="208"/>
      <c r="J440" s="208">
        <f t="shared" si="69"/>
        <v>297.5</v>
      </c>
      <c r="K440" s="208"/>
      <c r="L440" s="208">
        <f t="shared" si="70"/>
        <v>-50.419999999999987</v>
      </c>
      <c r="M440" s="225"/>
      <c r="N440" s="29"/>
      <c r="O440" s="29"/>
      <c r="P440" s="29"/>
      <c r="Q440" s="29"/>
      <c r="R440" s="29"/>
      <c r="S440" s="29"/>
      <c r="T440" s="4"/>
      <c r="U440" s="22">
        <v>6</v>
      </c>
      <c r="V440" s="97" t="str">
        <f>IF(OR('1ª FASE  - ELIMINATÓRIAS'!I60="",'1ª FASE  - ELIMINATÓRIAS'!I60=""),"",'1ª FASE  - ELIMINATÓRIAS'!C60)</f>
        <v>hugofluzao</v>
      </c>
      <c r="W440" s="5">
        <f>SUM(C450,C458,C466,C474,Q481,Q488,C497)</f>
        <v>9</v>
      </c>
      <c r="X440" s="5">
        <f>SUM(F450,F458,F466,F474,H481,H488,F497)</f>
        <v>247.08</v>
      </c>
      <c r="Y440" s="5">
        <f>SUM(H450,H458,H466,H474,F481,F488,H497)</f>
        <v>297.5</v>
      </c>
      <c r="Z440" s="5">
        <f t="shared" si="71"/>
        <v>-50.419999999999987</v>
      </c>
      <c r="AA440" s="97">
        <f t="shared" si="72"/>
        <v>94949582476.800003</v>
      </c>
      <c r="AB440" s="5">
        <f t="shared" si="73"/>
        <v>94949582476.800003</v>
      </c>
      <c r="AC440" s="97">
        <f t="shared" si="74"/>
        <v>6</v>
      </c>
    </row>
    <row r="441" spans="3:29">
      <c r="C441" s="29"/>
      <c r="D441" s="6" t="s">
        <v>10</v>
      </c>
      <c r="E441" s="138" t="str">
        <f t="shared" si="66"/>
        <v>bonjoviiifc</v>
      </c>
      <c r="F441" s="207">
        <f t="shared" si="67"/>
        <v>6</v>
      </c>
      <c r="G441" s="207"/>
      <c r="H441" s="208">
        <f t="shared" si="68"/>
        <v>191.36</v>
      </c>
      <c r="I441" s="208"/>
      <c r="J441" s="208">
        <f t="shared" si="69"/>
        <v>278.03000000000003</v>
      </c>
      <c r="K441" s="208"/>
      <c r="L441" s="208">
        <f t="shared" si="70"/>
        <v>-86.670000000000016</v>
      </c>
      <c r="M441" s="225"/>
      <c r="N441" s="29"/>
      <c r="O441" s="29"/>
      <c r="P441" s="29"/>
      <c r="Q441" s="29"/>
      <c r="R441" s="29"/>
      <c r="S441" s="29"/>
      <c r="T441" s="4"/>
      <c r="U441" s="22">
        <v>7</v>
      </c>
      <c r="V441" s="97" t="str">
        <f>IF(OR('1ª FASE  - ELIMINATÓRIAS'!I44="",'1ª FASE  - ELIMINATÓRIAS'!I44=""),"",'1ª FASE  - ELIMINATÓRIAS'!C44)</f>
        <v>BARCA CLUB DO RECIFE</v>
      </c>
      <c r="W441" s="5">
        <f>SUM(C449,C457,C465,C473,C481,C489,Q496)</f>
        <v>18</v>
      </c>
      <c r="X441" s="5">
        <f>SUM(F449,F457,F465,F473,F481,F489,H496)</f>
        <v>352.97</v>
      </c>
      <c r="Y441" s="5">
        <f>SUM(H449,H457,H465,H473,H481,H489,F496)</f>
        <v>243.82000000000002</v>
      </c>
      <c r="Z441" s="5">
        <f t="shared" si="71"/>
        <v>109.15</v>
      </c>
      <c r="AA441" s="97">
        <f t="shared" si="72"/>
        <v>185109153536.70001</v>
      </c>
      <c r="AB441" s="5">
        <f t="shared" si="73"/>
        <v>64913331914.599998</v>
      </c>
      <c r="AC441" s="97">
        <f t="shared" si="74"/>
        <v>1</v>
      </c>
    </row>
    <row r="442" spans="3:29" ht="15.75" thickBot="1">
      <c r="C442" s="29"/>
      <c r="D442" s="7" t="s">
        <v>11</v>
      </c>
      <c r="E442" s="139" t="str">
        <f t="shared" si="66"/>
        <v>Family Paz F.C.</v>
      </c>
      <c r="F442" s="222">
        <f t="shared" si="67"/>
        <v>3</v>
      </c>
      <c r="G442" s="222"/>
      <c r="H442" s="223">
        <f t="shared" si="68"/>
        <v>205.24</v>
      </c>
      <c r="I442" s="223"/>
      <c r="J442" s="223">
        <f t="shared" si="69"/>
        <v>276.70999999999998</v>
      </c>
      <c r="K442" s="223"/>
      <c r="L442" s="223">
        <f t="shared" si="70"/>
        <v>-71.46999999999997</v>
      </c>
      <c r="M442" s="224"/>
      <c r="N442" s="29"/>
      <c r="O442" s="29"/>
      <c r="P442" s="29"/>
      <c r="Q442" s="29"/>
      <c r="R442" s="29"/>
      <c r="S442" s="29"/>
      <c r="T442" s="4"/>
      <c r="U442" s="22">
        <v>8</v>
      </c>
      <c r="V442" s="97" t="str">
        <f>IF(OR('1ª FASE  - ELIMINATÓRIAS'!I25="",'1ª FASE  - ELIMINATÓRIAS'!I25=""),"",'1ª FASE  - ELIMINATÓRIAS'!C25)</f>
        <v>Botafogo Glorioso xD</v>
      </c>
      <c r="W442" s="5">
        <f>SUM(C448,C456,C464,C472,C480,C488,C496)</f>
        <v>9</v>
      </c>
      <c r="X442" s="5">
        <f>SUM(F448,F456,F464,F472,F480,F488,F496)</f>
        <v>279.77999999999997</v>
      </c>
      <c r="Y442" s="5">
        <f>SUM(H448,H456,H464,H472,H480,H488,H496)</f>
        <v>305.48</v>
      </c>
      <c r="Z442" s="5">
        <f t="shared" si="71"/>
        <v>-25.700000000000045</v>
      </c>
      <c r="AA442" s="97">
        <f t="shared" si="72"/>
        <v>94974302805.800003</v>
      </c>
      <c r="AB442" s="5">
        <f t="shared" si="73"/>
        <v>34928532054.400002</v>
      </c>
      <c r="AC442" s="97">
        <f t="shared" si="74"/>
        <v>2</v>
      </c>
    </row>
    <row r="443" spans="3:29"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>
      <c r="C445" s="29"/>
      <c r="D445" s="210" t="s">
        <v>141</v>
      </c>
      <c r="E445" s="211"/>
      <c r="F445" s="211"/>
      <c r="G445" s="211"/>
      <c r="H445" s="211"/>
      <c r="I445" s="211"/>
      <c r="J445" s="211"/>
      <c r="K445" s="211"/>
      <c r="L445" s="211"/>
      <c r="M445" s="211"/>
      <c r="N445" s="211"/>
      <c r="O445" s="211"/>
      <c r="P445" s="212"/>
      <c r="Q445" s="29"/>
      <c r="R445" s="29"/>
      <c r="S445" s="29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.75" thickBot="1">
      <c r="C446" s="29"/>
      <c r="D446" s="213"/>
      <c r="E446" s="214"/>
      <c r="F446" s="214"/>
      <c r="G446" s="214"/>
      <c r="H446" s="214"/>
      <c r="I446" s="214"/>
      <c r="J446" s="214"/>
      <c r="K446" s="214"/>
      <c r="L446" s="214"/>
      <c r="M446" s="214"/>
      <c r="N446" s="214"/>
      <c r="O446" s="214"/>
      <c r="P446" s="215"/>
      <c r="Q446" s="29"/>
      <c r="R446" s="29"/>
      <c r="S446" s="29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0</v>
      </c>
      <c r="D448" s="200" t="str">
        <f>V442</f>
        <v>Botafogo Glorioso xD</v>
      </c>
      <c r="E448" s="200"/>
      <c r="F448" s="129">
        <v>29.85</v>
      </c>
      <c r="G448" s="79" t="s">
        <v>17</v>
      </c>
      <c r="H448" s="128">
        <v>44.65</v>
      </c>
      <c r="I448" s="200" t="str">
        <f>V438</f>
        <v>Mrs. Vandebilt</v>
      </c>
      <c r="J448" s="200"/>
      <c r="K448" s="200"/>
      <c r="L448" s="200"/>
      <c r="M448" s="200"/>
      <c r="N448" s="200"/>
      <c r="O448" s="200"/>
      <c r="P448" s="200"/>
      <c r="Q448" s="5">
        <f>IF(OR(H448="",F448=""),"",IF(H448=F448,1,IF(H448&gt;F448,3,0)))</f>
        <v>3</v>
      </c>
      <c r="R448" s="29"/>
      <c r="S448" s="29"/>
      <c r="T448" s="29"/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3</v>
      </c>
      <c r="D449" s="200" t="str">
        <f>V441</f>
        <v>BARCA CLUB DO RECIFE</v>
      </c>
      <c r="E449" s="200"/>
      <c r="F449" s="128">
        <v>69.319999999999993</v>
      </c>
      <c r="G449" s="79" t="s">
        <v>17</v>
      </c>
      <c r="H449" s="129">
        <v>29.57</v>
      </c>
      <c r="I449" s="200" t="str">
        <f>V437</f>
        <v>Taay BFR</v>
      </c>
      <c r="J449" s="200"/>
      <c r="K449" s="200"/>
      <c r="L449" s="200"/>
      <c r="M449" s="200"/>
      <c r="N449" s="200"/>
      <c r="O449" s="200"/>
      <c r="P449" s="200"/>
      <c r="Q449" s="5">
        <f t="shared" ref="Q449:Q499" si="76">IF(OR(H449="",F449=""),"",IF(H449=F449,1,IF(H449&gt;F449,3,0)))</f>
        <v>0</v>
      </c>
      <c r="R449" s="29"/>
      <c r="S449" s="29"/>
      <c r="T449" s="29"/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00" t="str">
        <f>V440</f>
        <v>hugofluzao</v>
      </c>
      <c r="E450" s="200"/>
      <c r="F450" s="128">
        <v>46.49</v>
      </c>
      <c r="G450" s="79" t="s">
        <v>17</v>
      </c>
      <c r="H450" s="129">
        <v>23.47</v>
      </c>
      <c r="I450" s="200" t="str">
        <f>V436</f>
        <v>Family Paz F.C.</v>
      </c>
      <c r="J450" s="200"/>
      <c r="K450" s="200"/>
      <c r="L450" s="200"/>
      <c r="M450" s="200"/>
      <c r="N450" s="200"/>
      <c r="O450" s="200"/>
      <c r="P450" s="200"/>
      <c r="Q450" s="5">
        <f t="shared" si="76"/>
        <v>0</v>
      </c>
      <c r="R450" s="29"/>
      <c r="S450" s="29"/>
      <c r="T450" s="29"/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00" t="str">
        <f>V439</f>
        <v>PAPAMIKE F.C.</v>
      </c>
      <c r="E451" s="200"/>
      <c r="F451" s="129">
        <v>26.48</v>
      </c>
      <c r="G451" s="79" t="s">
        <v>17</v>
      </c>
      <c r="H451" s="128">
        <v>42.45</v>
      </c>
      <c r="I451" s="200" t="str">
        <f>V435</f>
        <v>bonjoviiifc</v>
      </c>
      <c r="J451" s="200"/>
      <c r="K451" s="200"/>
      <c r="L451" s="200"/>
      <c r="M451" s="200"/>
      <c r="N451" s="200"/>
      <c r="O451" s="200"/>
      <c r="P451" s="200"/>
      <c r="Q451" s="5">
        <f t="shared" si="76"/>
        <v>3</v>
      </c>
      <c r="R451" s="29"/>
      <c r="S451" s="29"/>
      <c r="T451" s="29"/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5" t="str">
        <f t="shared" si="76"/>
        <v/>
      </c>
      <c r="R452" s="29"/>
      <c r="S452" s="29"/>
      <c r="T452" s="29"/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>
      <c r="C453" s="5" t="str">
        <f t="shared" si="75"/>
        <v/>
      </c>
      <c r="D453" s="201" t="s">
        <v>143</v>
      </c>
      <c r="E453" s="202"/>
      <c r="F453" s="202"/>
      <c r="G453" s="202"/>
      <c r="H453" s="202"/>
      <c r="I453" s="202"/>
      <c r="J453" s="202"/>
      <c r="K453" s="202"/>
      <c r="L453" s="202"/>
      <c r="M453" s="202"/>
      <c r="N453" s="202"/>
      <c r="O453" s="202"/>
      <c r="P453" s="203"/>
      <c r="Q453" s="5" t="str">
        <f t="shared" si="76"/>
        <v/>
      </c>
      <c r="R453" s="29"/>
      <c r="S453" s="29"/>
      <c r="T453" s="29"/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.75" thickBot="1">
      <c r="C454" s="5" t="str">
        <f t="shared" si="75"/>
        <v/>
      </c>
      <c r="D454" s="204"/>
      <c r="E454" s="205"/>
      <c r="F454" s="205"/>
      <c r="G454" s="205"/>
      <c r="H454" s="205"/>
      <c r="I454" s="205"/>
      <c r="J454" s="205"/>
      <c r="K454" s="205"/>
      <c r="L454" s="205"/>
      <c r="M454" s="205"/>
      <c r="N454" s="205"/>
      <c r="O454" s="205"/>
      <c r="P454" s="206"/>
      <c r="Q454" s="5" t="str">
        <f t="shared" si="76"/>
        <v/>
      </c>
      <c r="R454" s="29"/>
      <c r="S454" s="29"/>
      <c r="T454" s="29"/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5" t="str">
        <f t="shared" si="76"/>
        <v/>
      </c>
      <c r="R455" s="29"/>
      <c r="S455" s="29"/>
      <c r="T455" s="29"/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00" t="str">
        <f>V442</f>
        <v>Botafogo Glorioso xD</v>
      </c>
      <c r="E456" s="200"/>
      <c r="F456" s="133">
        <v>52.1</v>
      </c>
      <c r="G456" s="134" t="s">
        <v>17</v>
      </c>
      <c r="H456" s="135">
        <v>7.95</v>
      </c>
      <c r="I456" s="200" t="str">
        <f>V435</f>
        <v>bonjoviiifc</v>
      </c>
      <c r="J456" s="200"/>
      <c r="K456" s="200"/>
      <c r="L456" s="200"/>
      <c r="M456" s="200"/>
      <c r="N456" s="200"/>
      <c r="O456" s="200"/>
      <c r="P456" s="200"/>
      <c r="Q456" s="5">
        <f t="shared" si="76"/>
        <v>0</v>
      </c>
      <c r="R456" s="29"/>
      <c r="S456" s="29"/>
      <c r="T456" s="29"/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3</v>
      </c>
      <c r="D457" s="200" t="str">
        <f>V441</f>
        <v>BARCA CLUB DO RECIFE</v>
      </c>
      <c r="E457" s="200"/>
      <c r="F457" s="133">
        <v>56.27</v>
      </c>
      <c r="G457" s="134" t="s">
        <v>17</v>
      </c>
      <c r="H457" s="135">
        <v>26.2</v>
      </c>
      <c r="I457" s="200" t="str">
        <f>V436</f>
        <v>Family Paz F.C.</v>
      </c>
      <c r="J457" s="200"/>
      <c r="K457" s="200"/>
      <c r="L457" s="200"/>
      <c r="M457" s="200"/>
      <c r="N457" s="200"/>
      <c r="O457" s="200"/>
      <c r="P457" s="200"/>
      <c r="Q457" s="5">
        <f t="shared" si="76"/>
        <v>0</v>
      </c>
      <c r="R457" s="29"/>
      <c r="S457" s="29"/>
      <c r="T457" s="29"/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0" t="str">
        <f>V440</f>
        <v>hugofluzao</v>
      </c>
      <c r="E458" s="200"/>
      <c r="F458" s="135">
        <v>22.17</v>
      </c>
      <c r="G458" s="134" t="s">
        <v>17</v>
      </c>
      <c r="H458" s="133">
        <v>50.3</v>
      </c>
      <c r="I458" s="200" t="str">
        <f>V437</f>
        <v>Taay BFR</v>
      </c>
      <c r="J458" s="200"/>
      <c r="K458" s="200"/>
      <c r="L458" s="200"/>
      <c r="M458" s="200"/>
      <c r="N458" s="200"/>
      <c r="O458" s="200"/>
      <c r="P458" s="200"/>
      <c r="Q458" s="5">
        <f t="shared" si="76"/>
        <v>3</v>
      </c>
      <c r="R458" s="29"/>
      <c r="S458" s="29"/>
      <c r="T458" s="29"/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0</v>
      </c>
      <c r="D459" s="200" t="str">
        <f>V439</f>
        <v>PAPAMIKE F.C.</v>
      </c>
      <c r="E459" s="200"/>
      <c r="F459" s="135">
        <v>26.68</v>
      </c>
      <c r="G459" s="134" t="s">
        <v>17</v>
      </c>
      <c r="H459" s="133">
        <v>50.17</v>
      </c>
      <c r="I459" s="200" t="str">
        <f>V438</f>
        <v>Mrs. Vandebilt</v>
      </c>
      <c r="J459" s="200"/>
      <c r="K459" s="200"/>
      <c r="L459" s="200"/>
      <c r="M459" s="200"/>
      <c r="N459" s="200"/>
      <c r="O459" s="200"/>
      <c r="P459" s="200"/>
      <c r="Q459" s="5">
        <f t="shared" si="76"/>
        <v>3</v>
      </c>
      <c r="R459" s="29"/>
      <c r="S459" s="29"/>
      <c r="T459" s="29"/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5" t="str">
        <f t="shared" si="76"/>
        <v/>
      </c>
      <c r="R460" s="29"/>
      <c r="S460" s="29"/>
      <c r="T460" s="29"/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s="130" customFormat="1">
      <c r="C461" s="130" t="str">
        <f t="shared" si="75"/>
        <v/>
      </c>
      <c r="D461" s="201" t="s">
        <v>142</v>
      </c>
      <c r="E461" s="202"/>
      <c r="F461" s="202"/>
      <c r="G461" s="202"/>
      <c r="H461" s="202"/>
      <c r="I461" s="202"/>
      <c r="J461" s="202"/>
      <c r="K461" s="202"/>
      <c r="L461" s="202"/>
      <c r="M461" s="202"/>
      <c r="N461" s="202"/>
      <c r="O461" s="202"/>
      <c r="P461" s="203"/>
      <c r="Q461" s="130" t="str">
        <f t="shared" si="76"/>
        <v/>
      </c>
      <c r="Y461" s="131"/>
      <c r="Z461" s="131"/>
    </row>
    <row r="462" spans="3:29" s="130" customFormat="1" ht="15.75" thickBot="1">
      <c r="C462" s="130" t="str">
        <f t="shared" si="75"/>
        <v/>
      </c>
      <c r="D462" s="204"/>
      <c r="E462" s="205"/>
      <c r="F462" s="205"/>
      <c r="G462" s="205"/>
      <c r="H462" s="205"/>
      <c r="I462" s="205"/>
      <c r="J462" s="205"/>
      <c r="K462" s="205"/>
      <c r="L462" s="205"/>
      <c r="M462" s="205"/>
      <c r="N462" s="205"/>
      <c r="O462" s="205"/>
      <c r="P462" s="206"/>
      <c r="Q462" s="130" t="str">
        <f t="shared" si="76"/>
        <v/>
      </c>
      <c r="Y462" s="131"/>
      <c r="Z462" s="131"/>
    </row>
    <row r="463" spans="3:29" s="130" customFormat="1">
      <c r="C463" s="130" t="str">
        <f t="shared" si="75"/>
        <v/>
      </c>
      <c r="Q463" s="130" t="str">
        <f t="shared" si="76"/>
        <v/>
      </c>
    </row>
    <row r="464" spans="3:29" s="130" customFormat="1">
      <c r="C464" s="5">
        <f t="shared" si="75"/>
        <v>3</v>
      </c>
      <c r="D464" s="221" t="str">
        <f>V442</f>
        <v>Botafogo Glorioso xD</v>
      </c>
      <c r="E464" s="221"/>
      <c r="F464" s="128">
        <v>58.35</v>
      </c>
      <c r="G464" s="132" t="s">
        <v>17</v>
      </c>
      <c r="H464" s="129">
        <v>50.04</v>
      </c>
      <c r="I464" s="221" t="str">
        <f>V436</f>
        <v>Family Paz F.C.</v>
      </c>
      <c r="J464" s="221"/>
      <c r="K464" s="221"/>
      <c r="L464" s="221"/>
      <c r="M464" s="221"/>
      <c r="N464" s="221"/>
      <c r="O464" s="221"/>
      <c r="P464" s="221"/>
      <c r="Q464" s="5">
        <f t="shared" si="76"/>
        <v>0</v>
      </c>
    </row>
    <row r="465" spans="3:26" s="130" customFormat="1">
      <c r="C465" s="5">
        <f t="shared" si="75"/>
        <v>3</v>
      </c>
      <c r="D465" s="221" t="str">
        <f>V441</f>
        <v>BARCA CLUB DO RECIFE</v>
      </c>
      <c r="E465" s="221"/>
      <c r="F465" s="128">
        <v>49.89</v>
      </c>
      <c r="G465" s="132" t="s">
        <v>17</v>
      </c>
      <c r="H465" s="129">
        <v>18.61</v>
      </c>
      <c r="I465" s="221" t="str">
        <f>V435</f>
        <v>bonjoviiifc</v>
      </c>
      <c r="J465" s="221"/>
      <c r="K465" s="221"/>
      <c r="L465" s="221"/>
      <c r="M465" s="221"/>
      <c r="N465" s="221"/>
      <c r="O465" s="221"/>
      <c r="P465" s="221"/>
      <c r="Q465" s="5">
        <f t="shared" si="76"/>
        <v>0</v>
      </c>
    </row>
    <row r="466" spans="3:26" s="130" customFormat="1">
      <c r="C466" s="5">
        <f t="shared" si="75"/>
        <v>0</v>
      </c>
      <c r="D466" s="221" t="str">
        <f>V440</f>
        <v>hugofluzao</v>
      </c>
      <c r="E466" s="221"/>
      <c r="F466" s="129">
        <v>29.71</v>
      </c>
      <c r="G466" s="132" t="s">
        <v>17</v>
      </c>
      <c r="H466" s="128">
        <v>35.520000000000003</v>
      </c>
      <c r="I466" s="221" t="str">
        <f>V438</f>
        <v>Mrs. Vandebilt</v>
      </c>
      <c r="J466" s="221"/>
      <c r="K466" s="221"/>
      <c r="L466" s="221"/>
      <c r="M466" s="221"/>
      <c r="N466" s="221"/>
      <c r="O466" s="221"/>
      <c r="P466" s="221"/>
      <c r="Q466" s="5">
        <f t="shared" si="76"/>
        <v>3</v>
      </c>
    </row>
    <row r="467" spans="3:26" s="130" customFormat="1">
      <c r="C467" s="5">
        <f t="shared" si="75"/>
        <v>0</v>
      </c>
      <c r="D467" s="221" t="str">
        <f>V439</f>
        <v>PAPAMIKE F.C.</v>
      </c>
      <c r="E467" s="221"/>
      <c r="F467" s="129">
        <v>47.72</v>
      </c>
      <c r="G467" s="132" t="s">
        <v>17</v>
      </c>
      <c r="H467" s="128">
        <v>54.85</v>
      </c>
      <c r="I467" s="221" t="str">
        <f>V437</f>
        <v>Taay BFR</v>
      </c>
      <c r="J467" s="221"/>
      <c r="K467" s="221"/>
      <c r="L467" s="221"/>
      <c r="M467" s="221"/>
      <c r="N467" s="221"/>
      <c r="O467" s="221"/>
      <c r="P467" s="221"/>
      <c r="Q467" s="5">
        <f t="shared" si="76"/>
        <v>3</v>
      </c>
    </row>
    <row r="468" spans="3:26" s="130" customFormat="1" ht="15.75" thickBot="1">
      <c r="C468" s="130" t="str">
        <f t="shared" si="75"/>
        <v/>
      </c>
      <c r="Q468" s="130" t="str">
        <f t="shared" si="76"/>
        <v/>
      </c>
    </row>
    <row r="469" spans="3:26" s="130" customFormat="1">
      <c r="C469" s="130" t="str">
        <f t="shared" si="75"/>
        <v/>
      </c>
      <c r="D469" s="201" t="s">
        <v>144</v>
      </c>
      <c r="E469" s="202"/>
      <c r="F469" s="202"/>
      <c r="G469" s="202"/>
      <c r="H469" s="202"/>
      <c r="I469" s="202"/>
      <c r="J469" s="202"/>
      <c r="K469" s="202"/>
      <c r="L469" s="202"/>
      <c r="M469" s="202"/>
      <c r="N469" s="202"/>
      <c r="O469" s="202"/>
      <c r="P469" s="203"/>
      <c r="Q469" s="130" t="str">
        <f t="shared" si="76"/>
        <v/>
      </c>
    </row>
    <row r="470" spans="3:26" s="130" customFormat="1" ht="15.75" thickBot="1">
      <c r="C470" s="130" t="str">
        <f t="shared" si="75"/>
        <v/>
      </c>
      <c r="D470" s="204"/>
      <c r="E470" s="205"/>
      <c r="F470" s="205"/>
      <c r="G470" s="205"/>
      <c r="H470" s="205"/>
      <c r="I470" s="205"/>
      <c r="J470" s="205"/>
      <c r="K470" s="205"/>
      <c r="L470" s="205"/>
      <c r="M470" s="205"/>
      <c r="N470" s="205"/>
      <c r="O470" s="205"/>
      <c r="P470" s="206"/>
      <c r="Q470" s="130" t="str">
        <f t="shared" si="76"/>
        <v/>
      </c>
      <c r="Y470" s="131"/>
      <c r="Z470" s="131"/>
    </row>
    <row r="471" spans="3:26" s="130" customFormat="1">
      <c r="C471" s="130" t="str">
        <f t="shared" si="75"/>
        <v/>
      </c>
      <c r="Q471" s="130" t="str">
        <f t="shared" si="76"/>
        <v/>
      </c>
    </row>
    <row r="472" spans="3:26" s="130" customFormat="1">
      <c r="C472" s="5">
        <f t="shared" si="75"/>
        <v>3</v>
      </c>
      <c r="D472" s="221" t="str">
        <f>V442</f>
        <v>Botafogo Glorioso xD</v>
      </c>
      <c r="E472" s="221"/>
      <c r="F472" s="133">
        <v>37.1</v>
      </c>
      <c r="G472" s="148" t="s">
        <v>17</v>
      </c>
      <c r="H472" s="135">
        <v>22.9</v>
      </c>
      <c r="I472" s="221" t="str">
        <f>V437</f>
        <v>Taay BFR</v>
      </c>
      <c r="J472" s="221"/>
      <c r="K472" s="221"/>
      <c r="L472" s="221"/>
      <c r="M472" s="221"/>
      <c r="N472" s="221"/>
      <c r="O472" s="221"/>
      <c r="P472" s="221"/>
      <c r="Q472" s="5">
        <f t="shared" si="76"/>
        <v>0</v>
      </c>
    </row>
    <row r="473" spans="3:26" s="130" customFormat="1">
      <c r="C473" s="5">
        <f t="shared" si="75"/>
        <v>3</v>
      </c>
      <c r="D473" s="221" t="str">
        <f>V441</f>
        <v>BARCA CLUB DO RECIFE</v>
      </c>
      <c r="E473" s="221"/>
      <c r="F473" s="133">
        <v>51.96</v>
      </c>
      <c r="G473" s="148" t="s">
        <v>17</v>
      </c>
      <c r="H473" s="135">
        <v>42.99</v>
      </c>
      <c r="I473" s="221" t="str">
        <f>V438</f>
        <v>Mrs. Vandebilt</v>
      </c>
      <c r="J473" s="221"/>
      <c r="K473" s="221"/>
      <c r="L473" s="221"/>
      <c r="M473" s="221"/>
      <c r="N473" s="221"/>
      <c r="O473" s="221"/>
      <c r="P473" s="221"/>
      <c r="Q473" s="5">
        <f t="shared" si="76"/>
        <v>0</v>
      </c>
    </row>
    <row r="474" spans="3:26" s="130" customFormat="1">
      <c r="C474" s="5">
        <f t="shared" si="75"/>
        <v>0</v>
      </c>
      <c r="D474" s="221" t="str">
        <f>V440</f>
        <v>hugofluzao</v>
      </c>
      <c r="E474" s="221"/>
      <c r="F474" s="135">
        <v>31.65</v>
      </c>
      <c r="G474" s="148" t="s">
        <v>17</v>
      </c>
      <c r="H474" s="133">
        <v>71.87</v>
      </c>
      <c r="I474" s="221" t="str">
        <f>V435</f>
        <v>bonjoviiifc</v>
      </c>
      <c r="J474" s="221"/>
      <c r="K474" s="221"/>
      <c r="L474" s="221"/>
      <c r="M474" s="221"/>
      <c r="N474" s="221"/>
      <c r="O474" s="221"/>
      <c r="P474" s="221"/>
      <c r="Q474" s="5">
        <f t="shared" si="76"/>
        <v>3</v>
      </c>
    </row>
    <row r="475" spans="3:26" s="130" customFormat="1">
      <c r="C475" s="5">
        <f t="shared" si="75"/>
        <v>3</v>
      </c>
      <c r="D475" s="221" t="str">
        <f>V439</f>
        <v>PAPAMIKE F.C.</v>
      </c>
      <c r="E475" s="221"/>
      <c r="F475" s="133">
        <v>41.25</v>
      </c>
      <c r="G475" s="148" t="s">
        <v>17</v>
      </c>
      <c r="H475" s="135">
        <v>30.17</v>
      </c>
      <c r="I475" s="221" t="str">
        <f>V436</f>
        <v>Family Paz F.C.</v>
      </c>
      <c r="J475" s="221"/>
      <c r="K475" s="221"/>
      <c r="L475" s="221"/>
      <c r="M475" s="221"/>
      <c r="N475" s="221"/>
      <c r="O475" s="221"/>
      <c r="P475" s="221"/>
      <c r="Q475" s="5">
        <f t="shared" si="76"/>
        <v>0</v>
      </c>
    </row>
    <row r="476" spans="3:26" s="130" customFormat="1" ht="15.75" thickBot="1">
      <c r="C476" s="130" t="str">
        <f t="shared" si="75"/>
        <v/>
      </c>
      <c r="Q476" s="130" t="str">
        <f t="shared" si="76"/>
        <v/>
      </c>
    </row>
    <row r="477" spans="3:26" s="130" customFormat="1">
      <c r="C477" s="130" t="str">
        <f t="shared" si="75"/>
        <v/>
      </c>
      <c r="D477" s="201" t="s">
        <v>145</v>
      </c>
      <c r="E477" s="202"/>
      <c r="F477" s="202"/>
      <c r="G477" s="202"/>
      <c r="H477" s="202"/>
      <c r="I477" s="202"/>
      <c r="J477" s="202"/>
      <c r="K477" s="202"/>
      <c r="L477" s="202"/>
      <c r="M477" s="202"/>
      <c r="N477" s="202"/>
      <c r="O477" s="202"/>
      <c r="P477" s="203"/>
      <c r="Q477" s="130" t="str">
        <f t="shared" si="76"/>
        <v/>
      </c>
      <c r="Y477" s="131"/>
      <c r="Z477" s="131"/>
    </row>
    <row r="478" spans="3:26" s="130" customFormat="1" ht="15.75" thickBot="1">
      <c r="C478" s="130" t="str">
        <f t="shared" si="75"/>
        <v/>
      </c>
      <c r="D478" s="204"/>
      <c r="E478" s="205"/>
      <c r="F478" s="205"/>
      <c r="G478" s="205"/>
      <c r="H478" s="205"/>
      <c r="I478" s="205"/>
      <c r="J478" s="205"/>
      <c r="K478" s="205"/>
      <c r="L478" s="205"/>
      <c r="M478" s="205"/>
      <c r="N478" s="205"/>
      <c r="O478" s="205"/>
      <c r="P478" s="206"/>
      <c r="Q478" s="130" t="str">
        <f t="shared" si="76"/>
        <v/>
      </c>
    </row>
    <row r="479" spans="3:26" s="130" customFormat="1">
      <c r="C479" s="130" t="str">
        <f t="shared" si="75"/>
        <v/>
      </c>
      <c r="Q479" s="130" t="str">
        <f t="shared" si="76"/>
        <v/>
      </c>
    </row>
    <row r="480" spans="3:26" s="130" customFormat="1">
      <c r="C480" s="5">
        <f t="shared" si="75"/>
        <v>0</v>
      </c>
      <c r="D480" s="221" t="str">
        <f>V442</f>
        <v>Botafogo Glorioso xD</v>
      </c>
      <c r="E480" s="221"/>
      <c r="F480" s="135">
        <v>28.67</v>
      </c>
      <c r="G480" s="148" t="s">
        <v>17</v>
      </c>
      <c r="H480" s="133">
        <v>83.15</v>
      </c>
      <c r="I480" s="221" t="str">
        <f>V439</f>
        <v>PAPAMIKE F.C.</v>
      </c>
      <c r="J480" s="221"/>
      <c r="K480" s="221"/>
      <c r="L480" s="221"/>
      <c r="M480" s="221"/>
      <c r="N480" s="221"/>
      <c r="O480" s="221"/>
      <c r="P480" s="221"/>
      <c r="Q480" s="5">
        <f t="shared" si="76"/>
        <v>3</v>
      </c>
    </row>
    <row r="481" spans="3:26" s="130" customFormat="1">
      <c r="C481" s="5">
        <f t="shared" si="75"/>
        <v>0</v>
      </c>
      <c r="D481" s="221" t="str">
        <f>V441</f>
        <v>BARCA CLUB DO RECIFE</v>
      </c>
      <c r="E481" s="221"/>
      <c r="F481" s="135">
        <v>31.68</v>
      </c>
      <c r="G481" s="148" t="s">
        <v>17</v>
      </c>
      <c r="H481" s="133">
        <v>43.24</v>
      </c>
      <c r="I481" s="221" t="str">
        <f>V440</f>
        <v>hugofluzao</v>
      </c>
      <c r="J481" s="221"/>
      <c r="K481" s="221"/>
      <c r="L481" s="221"/>
      <c r="M481" s="221"/>
      <c r="N481" s="221"/>
      <c r="O481" s="221"/>
      <c r="P481" s="221"/>
      <c r="Q481" s="5">
        <f t="shared" si="76"/>
        <v>3</v>
      </c>
    </row>
    <row r="482" spans="3:26" s="130" customFormat="1">
      <c r="C482" s="5">
        <f t="shared" si="75"/>
        <v>3</v>
      </c>
      <c r="D482" s="221" t="str">
        <f>V438</f>
        <v>Mrs. Vandebilt</v>
      </c>
      <c r="E482" s="221"/>
      <c r="F482" s="133">
        <v>55.37</v>
      </c>
      <c r="G482" s="148" t="s">
        <v>17</v>
      </c>
      <c r="H482" s="135">
        <v>29.24</v>
      </c>
      <c r="I482" s="221" t="str">
        <f>V435</f>
        <v>bonjoviiifc</v>
      </c>
      <c r="J482" s="221"/>
      <c r="K482" s="221"/>
      <c r="L482" s="221"/>
      <c r="M482" s="221"/>
      <c r="N482" s="221"/>
      <c r="O482" s="221"/>
      <c r="P482" s="221"/>
      <c r="Q482" s="5">
        <f t="shared" si="76"/>
        <v>0</v>
      </c>
    </row>
    <row r="483" spans="3:26" s="130" customFormat="1">
      <c r="C483" s="5">
        <f t="shared" si="75"/>
        <v>0</v>
      </c>
      <c r="D483" s="221" t="str">
        <f>V437</f>
        <v>Taay BFR</v>
      </c>
      <c r="E483" s="221"/>
      <c r="F483" s="135">
        <v>16.100000000000001</v>
      </c>
      <c r="G483" s="148" t="s">
        <v>17</v>
      </c>
      <c r="H483" s="133">
        <v>46.8</v>
      </c>
      <c r="I483" s="221" t="str">
        <f>V436</f>
        <v>Family Paz F.C.</v>
      </c>
      <c r="J483" s="221"/>
      <c r="K483" s="221"/>
      <c r="L483" s="221"/>
      <c r="M483" s="221"/>
      <c r="N483" s="221"/>
      <c r="O483" s="221"/>
      <c r="P483" s="221"/>
      <c r="Q483" s="5">
        <f t="shared" si="76"/>
        <v>3</v>
      </c>
    </row>
    <row r="484" spans="3:26" s="130" customFormat="1" ht="15.75" thickBot="1">
      <c r="C484" s="130" t="str">
        <f t="shared" si="75"/>
        <v/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30" t="str">
        <f t="shared" si="76"/>
        <v/>
      </c>
    </row>
    <row r="485" spans="3:26" s="130" customFormat="1">
      <c r="C485" s="130" t="str">
        <f t="shared" si="75"/>
        <v/>
      </c>
      <c r="D485" s="201" t="s">
        <v>146</v>
      </c>
      <c r="E485" s="202"/>
      <c r="F485" s="202"/>
      <c r="G485" s="202"/>
      <c r="H485" s="202"/>
      <c r="I485" s="202"/>
      <c r="J485" s="202"/>
      <c r="K485" s="202"/>
      <c r="L485" s="202"/>
      <c r="M485" s="202"/>
      <c r="N485" s="202"/>
      <c r="O485" s="202"/>
      <c r="P485" s="203"/>
      <c r="Q485" s="130" t="str">
        <f t="shared" si="76"/>
        <v/>
      </c>
    </row>
    <row r="486" spans="3:26" s="130" customFormat="1" ht="15.75" thickBot="1">
      <c r="C486" s="130" t="str">
        <f t="shared" si="75"/>
        <v/>
      </c>
      <c r="D486" s="204"/>
      <c r="E486" s="205"/>
      <c r="F486" s="205"/>
      <c r="G486" s="205"/>
      <c r="H486" s="205"/>
      <c r="I486" s="205"/>
      <c r="J486" s="205"/>
      <c r="K486" s="205"/>
      <c r="L486" s="205"/>
      <c r="M486" s="205"/>
      <c r="N486" s="205"/>
      <c r="O486" s="205"/>
      <c r="P486" s="206"/>
      <c r="Q486" s="130" t="str">
        <f t="shared" si="76"/>
        <v/>
      </c>
      <c r="Y486" s="131"/>
      <c r="Z486" s="131"/>
    </row>
    <row r="487" spans="3:26" s="130" customFormat="1">
      <c r="C487" s="130" t="str">
        <f t="shared" si="75"/>
        <v/>
      </c>
      <c r="Q487" s="130" t="str">
        <f t="shared" si="76"/>
        <v/>
      </c>
    </row>
    <row r="488" spans="3:26" s="130" customFormat="1">
      <c r="C488" s="5">
        <f t="shared" si="75"/>
        <v>0</v>
      </c>
      <c r="D488" s="221" t="str">
        <f>V442</f>
        <v>Botafogo Glorioso xD</v>
      </c>
      <c r="E488" s="221"/>
      <c r="F488" s="151">
        <v>27.47</v>
      </c>
      <c r="G488" s="148" t="s">
        <v>17</v>
      </c>
      <c r="H488" s="151">
        <v>42.73</v>
      </c>
      <c r="I488" s="221" t="str">
        <f>V440</f>
        <v>hugofluzao</v>
      </c>
      <c r="J488" s="221"/>
      <c r="K488" s="221"/>
      <c r="L488" s="221"/>
      <c r="M488" s="221"/>
      <c r="N488" s="221"/>
      <c r="O488" s="221"/>
      <c r="P488" s="221"/>
      <c r="Q488" s="5">
        <f t="shared" si="76"/>
        <v>3</v>
      </c>
    </row>
    <row r="489" spans="3:26" s="130" customFormat="1">
      <c r="C489" s="5">
        <f t="shared" si="75"/>
        <v>3</v>
      </c>
      <c r="D489" s="221" t="str">
        <f>V441</f>
        <v>BARCA CLUB DO RECIFE</v>
      </c>
      <c r="E489" s="221"/>
      <c r="F489" s="151">
        <v>39.79</v>
      </c>
      <c r="G489" s="148" t="s">
        <v>17</v>
      </c>
      <c r="H489" s="151">
        <v>36.97</v>
      </c>
      <c r="I489" s="221" t="str">
        <f>V439</f>
        <v>PAPAMIKE F.C.</v>
      </c>
      <c r="J489" s="221"/>
      <c r="K489" s="221"/>
      <c r="L489" s="221"/>
      <c r="M489" s="221"/>
      <c r="N489" s="221"/>
      <c r="O489" s="221"/>
      <c r="P489" s="221"/>
      <c r="Q489" s="5">
        <f t="shared" si="76"/>
        <v>0</v>
      </c>
    </row>
    <row r="490" spans="3:26" s="130" customFormat="1">
      <c r="C490" s="5">
        <f t="shared" si="75"/>
        <v>3</v>
      </c>
      <c r="D490" s="221" t="str">
        <f>V438</f>
        <v>Mrs. Vandebilt</v>
      </c>
      <c r="E490" s="221"/>
      <c r="F490" s="151">
        <v>41.91</v>
      </c>
      <c r="G490" s="148" t="s">
        <v>17</v>
      </c>
      <c r="H490" s="151">
        <v>4.8899999999999997</v>
      </c>
      <c r="I490" s="221" t="str">
        <f>V436</f>
        <v>Family Paz F.C.</v>
      </c>
      <c r="J490" s="221"/>
      <c r="K490" s="221"/>
      <c r="L490" s="221"/>
      <c r="M490" s="221"/>
      <c r="N490" s="221"/>
      <c r="O490" s="221"/>
      <c r="P490" s="221"/>
      <c r="Q490" s="5">
        <f t="shared" si="76"/>
        <v>0</v>
      </c>
    </row>
    <row r="491" spans="3:26" s="130" customFormat="1">
      <c r="C491" s="5">
        <f t="shared" si="75"/>
        <v>3</v>
      </c>
      <c r="D491" s="221" t="str">
        <f>V437</f>
        <v>Taay BFR</v>
      </c>
      <c r="E491" s="221"/>
      <c r="F491" s="151">
        <v>38.869999999999997</v>
      </c>
      <c r="G491" s="148" t="s">
        <v>17</v>
      </c>
      <c r="H491" s="151">
        <v>4.9000000000000004</v>
      </c>
      <c r="I491" s="221" t="str">
        <f>V435</f>
        <v>bonjoviiifc</v>
      </c>
      <c r="J491" s="221"/>
      <c r="K491" s="221"/>
      <c r="L491" s="221"/>
      <c r="M491" s="221"/>
      <c r="N491" s="221"/>
      <c r="O491" s="221"/>
      <c r="P491" s="221"/>
      <c r="Q491" s="5">
        <f t="shared" si="76"/>
        <v>0</v>
      </c>
    </row>
    <row r="492" spans="3:26" s="130" customFormat="1" ht="15.75" thickBot="1">
      <c r="C492" s="5" t="str">
        <f t="shared" si="75"/>
        <v/>
      </c>
      <c r="Q492" s="5" t="str">
        <f t="shared" si="76"/>
        <v/>
      </c>
    </row>
    <row r="493" spans="3:26" s="130" customFormat="1">
      <c r="C493" s="5" t="str">
        <f t="shared" si="75"/>
        <v/>
      </c>
      <c r="D493" s="201" t="s">
        <v>147</v>
      </c>
      <c r="E493" s="202"/>
      <c r="F493" s="202"/>
      <c r="G493" s="202"/>
      <c r="H493" s="202"/>
      <c r="I493" s="202"/>
      <c r="J493" s="202"/>
      <c r="K493" s="202"/>
      <c r="L493" s="202"/>
      <c r="M493" s="202"/>
      <c r="N493" s="202"/>
      <c r="O493" s="202"/>
      <c r="P493" s="203"/>
      <c r="Q493" s="5" t="str">
        <f t="shared" si="76"/>
        <v/>
      </c>
    </row>
    <row r="494" spans="3:26" s="130" customFormat="1" ht="15.75" thickBot="1">
      <c r="C494" s="5" t="str">
        <f t="shared" si="75"/>
        <v/>
      </c>
      <c r="D494" s="204"/>
      <c r="E494" s="205"/>
      <c r="F494" s="205"/>
      <c r="G494" s="205"/>
      <c r="H494" s="205"/>
      <c r="I494" s="205"/>
      <c r="J494" s="205"/>
      <c r="K494" s="205"/>
      <c r="L494" s="205"/>
      <c r="M494" s="205"/>
      <c r="N494" s="205"/>
      <c r="O494" s="205"/>
      <c r="P494" s="206"/>
      <c r="Q494" s="5" t="str">
        <f t="shared" si="76"/>
        <v/>
      </c>
    </row>
    <row r="495" spans="3:26" s="130" customFormat="1">
      <c r="C495" s="5" t="str">
        <f t="shared" si="75"/>
        <v/>
      </c>
      <c r="Q495" s="5" t="str">
        <f t="shared" si="76"/>
        <v/>
      </c>
      <c r="Y495" s="131"/>
      <c r="Z495" s="131"/>
    </row>
    <row r="496" spans="3:26" s="130" customFormat="1">
      <c r="C496" s="5">
        <f t="shared" si="75"/>
        <v>0</v>
      </c>
      <c r="D496" s="221" t="str">
        <f>V442</f>
        <v>Botafogo Glorioso xD</v>
      </c>
      <c r="E496" s="221"/>
      <c r="F496" s="135">
        <v>46.24</v>
      </c>
      <c r="G496" s="148" t="s">
        <v>17</v>
      </c>
      <c r="H496" s="133">
        <v>54.06</v>
      </c>
      <c r="I496" s="221" t="str">
        <f>V441</f>
        <v>BARCA CLUB DO RECIFE</v>
      </c>
      <c r="J496" s="221"/>
      <c r="K496" s="221"/>
      <c r="L496" s="221"/>
      <c r="M496" s="221"/>
      <c r="N496" s="221"/>
      <c r="O496" s="221"/>
      <c r="P496" s="221"/>
      <c r="Q496" s="5">
        <f t="shared" si="76"/>
        <v>3</v>
      </c>
    </row>
    <row r="497" spans="3:30" s="130" customFormat="1">
      <c r="C497" s="5">
        <f t="shared" si="75"/>
        <v>0</v>
      </c>
      <c r="D497" s="221" t="str">
        <f>V440</f>
        <v>hugofluzao</v>
      </c>
      <c r="E497" s="221"/>
      <c r="F497" s="135">
        <v>31.09</v>
      </c>
      <c r="G497" s="148" t="s">
        <v>17</v>
      </c>
      <c r="H497" s="133">
        <v>57.19</v>
      </c>
      <c r="I497" s="221" t="str">
        <f>V439</f>
        <v>PAPAMIKE F.C.</v>
      </c>
      <c r="J497" s="221"/>
      <c r="K497" s="221"/>
      <c r="L497" s="221"/>
      <c r="M497" s="221"/>
      <c r="N497" s="221"/>
      <c r="O497" s="221"/>
      <c r="P497" s="221"/>
      <c r="Q497" s="5">
        <f t="shared" si="76"/>
        <v>3</v>
      </c>
    </row>
    <row r="498" spans="3:30" s="130" customFormat="1">
      <c r="C498" s="5">
        <f t="shared" si="75"/>
        <v>0</v>
      </c>
      <c r="D498" s="221" t="str">
        <f>V438</f>
        <v>Mrs. Vandebilt</v>
      </c>
      <c r="E498" s="221"/>
      <c r="F498" s="135">
        <v>0</v>
      </c>
      <c r="G498" s="148" t="s">
        <v>17</v>
      </c>
      <c r="H498" s="133">
        <v>22.94</v>
      </c>
      <c r="I498" s="221" t="str">
        <f>V437</f>
        <v>Taay BFR</v>
      </c>
      <c r="J498" s="221"/>
      <c r="K498" s="221"/>
      <c r="L498" s="221"/>
      <c r="M498" s="221"/>
      <c r="N498" s="221"/>
      <c r="O498" s="221"/>
      <c r="P498" s="221"/>
      <c r="Q498" s="5">
        <f t="shared" si="76"/>
        <v>3</v>
      </c>
    </row>
    <row r="499" spans="3:30" s="130" customFormat="1">
      <c r="C499" s="5">
        <f t="shared" si="75"/>
        <v>3</v>
      </c>
      <c r="D499" s="221" t="str">
        <f>V436</f>
        <v>Family Paz F.C.</v>
      </c>
      <c r="E499" s="221"/>
      <c r="F499" s="133">
        <v>23.67</v>
      </c>
      <c r="G499" s="148" t="s">
        <v>17</v>
      </c>
      <c r="H499" s="135">
        <v>16.34</v>
      </c>
      <c r="I499" s="221" t="str">
        <f>V435</f>
        <v>bonjoviiifc</v>
      </c>
      <c r="J499" s="221"/>
      <c r="K499" s="221"/>
      <c r="L499" s="221"/>
      <c r="M499" s="221"/>
      <c r="N499" s="221"/>
      <c r="O499" s="221"/>
      <c r="P499" s="221"/>
      <c r="Q499" s="5">
        <f t="shared" si="76"/>
        <v>0</v>
      </c>
    </row>
    <row r="500" spans="3:30" s="130" customFormat="1"/>
    <row r="501" spans="3:30">
      <c r="C501" s="29"/>
      <c r="D501" s="219" t="s">
        <v>129</v>
      </c>
      <c r="E501" s="219"/>
      <c r="F501" s="219"/>
      <c r="G501" s="219"/>
      <c r="H501" s="219"/>
      <c r="I501" s="219"/>
      <c r="J501" s="219"/>
      <c r="K501" s="219"/>
      <c r="L501" s="219"/>
      <c r="M501" s="219"/>
      <c r="N501" s="29"/>
      <c r="O501" s="29"/>
      <c r="P501" s="29"/>
      <c r="Q501" s="29"/>
      <c r="R501" s="29"/>
      <c r="S501" s="29"/>
      <c r="T501" s="4"/>
      <c r="U501" s="5"/>
      <c r="V501" s="5"/>
      <c r="W501" s="5"/>
      <c r="X501" s="5"/>
      <c r="Y501" s="5"/>
      <c r="Z501" s="5"/>
      <c r="AA501" s="5"/>
      <c r="AB501" s="5"/>
      <c r="AC501" s="5"/>
      <c r="AD501" s="29"/>
    </row>
    <row r="502" spans="3:30">
      <c r="C502" s="29"/>
      <c r="D502" s="219"/>
      <c r="E502" s="219"/>
      <c r="F502" s="219"/>
      <c r="G502" s="219"/>
      <c r="H502" s="219"/>
      <c r="I502" s="219"/>
      <c r="J502" s="219"/>
      <c r="K502" s="219"/>
      <c r="L502" s="219"/>
      <c r="M502" s="219"/>
      <c r="N502" s="29"/>
      <c r="O502" s="29"/>
      <c r="P502" s="29"/>
      <c r="Q502" s="29"/>
      <c r="R502" s="29"/>
      <c r="S502" s="29"/>
      <c r="T502" s="4"/>
      <c r="U502" s="5"/>
      <c r="V502" s="5"/>
      <c r="W502" s="5"/>
      <c r="X502" s="5"/>
      <c r="Y502" s="5"/>
      <c r="Z502" s="5"/>
      <c r="AA502" s="5"/>
      <c r="AB502" s="5"/>
      <c r="AC502" s="5"/>
      <c r="AD502" s="29"/>
    </row>
    <row r="503" spans="3:30">
      <c r="C503" s="29"/>
      <c r="D503" s="101" t="s">
        <v>3</v>
      </c>
      <c r="E503" s="99" t="s">
        <v>29</v>
      </c>
      <c r="F503" s="220" t="s">
        <v>12</v>
      </c>
      <c r="G503" s="220"/>
      <c r="H503" s="220" t="s">
        <v>264</v>
      </c>
      <c r="I503" s="220"/>
      <c r="J503" s="220" t="s">
        <v>265</v>
      </c>
      <c r="K503" s="220"/>
      <c r="L503" s="220" t="s">
        <v>266</v>
      </c>
      <c r="M503" s="220"/>
      <c r="N503" s="29"/>
      <c r="O503" s="29"/>
      <c r="P503" s="29"/>
      <c r="Q503" s="29"/>
      <c r="R503" s="29"/>
      <c r="S503" s="29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  <c r="AD503" s="29"/>
    </row>
    <row r="504" spans="3:30">
      <c r="C504" s="29"/>
      <c r="D504" s="86" t="s">
        <v>4</v>
      </c>
      <c r="E504" s="86" t="str">
        <f>VLOOKUP(AC504,$U$503:$AB$511,2)</f>
        <v>Sapo FC</v>
      </c>
      <c r="F504" s="216">
        <f>VLOOKUP(AC504,$U$503:$AB$511,3)</f>
        <v>18</v>
      </c>
      <c r="G504" s="216"/>
      <c r="H504" s="217">
        <f>VLOOKUP(AC504,$U$503:$AB$511,4)</f>
        <v>275.51</v>
      </c>
      <c r="I504" s="217"/>
      <c r="J504" s="217">
        <f>VLOOKUP(AC504,$U$503:$AB$511,5)</f>
        <v>182.54</v>
      </c>
      <c r="K504" s="217"/>
      <c r="L504" s="217">
        <f>VLOOKUP(AC504,$U$503:$AB$511,6)</f>
        <v>92.97</v>
      </c>
      <c r="M504" s="218"/>
      <c r="N504" s="29"/>
      <c r="O504" s="29" t="s">
        <v>271</v>
      </c>
      <c r="P504" s="29"/>
      <c r="Q504" s="29"/>
      <c r="R504" s="29"/>
      <c r="S504" s="29"/>
      <c r="T504" s="4"/>
      <c r="U504" s="22">
        <v>1</v>
      </c>
      <c r="V504" s="97" t="str">
        <f>IF(OR('1ª FASE  - ELIMINATÓRIAS'!I139="",'1ª FASE  - ELIMINATÓRIAS'!I139=""),"",'1ª FASE  - ELIMINATÓRIAS'!C139)</f>
        <v>CR FLASHOW 11</v>
      </c>
      <c r="W504" s="5">
        <f>SUM(Q520,Q525,Q534,Q543,Q551,Q560,Q568)</f>
        <v>12</v>
      </c>
      <c r="X504" s="5">
        <f>SUM(H520,H525,H534,H543,H551,H560,H568)</f>
        <v>255.92000000000002</v>
      </c>
      <c r="Y504" s="5">
        <f>SUM(F520,F525,F534,F543,F551,F560,F568)</f>
        <v>219.2</v>
      </c>
      <c r="Z504" s="5">
        <f>X504-Y504</f>
        <v>36.720000000000027</v>
      </c>
      <c r="AA504" s="97">
        <f>(W504*10^10)+((Z504+5000)*10^6)+(X504*10)+U504</f>
        <v>125036722560.2</v>
      </c>
      <c r="AB504" s="5">
        <f>LARGE($AA$504:$AA$511,U504)</f>
        <v>185092972760.10001</v>
      </c>
      <c r="AC504" s="97">
        <f>MATCH(AB504,$AA$504:$AA$511,0)</f>
        <v>5</v>
      </c>
      <c r="AD504" s="29"/>
    </row>
    <row r="505" spans="3:30">
      <c r="C505" s="29"/>
      <c r="D505" s="86" t="s">
        <v>5</v>
      </c>
      <c r="E505" s="91" t="str">
        <f t="shared" ref="E505:E511" si="77">VLOOKUP(AC505,$U$503:$AB$511,2)</f>
        <v>FC Ladeira !!!</v>
      </c>
      <c r="F505" s="216">
        <f t="shared" ref="F505:F511" si="78">VLOOKUP(AC505,$U$503:$AB$511,3)</f>
        <v>15</v>
      </c>
      <c r="G505" s="216"/>
      <c r="H505" s="217">
        <f t="shared" ref="H505:H511" si="79">VLOOKUP(AC505,$U$503:$AB$511,4)</f>
        <v>326.8</v>
      </c>
      <c r="I505" s="217"/>
      <c r="J505" s="217">
        <f t="shared" ref="J505:J511" si="80">VLOOKUP(AC505,$U$503:$AB$511,5)</f>
        <v>213.98</v>
      </c>
      <c r="K505" s="217"/>
      <c r="L505" s="217">
        <f t="shared" ref="L505:L511" si="81">VLOOKUP(AC505,$U$503:$AB$511,6)</f>
        <v>112.82000000000002</v>
      </c>
      <c r="M505" s="218"/>
      <c r="N505" s="29"/>
      <c r="O505" s="29" t="s">
        <v>267</v>
      </c>
      <c r="P505" s="29"/>
      <c r="Q505" s="29"/>
      <c r="R505" s="29"/>
      <c r="S505" s="29"/>
      <c r="T505" s="4"/>
      <c r="U505" s="22">
        <v>2</v>
      </c>
      <c r="V505" s="97" t="str">
        <f>IF(OR('1ª FASE  - ELIMINATÓRIAS'!I123="",'1ª FASE  - ELIMINATÓRIAS'!I123=""),"",'1ª FASE  - ELIMINATÓRIAS'!C123)</f>
        <v>Game--Over F.C.</v>
      </c>
      <c r="W505" s="5">
        <f>SUM(Q519,Q526,Q533,Q544,Q552,Q559)</f>
        <v>15</v>
      </c>
      <c r="X505" s="5">
        <f>SUM(H519,H526,H533,H544,H552,H559,F568)</f>
        <v>337.08</v>
      </c>
      <c r="Y505" s="5">
        <f>SUM(F519,F526,F533,F544,F552,F559,H568)</f>
        <v>298.91000000000003</v>
      </c>
      <c r="Z505" s="5">
        <f t="shared" ref="Z505:Z511" si="82">X505-Y505</f>
        <v>38.169999999999959</v>
      </c>
      <c r="AA505" s="97">
        <f t="shared" ref="AA505:AA511" si="83">(W505*10^10)+((Z505+5000)*10^6)+(X505*10)+U505</f>
        <v>155038173372.79999</v>
      </c>
      <c r="AB505" s="5">
        <f t="shared" ref="AB505:AB511" si="84">LARGE($AA$504:$AA$511,U505)</f>
        <v>155112823276</v>
      </c>
      <c r="AC505" s="97">
        <f t="shared" ref="AC505:AC511" si="85">MATCH(AB505,$AA$504:$AA$511,0)</f>
        <v>8</v>
      </c>
      <c r="AD505" s="29"/>
    </row>
    <row r="506" spans="3:30">
      <c r="C506" s="29"/>
      <c r="D506" s="86" t="s">
        <v>6</v>
      </c>
      <c r="E506" s="91" t="str">
        <f t="shared" si="77"/>
        <v>Game--Over F.C.</v>
      </c>
      <c r="F506" s="216">
        <f t="shared" si="78"/>
        <v>15</v>
      </c>
      <c r="G506" s="216"/>
      <c r="H506" s="217">
        <f t="shared" si="79"/>
        <v>337.08</v>
      </c>
      <c r="I506" s="217"/>
      <c r="J506" s="217">
        <f t="shared" si="80"/>
        <v>298.91000000000003</v>
      </c>
      <c r="K506" s="217"/>
      <c r="L506" s="217">
        <f t="shared" si="81"/>
        <v>38.169999999999959</v>
      </c>
      <c r="M506" s="218"/>
      <c r="N506" s="29"/>
      <c r="O506" s="29" t="s">
        <v>588</v>
      </c>
      <c r="P506" s="29"/>
      <c r="Q506" s="29"/>
      <c r="R506" s="29"/>
      <c r="S506" s="29"/>
      <c r="T506" s="4"/>
      <c r="U506" s="22">
        <v>3</v>
      </c>
      <c r="V506" s="97" t="str">
        <f>IF(OR('1ª FASE  - ELIMINATÓRIAS'!I107="",'1ª FASE  - ELIMINATÓRIAS'!I107=""),"",'1ª FASE  - ELIMINATÓRIAS'!C107)</f>
        <v>S P SANITARISTS</v>
      </c>
      <c r="W506" s="5">
        <f>SUM(Q518,Q527,Q536,Q541,C552,C560,Q567)</f>
        <v>6</v>
      </c>
      <c r="X506" s="5">
        <f>SUM(H518,H527,H536,H541,F552,F560,H567)</f>
        <v>178.27999999999997</v>
      </c>
      <c r="Y506" s="5">
        <f>SUM(F518,F527,F536,F541,H552,H560,F567)</f>
        <v>313.98</v>
      </c>
      <c r="Z506" s="5">
        <f t="shared" si="82"/>
        <v>-135.70000000000005</v>
      </c>
      <c r="AA506" s="97">
        <f t="shared" si="83"/>
        <v>64864301785.800003</v>
      </c>
      <c r="AB506" s="5">
        <f t="shared" si="84"/>
        <v>155038173372.79999</v>
      </c>
      <c r="AC506" s="97">
        <f t="shared" si="85"/>
        <v>2</v>
      </c>
      <c r="AD506" s="29"/>
    </row>
    <row r="507" spans="3:30">
      <c r="C507" s="29"/>
      <c r="D507" s="86" t="s">
        <v>7</v>
      </c>
      <c r="E507" s="91" t="str">
        <f t="shared" si="77"/>
        <v>CR FLASHOW 11</v>
      </c>
      <c r="F507" s="216">
        <f t="shared" si="78"/>
        <v>12</v>
      </c>
      <c r="G507" s="216"/>
      <c r="H507" s="217">
        <f t="shared" si="79"/>
        <v>255.92000000000002</v>
      </c>
      <c r="I507" s="217"/>
      <c r="J507" s="217">
        <f t="shared" si="80"/>
        <v>219.2</v>
      </c>
      <c r="K507" s="217"/>
      <c r="L507" s="217">
        <f t="shared" si="81"/>
        <v>36.720000000000027</v>
      </c>
      <c r="M507" s="218"/>
      <c r="N507" s="29"/>
      <c r="O507" s="29" t="s">
        <v>589</v>
      </c>
      <c r="P507" s="29"/>
      <c r="Q507" s="29"/>
      <c r="R507" s="29"/>
      <c r="S507" s="29"/>
      <c r="T507" s="4"/>
      <c r="U507" s="22">
        <v>4</v>
      </c>
      <c r="V507" s="97" t="str">
        <f>IF(OR('1ª FASE  - ELIMINATÓRIAS'!I91="",'1ª FASE  - ELIMINATÓRIAS'!I91=""),"",'1ª FASE  - ELIMINATÓRIAS'!C91)</f>
        <v>CR Reis do Rio</v>
      </c>
      <c r="W507" s="5">
        <f>SUM(Q517,Q528,Q535,Q542,C551,C559,C567)</f>
        <v>0</v>
      </c>
      <c r="X507" s="5">
        <f>SUM(H517,H528,H535,H542,F551,F559,F567)</f>
        <v>154.32</v>
      </c>
      <c r="Y507" s="5">
        <f>SUM(F517,H528,F535,F542,H551,H559,H567)</f>
        <v>263.54000000000002</v>
      </c>
      <c r="Z507" s="5">
        <f t="shared" si="82"/>
        <v>-109.22000000000003</v>
      </c>
      <c r="AA507" s="97">
        <f t="shared" si="83"/>
        <v>4890781547.1999998</v>
      </c>
      <c r="AB507" s="5">
        <f t="shared" si="84"/>
        <v>125036722560.2</v>
      </c>
      <c r="AC507" s="97">
        <f t="shared" si="85"/>
        <v>1</v>
      </c>
      <c r="AD507" s="29"/>
    </row>
    <row r="508" spans="3:30">
      <c r="C508" s="29"/>
      <c r="D508" s="80" t="s">
        <v>8</v>
      </c>
      <c r="E508" s="89" t="str">
        <f t="shared" si="77"/>
        <v>Wololoo Futbol Club</v>
      </c>
      <c r="F508" s="207">
        <f t="shared" si="78"/>
        <v>9</v>
      </c>
      <c r="G508" s="207"/>
      <c r="H508" s="208">
        <f t="shared" si="79"/>
        <v>275.52000000000004</v>
      </c>
      <c r="I508" s="208"/>
      <c r="J508" s="208">
        <f t="shared" si="80"/>
        <v>287.16999999999996</v>
      </c>
      <c r="K508" s="208"/>
      <c r="L508" s="208">
        <f t="shared" si="81"/>
        <v>-11.64999999999992</v>
      </c>
      <c r="M508" s="209"/>
      <c r="N508" s="29"/>
      <c r="O508" s="29" t="s">
        <v>270</v>
      </c>
      <c r="P508" s="29"/>
      <c r="Q508" s="29"/>
      <c r="R508" s="29"/>
      <c r="S508" s="29"/>
      <c r="T508" s="4"/>
      <c r="U508" s="22">
        <v>5</v>
      </c>
      <c r="V508" s="97" t="str">
        <f>IF(OR('1ª FASE  - ELIMINATÓRIAS'!I75="",'1ª FASE  - ELIMINATÓRIAS'!I75=""),"",'1ª FASE  - ELIMINATÓRIAS'!C75)</f>
        <v>Sapo FC</v>
      </c>
      <c r="W508" s="5">
        <f>SUM(C520,C528,C536,C544,Q549,Q558,Q566)</f>
        <v>18</v>
      </c>
      <c r="X508" s="5">
        <f>SUM(F520,F528,F536,F544,H549,H558,H566)</f>
        <v>275.51</v>
      </c>
      <c r="Y508" s="5">
        <f>SUM(H520,H528,H536,H544,F549,F558,F566)</f>
        <v>182.54</v>
      </c>
      <c r="Z508" s="5">
        <f t="shared" si="82"/>
        <v>92.97</v>
      </c>
      <c r="AA508" s="97">
        <f t="shared" si="83"/>
        <v>185092972760.10001</v>
      </c>
      <c r="AB508" s="5">
        <f t="shared" si="84"/>
        <v>94988352761.199997</v>
      </c>
      <c r="AC508" s="97">
        <f t="shared" si="85"/>
        <v>6</v>
      </c>
      <c r="AD508" s="29"/>
    </row>
    <row r="509" spans="3:30">
      <c r="C509" s="29"/>
      <c r="D509" s="80" t="s">
        <v>9</v>
      </c>
      <c r="E509" s="89" t="str">
        <f t="shared" si="77"/>
        <v>Time de Segunda FC</v>
      </c>
      <c r="F509" s="207">
        <f t="shared" si="78"/>
        <v>9</v>
      </c>
      <c r="G509" s="207"/>
      <c r="H509" s="208">
        <f t="shared" si="79"/>
        <v>244.5</v>
      </c>
      <c r="I509" s="208"/>
      <c r="J509" s="208">
        <f t="shared" si="80"/>
        <v>267.54000000000002</v>
      </c>
      <c r="K509" s="208"/>
      <c r="L509" s="208">
        <f t="shared" si="81"/>
        <v>-23.04000000000002</v>
      </c>
      <c r="M509" s="209"/>
      <c r="N509" s="29"/>
      <c r="O509" s="29"/>
      <c r="P509" s="29"/>
      <c r="Q509" s="29"/>
      <c r="R509" s="29"/>
      <c r="S509" s="29"/>
      <c r="T509" s="4"/>
      <c r="U509" s="22">
        <v>6</v>
      </c>
      <c r="V509" s="97" t="str">
        <f>IF(OR('1ª FASE  - ELIMINATÓRIAS'!I59="",'1ª FASE  - ELIMINATÓRIAS'!I59=""),"",'1ª FASE  - ELIMINATÓRIAS'!C59)</f>
        <v>Wololoo Futbol Club</v>
      </c>
      <c r="W509" s="5">
        <f>SUM(C519,C527,C535,C543,Q550,Q557,C566)</f>
        <v>9</v>
      </c>
      <c r="X509" s="5">
        <f>SUM(F519,F527,F535,F543,H550,H557,F566)</f>
        <v>275.52000000000004</v>
      </c>
      <c r="Y509" s="5">
        <f>SUM(H519,H527,H535,H543,F550,F557,H566)</f>
        <v>287.16999999999996</v>
      </c>
      <c r="Z509" s="5">
        <f t="shared" si="82"/>
        <v>-11.64999999999992</v>
      </c>
      <c r="AA509" s="97">
        <f t="shared" si="83"/>
        <v>94988352761.199997</v>
      </c>
      <c r="AB509" s="5">
        <f t="shared" si="84"/>
        <v>94976962452</v>
      </c>
      <c r="AC509" s="97">
        <f t="shared" si="85"/>
        <v>7</v>
      </c>
      <c r="AD509" s="29"/>
    </row>
    <row r="510" spans="3:30">
      <c r="C510" s="29"/>
      <c r="D510" s="80" t="s">
        <v>10</v>
      </c>
      <c r="E510" s="89" t="str">
        <f t="shared" si="77"/>
        <v>S P SANITARISTS</v>
      </c>
      <c r="F510" s="207">
        <f t="shared" si="78"/>
        <v>6</v>
      </c>
      <c r="G510" s="207"/>
      <c r="H510" s="208">
        <f t="shared" si="79"/>
        <v>178.27999999999997</v>
      </c>
      <c r="I510" s="208"/>
      <c r="J510" s="208">
        <f t="shared" si="80"/>
        <v>313.98</v>
      </c>
      <c r="K510" s="208"/>
      <c r="L510" s="208">
        <f t="shared" si="81"/>
        <v>-135.70000000000005</v>
      </c>
      <c r="M510" s="209"/>
      <c r="N510" s="29"/>
      <c r="O510" s="29"/>
      <c r="P510" s="29"/>
      <c r="Q510" s="29"/>
      <c r="R510" s="29"/>
      <c r="S510" s="29"/>
      <c r="T510" s="4"/>
      <c r="U510" s="22">
        <v>7</v>
      </c>
      <c r="V510" s="97" t="str">
        <f>IF(OR('1ª FASE  - ELIMINATÓRIAS'!I43="",'1ª FASE  - ELIMINATÓRIAS'!I43=""),"",'1ª FASE  - ELIMINATÓRIAS'!C43)</f>
        <v>Time de Segunda FC</v>
      </c>
      <c r="W510" s="5">
        <f>SUM(C518,C526,C534,C542,C550,C558,Q565)</f>
        <v>9</v>
      </c>
      <c r="X510" s="5">
        <f>SUM(F518,F526,F534,F542,F550,F558,H565)</f>
        <v>244.5</v>
      </c>
      <c r="Y510" s="5">
        <f>SUM(H518,H526,H534,H542,H550,H558,F565)</f>
        <v>267.54000000000002</v>
      </c>
      <c r="Z510" s="5">
        <f t="shared" si="82"/>
        <v>-23.04000000000002</v>
      </c>
      <c r="AA510" s="97">
        <f t="shared" si="83"/>
        <v>94976962452</v>
      </c>
      <c r="AB510" s="5">
        <f t="shared" si="84"/>
        <v>64864301785.800003</v>
      </c>
      <c r="AC510" s="97">
        <f t="shared" si="85"/>
        <v>3</v>
      </c>
      <c r="AD510" s="29"/>
    </row>
    <row r="511" spans="3:30">
      <c r="C511" s="29"/>
      <c r="D511" s="80" t="s">
        <v>11</v>
      </c>
      <c r="E511" s="89" t="str">
        <f t="shared" si="77"/>
        <v>CR Reis do Rio</v>
      </c>
      <c r="F511" s="207">
        <f t="shared" si="78"/>
        <v>0</v>
      </c>
      <c r="G511" s="207"/>
      <c r="H511" s="208">
        <f t="shared" si="79"/>
        <v>154.32</v>
      </c>
      <c r="I511" s="208"/>
      <c r="J511" s="208">
        <f t="shared" si="80"/>
        <v>263.54000000000002</v>
      </c>
      <c r="K511" s="208"/>
      <c r="L511" s="208">
        <f t="shared" si="81"/>
        <v>-109.22000000000003</v>
      </c>
      <c r="M511" s="209"/>
      <c r="N511" s="29"/>
      <c r="O511" s="29"/>
      <c r="P511" s="29"/>
      <c r="Q511" s="29"/>
      <c r="R511" s="29"/>
      <c r="S511" s="29"/>
      <c r="T511" s="4"/>
      <c r="U511" s="22">
        <v>8</v>
      </c>
      <c r="V511" s="97" t="str">
        <f>IF(OR('1ª FASE  - ELIMINATÓRIAS'!I26="",'1ª FASE  - ELIMINATÓRIAS'!I26=""),"",'1ª FASE  - ELIMINATÓRIAS'!C26)</f>
        <v>FC Ladeira !!!</v>
      </c>
      <c r="W511" s="5">
        <f>SUM(C517,C525,C533,C541,C549,C557,C565)</f>
        <v>15</v>
      </c>
      <c r="X511" s="5">
        <f>SUM(F517,F525,F533,F541,F549,F557,F565)</f>
        <v>326.8</v>
      </c>
      <c r="Y511" s="5">
        <f>SUM(H517,H525,H533,H541,H549,H557,H565)</f>
        <v>213.98</v>
      </c>
      <c r="Z511" s="5">
        <f t="shared" si="82"/>
        <v>112.82000000000002</v>
      </c>
      <c r="AA511" s="97">
        <f t="shared" si="83"/>
        <v>155112823276</v>
      </c>
      <c r="AB511" s="5">
        <f t="shared" si="84"/>
        <v>4890781547.1999998</v>
      </c>
      <c r="AC511" s="97">
        <f t="shared" si="85"/>
        <v>4</v>
      </c>
      <c r="AD511" s="29"/>
    </row>
    <row r="512" spans="3:30" ht="15" customHeight="1"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4"/>
      <c r="U512" s="4"/>
      <c r="V512" s="78"/>
      <c r="W512" s="4"/>
      <c r="X512" s="4"/>
      <c r="Y512" s="4"/>
      <c r="Z512" s="4"/>
      <c r="AA512" s="4"/>
      <c r="AB512" s="4"/>
      <c r="AC512" s="29"/>
      <c r="AD512" s="29"/>
    </row>
    <row r="513" spans="3:30" ht="15.75" customHeight="1" thickBot="1"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4"/>
      <c r="U513" s="4"/>
      <c r="V513" s="78"/>
      <c r="W513" s="4"/>
      <c r="X513" s="4"/>
      <c r="Y513" s="4"/>
      <c r="Z513" s="4"/>
      <c r="AA513" s="4"/>
      <c r="AB513" s="4"/>
      <c r="AC513" s="29"/>
      <c r="AD513" s="29"/>
    </row>
    <row r="514" spans="3:30" ht="15" customHeight="1">
      <c r="C514" s="29"/>
      <c r="D514" s="210" t="s">
        <v>141</v>
      </c>
      <c r="E514" s="211"/>
      <c r="F514" s="211"/>
      <c r="G514" s="211"/>
      <c r="H514" s="211"/>
      <c r="I514" s="211"/>
      <c r="J514" s="211"/>
      <c r="K514" s="211"/>
      <c r="L514" s="211"/>
      <c r="M514" s="211"/>
      <c r="N514" s="211"/>
      <c r="O514" s="211"/>
      <c r="P514" s="212"/>
      <c r="Q514" s="29"/>
      <c r="R514" s="29"/>
      <c r="S514" s="29"/>
      <c r="T514" s="4"/>
      <c r="U514" s="29"/>
      <c r="V514" s="78"/>
      <c r="W514" s="4"/>
      <c r="X514" s="4"/>
      <c r="Y514" s="4"/>
      <c r="Z514" s="4"/>
      <c r="AA514" s="4"/>
      <c r="AB514" s="4"/>
      <c r="AC514" s="29"/>
      <c r="AD514" s="29"/>
    </row>
    <row r="515" spans="3:30" ht="15.75" customHeight="1" thickBot="1">
      <c r="C515" s="29"/>
      <c r="D515" s="213"/>
      <c r="E515" s="214"/>
      <c r="F515" s="214"/>
      <c r="G515" s="214"/>
      <c r="H515" s="214"/>
      <c r="I515" s="214"/>
      <c r="J515" s="214"/>
      <c r="K515" s="214"/>
      <c r="L515" s="214"/>
      <c r="M515" s="214"/>
      <c r="N515" s="214"/>
      <c r="O515" s="214"/>
      <c r="P515" s="215"/>
      <c r="Q515" s="29"/>
      <c r="R515" s="29"/>
      <c r="S515" s="29"/>
      <c r="T515" s="5"/>
      <c r="U515" s="100"/>
      <c r="V515" s="78"/>
      <c r="W515" s="5"/>
      <c r="X515" s="5"/>
      <c r="Y515" s="71"/>
      <c r="Z515" s="71"/>
      <c r="AA515" s="5"/>
      <c r="AB515" s="5"/>
      <c r="AC515" s="29"/>
      <c r="AD515" s="29"/>
    </row>
    <row r="516" spans="3:30" ht="15" customHeight="1"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5"/>
      <c r="U516" s="100"/>
      <c r="V516" s="78"/>
      <c r="W516" s="5"/>
      <c r="X516" s="5"/>
      <c r="Y516" s="4"/>
      <c r="Z516" s="4"/>
      <c r="AA516" s="5"/>
      <c r="AB516" s="5"/>
      <c r="AC516" s="29"/>
      <c r="AD516" s="29"/>
    </row>
    <row r="517" spans="3:30" ht="15" customHeight="1">
      <c r="C517" s="5">
        <f>IF(OR(F517="",H517=""),"",IF(F517=H517,1,IF(F517&gt;H517,3,0)))</f>
        <v>3</v>
      </c>
      <c r="D517" s="200" t="str">
        <f>V511</f>
        <v>FC Ladeira !!!</v>
      </c>
      <c r="E517" s="200"/>
      <c r="F517" s="128">
        <v>44.05</v>
      </c>
      <c r="G517" s="79" t="s">
        <v>17</v>
      </c>
      <c r="H517" s="129">
        <v>13.97</v>
      </c>
      <c r="I517" s="200" t="str">
        <f>V507</f>
        <v>CR Reis do Rio</v>
      </c>
      <c r="J517" s="200"/>
      <c r="K517" s="200"/>
      <c r="L517" s="200"/>
      <c r="M517" s="200"/>
      <c r="N517" s="200"/>
      <c r="O517" s="200"/>
      <c r="P517" s="200"/>
      <c r="Q517" s="5">
        <f>IF(OR(H517="",F517=""),"",IF(H517=F517,1,IF(H517&gt;F517,3,0)))</f>
        <v>0</v>
      </c>
      <c r="R517" s="29"/>
      <c r="S517" s="29"/>
      <c r="T517" s="29"/>
      <c r="U517" s="100"/>
      <c r="V517" s="78"/>
      <c r="W517" s="29"/>
      <c r="X517" s="29"/>
      <c r="Y517" s="4"/>
      <c r="Z517" s="4"/>
      <c r="AA517" s="29"/>
      <c r="AB517" s="29"/>
      <c r="AC517" s="29"/>
      <c r="AD517" s="29"/>
    </row>
    <row r="518" spans="3:30" ht="15" customHeight="1">
      <c r="C518" s="5">
        <f t="shared" ref="C518:C568" si="86">IF(OR(F518="",H518=""),"",IF(F518=H518,1,IF(F518&gt;H518,3,0)))</f>
        <v>3</v>
      </c>
      <c r="D518" s="200" t="str">
        <f>V510</f>
        <v>Time de Segunda FC</v>
      </c>
      <c r="E518" s="200"/>
      <c r="F518" s="128">
        <v>43.02</v>
      </c>
      <c r="G518" s="79" t="s">
        <v>17</v>
      </c>
      <c r="H518" s="129">
        <v>13.62</v>
      </c>
      <c r="I518" s="200" t="str">
        <f>V506</f>
        <v>S P SANITARISTS</v>
      </c>
      <c r="J518" s="200"/>
      <c r="K518" s="200"/>
      <c r="L518" s="200"/>
      <c r="M518" s="200"/>
      <c r="N518" s="200"/>
      <c r="O518" s="200"/>
      <c r="P518" s="200"/>
      <c r="Q518" s="5">
        <f t="shared" ref="Q518:Q568" si="87">IF(OR(H518="",F518=""),"",IF(H518=F518,1,IF(H518&gt;F518,3,0)))</f>
        <v>0</v>
      </c>
      <c r="R518" s="29"/>
      <c r="S518" s="29"/>
      <c r="T518" s="29"/>
      <c r="U518" s="100"/>
      <c r="V518" s="78"/>
      <c r="W518" s="29"/>
      <c r="X518" s="29"/>
      <c r="Y518" s="4"/>
      <c r="Z518" s="4"/>
      <c r="AA518" s="29"/>
      <c r="AB518" s="29"/>
      <c r="AC518" s="29"/>
      <c r="AD518" s="29"/>
    </row>
    <row r="519" spans="3:30" ht="15" customHeight="1">
      <c r="C519" s="5">
        <f t="shared" si="86"/>
        <v>0</v>
      </c>
      <c r="D519" s="200" t="str">
        <f>V509</f>
        <v>Wololoo Futbol Club</v>
      </c>
      <c r="E519" s="200"/>
      <c r="F519" s="129">
        <v>58.92</v>
      </c>
      <c r="G519" s="79" t="s">
        <v>17</v>
      </c>
      <c r="H519" s="128">
        <v>60.57</v>
      </c>
      <c r="I519" s="200" t="str">
        <f>V505</f>
        <v>Game--Over F.C.</v>
      </c>
      <c r="J519" s="200"/>
      <c r="K519" s="200"/>
      <c r="L519" s="200"/>
      <c r="M519" s="200"/>
      <c r="N519" s="200"/>
      <c r="O519" s="200"/>
      <c r="P519" s="200"/>
      <c r="Q519" s="5">
        <f t="shared" si="87"/>
        <v>3</v>
      </c>
      <c r="R519" s="29"/>
      <c r="S519" s="29"/>
      <c r="T519" s="29"/>
      <c r="U519" s="100"/>
      <c r="V519" s="78"/>
      <c r="W519" s="29"/>
      <c r="X519" s="29"/>
      <c r="Y519" s="4"/>
      <c r="Z519" s="4"/>
      <c r="AA519" s="29"/>
      <c r="AB519" s="29"/>
      <c r="AC519" s="29"/>
      <c r="AD519" s="29"/>
    </row>
    <row r="520" spans="3:30" ht="15" customHeight="1">
      <c r="C520" s="5">
        <f t="shared" si="86"/>
        <v>3</v>
      </c>
      <c r="D520" s="200" t="str">
        <f>V508</f>
        <v>Sapo FC</v>
      </c>
      <c r="E520" s="200"/>
      <c r="F520" s="128">
        <v>43.72</v>
      </c>
      <c r="G520" s="79" t="s">
        <v>17</v>
      </c>
      <c r="H520" s="129">
        <v>38.119999999999997</v>
      </c>
      <c r="I520" s="200" t="str">
        <f>V504</f>
        <v>CR FLASHOW 11</v>
      </c>
      <c r="J520" s="200"/>
      <c r="K520" s="200"/>
      <c r="L520" s="200"/>
      <c r="M520" s="200"/>
      <c r="N520" s="200"/>
      <c r="O520" s="200"/>
      <c r="P520" s="200"/>
      <c r="Q520" s="5">
        <f t="shared" si="87"/>
        <v>0</v>
      </c>
      <c r="R520" s="29"/>
      <c r="S520" s="29"/>
      <c r="T520" s="29"/>
      <c r="U520" s="100"/>
      <c r="V520" s="78"/>
      <c r="W520" s="29"/>
      <c r="X520" s="29"/>
      <c r="Y520" s="29"/>
      <c r="Z520" s="29"/>
      <c r="AA520" s="29"/>
      <c r="AB520" s="29"/>
      <c r="AC520" s="29"/>
      <c r="AD520" s="29"/>
    </row>
    <row r="521" spans="3:30" ht="15.75" customHeight="1" thickBot="1">
      <c r="C521" s="5" t="str">
        <f t="shared" si="86"/>
        <v/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5" t="str">
        <f t="shared" si="87"/>
        <v/>
      </c>
      <c r="R521" s="29"/>
      <c r="S521" s="29"/>
      <c r="T521" s="29"/>
      <c r="U521" s="100"/>
      <c r="V521" s="78"/>
      <c r="W521" s="29"/>
      <c r="X521" s="29"/>
      <c r="Y521" s="29"/>
      <c r="Z521" s="29"/>
      <c r="AA521" s="29"/>
      <c r="AB521" s="29"/>
      <c r="AC521" s="29"/>
      <c r="AD521" s="29"/>
    </row>
    <row r="522" spans="3:30" ht="15" customHeight="1">
      <c r="C522" s="5" t="str">
        <f t="shared" si="86"/>
        <v/>
      </c>
      <c r="D522" s="201" t="s">
        <v>143</v>
      </c>
      <c r="E522" s="202"/>
      <c r="F522" s="202"/>
      <c r="G522" s="202"/>
      <c r="H522" s="202"/>
      <c r="I522" s="202"/>
      <c r="J522" s="202"/>
      <c r="K522" s="202"/>
      <c r="L522" s="202"/>
      <c r="M522" s="202"/>
      <c r="N522" s="202"/>
      <c r="O522" s="202"/>
      <c r="P522" s="203"/>
      <c r="Q522" s="5" t="str">
        <f t="shared" si="87"/>
        <v/>
      </c>
      <c r="R522" s="29"/>
      <c r="S522" s="29"/>
      <c r="T522" s="29"/>
      <c r="U522" s="100"/>
      <c r="V522" s="78"/>
      <c r="W522" s="29"/>
      <c r="X522" s="29"/>
      <c r="Y522" s="29"/>
      <c r="Z522" s="29"/>
      <c r="AA522" s="29"/>
      <c r="AB522" s="29"/>
      <c r="AC522" s="29"/>
      <c r="AD522" s="29"/>
    </row>
    <row r="523" spans="3:30" ht="15.75" customHeight="1" thickBot="1">
      <c r="C523" s="5" t="str">
        <f t="shared" si="86"/>
        <v/>
      </c>
      <c r="D523" s="204"/>
      <c r="E523" s="205"/>
      <c r="F523" s="205"/>
      <c r="G523" s="205"/>
      <c r="H523" s="205"/>
      <c r="I523" s="205"/>
      <c r="J523" s="205"/>
      <c r="K523" s="205"/>
      <c r="L523" s="205"/>
      <c r="M523" s="205"/>
      <c r="N523" s="205"/>
      <c r="O523" s="205"/>
      <c r="P523" s="206"/>
      <c r="Q523" s="5" t="str">
        <f t="shared" si="87"/>
        <v/>
      </c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</row>
    <row r="524" spans="3:30" ht="15" customHeight="1">
      <c r="C524" s="5" t="str">
        <f t="shared" si="86"/>
        <v/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5" t="str">
        <f t="shared" si="87"/>
        <v/>
      </c>
      <c r="R524" s="29"/>
      <c r="S524" s="29"/>
      <c r="T524" s="29"/>
      <c r="U524" s="29"/>
      <c r="V524" s="29"/>
      <c r="W524" s="29"/>
      <c r="X524" s="29"/>
      <c r="Y524" s="71"/>
      <c r="Z524" s="71"/>
      <c r="AA524" s="29"/>
      <c r="AB524" s="29"/>
      <c r="AC524" s="29"/>
      <c r="AD524" s="29"/>
    </row>
    <row r="525" spans="3:30" ht="15" customHeight="1">
      <c r="C525" s="5">
        <f t="shared" si="86"/>
        <v>0</v>
      </c>
      <c r="D525" s="200" t="str">
        <f>V511</f>
        <v>FC Ladeira !!!</v>
      </c>
      <c r="E525" s="200"/>
      <c r="F525" s="135">
        <v>29.3</v>
      </c>
      <c r="G525" s="79" t="s">
        <v>17</v>
      </c>
      <c r="H525" s="128">
        <v>34.4</v>
      </c>
      <c r="I525" s="200" t="str">
        <f>V504</f>
        <v>CR FLASHOW 11</v>
      </c>
      <c r="J525" s="200"/>
      <c r="K525" s="200"/>
      <c r="L525" s="200"/>
      <c r="M525" s="200"/>
      <c r="N525" s="200"/>
      <c r="O525" s="200"/>
      <c r="P525" s="200"/>
      <c r="Q525" s="5">
        <f t="shared" si="87"/>
        <v>3</v>
      </c>
      <c r="R525" s="29"/>
      <c r="S525" s="29"/>
      <c r="T525" s="29"/>
      <c r="U525" s="29"/>
      <c r="V525" s="29"/>
      <c r="W525" s="29"/>
      <c r="X525" s="29"/>
      <c r="Y525" s="4"/>
      <c r="Z525" s="4"/>
      <c r="AA525" s="29"/>
      <c r="AB525" s="29"/>
      <c r="AC525" s="29"/>
      <c r="AD525" s="29"/>
    </row>
    <row r="526" spans="3:30" ht="15" customHeight="1">
      <c r="C526" s="5">
        <f t="shared" si="86"/>
        <v>0</v>
      </c>
      <c r="D526" s="200" t="str">
        <f>V510</f>
        <v>Time de Segunda FC</v>
      </c>
      <c r="E526" s="200"/>
      <c r="F526" s="129">
        <v>49.88</v>
      </c>
      <c r="G526" s="79" t="s">
        <v>17</v>
      </c>
      <c r="H526" s="133">
        <v>57.5</v>
      </c>
      <c r="I526" s="200" t="str">
        <f>V505</f>
        <v>Game--Over F.C.</v>
      </c>
      <c r="J526" s="200"/>
      <c r="K526" s="200"/>
      <c r="L526" s="200"/>
      <c r="M526" s="200"/>
      <c r="N526" s="200"/>
      <c r="O526" s="200"/>
      <c r="P526" s="200"/>
      <c r="Q526" s="5">
        <f t="shared" si="87"/>
        <v>3</v>
      </c>
      <c r="R526" s="29"/>
      <c r="S526" s="29"/>
      <c r="T526" s="29"/>
      <c r="U526" s="29"/>
      <c r="V526" s="29"/>
      <c r="W526" s="29"/>
      <c r="X526" s="29"/>
      <c r="Y526" s="4"/>
      <c r="Z526" s="4"/>
      <c r="AA526" s="29"/>
      <c r="AB526" s="29"/>
      <c r="AC526" s="29"/>
      <c r="AD526" s="29"/>
    </row>
    <row r="527" spans="3:30" ht="15" customHeight="1">
      <c r="C527" s="5">
        <f t="shared" si="86"/>
        <v>3</v>
      </c>
      <c r="D527" s="200" t="str">
        <f>V509</f>
        <v>Wololoo Futbol Club</v>
      </c>
      <c r="E527" s="200"/>
      <c r="F527" s="128">
        <v>68.17</v>
      </c>
      <c r="G527" s="79" t="s">
        <v>17</v>
      </c>
      <c r="H527" s="129">
        <v>36.979999999999997</v>
      </c>
      <c r="I527" s="200" t="str">
        <f>V506</f>
        <v>S P SANITARISTS</v>
      </c>
      <c r="J527" s="200"/>
      <c r="K527" s="200"/>
      <c r="L527" s="200"/>
      <c r="M527" s="200"/>
      <c r="N527" s="200"/>
      <c r="O527" s="200"/>
      <c r="P527" s="200"/>
      <c r="Q527" s="5">
        <f t="shared" si="87"/>
        <v>0</v>
      </c>
      <c r="R527" s="29"/>
      <c r="S527" s="29"/>
      <c r="T527" s="29"/>
      <c r="U527" s="29"/>
      <c r="V527" s="29"/>
      <c r="W527" s="29"/>
      <c r="X527" s="29"/>
      <c r="Y527" s="4"/>
      <c r="Z527" s="4"/>
      <c r="AA527" s="29"/>
      <c r="AB527" s="29"/>
      <c r="AC527" s="29"/>
      <c r="AD527" s="29"/>
    </row>
    <row r="528" spans="3:30" ht="15" customHeight="1">
      <c r="C528" s="5">
        <f t="shared" si="86"/>
        <v>3</v>
      </c>
      <c r="D528" s="200" t="str">
        <f>V508</f>
        <v>Sapo FC</v>
      </c>
      <c r="E528" s="200"/>
      <c r="F528" s="128">
        <v>37.57</v>
      </c>
      <c r="G528" s="79" t="s">
        <v>17</v>
      </c>
      <c r="H528" s="135">
        <v>36.5</v>
      </c>
      <c r="I528" s="200" t="str">
        <f>V507</f>
        <v>CR Reis do Rio</v>
      </c>
      <c r="J528" s="200"/>
      <c r="K528" s="200"/>
      <c r="L528" s="200"/>
      <c r="M528" s="200"/>
      <c r="N528" s="200"/>
      <c r="O528" s="200"/>
      <c r="P528" s="200"/>
      <c r="Q528" s="5">
        <f t="shared" si="87"/>
        <v>0</v>
      </c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</row>
    <row r="529" spans="3:30" ht="15.75" customHeight="1" thickBot="1">
      <c r="C529" s="5" t="str">
        <f t="shared" si="86"/>
        <v/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5" t="str">
        <f t="shared" si="87"/>
        <v/>
      </c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</row>
    <row r="530" spans="3:30" ht="15" customHeight="1">
      <c r="C530" s="5" t="str">
        <f t="shared" si="86"/>
        <v/>
      </c>
      <c r="D530" s="201" t="s">
        <v>142</v>
      </c>
      <c r="E530" s="202"/>
      <c r="F530" s="202"/>
      <c r="G530" s="202"/>
      <c r="H530" s="202"/>
      <c r="I530" s="202"/>
      <c r="J530" s="202"/>
      <c r="K530" s="202"/>
      <c r="L530" s="202"/>
      <c r="M530" s="202"/>
      <c r="N530" s="202"/>
      <c r="O530" s="202"/>
      <c r="P530" s="203"/>
      <c r="Q530" s="5" t="str">
        <f t="shared" si="87"/>
        <v/>
      </c>
      <c r="R530" s="29"/>
      <c r="S530" s="29"/>
      <c r="T530" s="29"/>
      <c r="U530" s="29"/>
      <c r="V530" s="29"/>
      <c r="W530" s="29"/>
      <c r="X530" s="29"/>
      <c r="Y530" s="71"/>
      <c r="Z530" s="71"/>
      <c r="AA530" s="29"/>
      <c r="AB530" s="29"/>
      <c r="AC530" s="29"/>
      <c r="AD530" s="29"/>
    </row>
    <row r="531" spans="3:30" ht="15.75" customHeight="1" thickBot="1">
      <c r="C531" s="5" t="str">
        <f t="shared" si="86"/>
        <v/>
      </c>
      <c r="D531" s="204"/>
      <c r="E531" s="205"/>
      <c r="F531" s="205"/>
      <c r="G531" s="205"/>
      <c r="H531" s="205"/>
      <c r="I531" s="205"/>
      <c r="J531" s="205"/>
      <c r="K531" s="205"/>
      <c r="L531" s="205"/>
      <c r="M531" s="205"/>
      <c r="N531" s="205"/>
      <c r="O531" s="205"/>
      <c r="P531" s="206"/>
      <c r="Q531" s="5" t="str">
        <f t="shared" si="87"/>
        <v/>
      </c>
      <c r="R531" s="29"/>
      <c r="S531" s="29"/>
      <c r="T531" s="29"/>
      <c r="U531" s="29"/>
      <c r="V531" s="29"/>
      <c r="W531" s="29"/>
      <c r="X531" s="29"/>
      <c r="Y531" s="71"/>
      <c r="Z531" s="71"/>
      <c r="AA531" s="29"/>
      <c r="AB531" s="29"/>
      <c r="AC531" s="29"/>
      <c r="AD531" s="29"/>
    </row>
    <row r="532" spans="3:30" ht="15" customHeight="1">
      <c r="C532" s="5" t="str">
        <f t="shared" si="86"/>
        <v/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5" t="str">
        <f t="shared" si="87"/>
        <v/>
      </c>
      <c r="R532" s="29"/>
      <c r="S532" s="29"/>
      <c r="T532" s="29"/>
      <c r="U532" s="29"/>
      <c r="V532" s="29"/>
      <c r="W532" s="29"/>
      <c r="X532" s="29"/>
      <c r="Y532" s="4"/>
      <c r="Z532" s="4"/>
      <c r="AA532" s="29"/>
      <c r="AB532" s="29"/>
      <c r="AC532" s="29"/>
      <c r="AD532" s="29"/>
    </row>
    <row r="533" spans="3:30" ht="15" customHeight="1">
      <c r="C533" s="5">
        <f t="shared" si="86"/>
        <v>0</v>
      </c>
      <c r="D533" s="200" t="str">
        <f>V511</f>
        <v>FC Ladeira !!!</v>
      </c>
      <c r="E533" s="200"/>
      <c r="F533" s="129">
        <v>39.67</v>
      </c>
      <c r="G533" s="79" t="s">
        <v>17</v>
      </c>
      <c r="H533" s="128">
        <v>57.15</v>
      </c>
      <c r="I533" s="200" t="str">
        <f>V505</f>
        <v>Game--Over F.C.</v>
      </c>
      <c r="J533" s="200"/>
      <c r="K533" s="200"/>
      <c r="L533" s="200"/>
      <c r="M533" s="200"/>
      <c r="N533" s="200"/>
      <c r="O533" s="200"/>
      <c r="P533" s="200"/>
      <c r="Q533" s="5">
        <f t="shared" si="87"/>
        <v>3</v>
      </c>
      <c r="R533" s="29"/>
      <c r="S533" s="29"/>
      <c r="T533" s="29"/>
      <c r="U533" s="29"/>
      <c r="V533" s="29"/>
      <c r="W533" s="29"/>
      <c r="X533" s="29"/>
      <c r="Y533" s="4"/>
      <c r="Z533" s="4"/>
      <c r="AA533" s="29"/>
      <c r="AB533" s="29"/>
      <c r="AC533" s="29"/>
      <c r="AD533" s="29"/>
    </row>
    <row r="534" spans="3:30" ht="15" customHeight="1">
      <c r="C534" s="5">
        <f t="shared" si="86"/>
        <v>0</v>
      </c>
      <c r="D534" s="200" t="str">
        <f>V510</f>
        <v>Time de Segunda FC</v>
      </c>
      <c r="E534" s="200"/>
      <c r="F534" s="129">
        <v>38.65</v>
      </c>
      <c r="G534" s="79" t="s">
        <v>17</v>
      </c>
      <c r="H534" s="128">
        <v>39.94</v>
      </c>
      <c r="I534" s="200" t="str">
        <f>V504</f>
        <v>CR FLASHOW 11</v>
      </c>
      <c r="J534" s="200"/>
      <c r="K534" s="200"/>
      <c r="L534" s="200"/>
      <c r="M534" s="200"/>
      <c r="N534" s="200"/>
      <c r="O534" s="200"/>
      <c r="P534" s="200"/>
      <c r="Q534" s="5">
        <f t="shared" si="87"/>
        <v>3</v>
      </c>
      <c r="R534" s="29"/>
      <c r="S534" s="29"/>
      <c r="T534" s="29"/>
      <c r="U534" s="29"/>
      <c r="V534" s="29"/>
      <c r="W534" s="29"/>
      <c r="X534" s="29"/>
      <c r="Y534" s="4"/>
      <c r="Z534" s="4"/>
      <c r="AA534" s="29"/>
      <c r="AB534" s="29"/>
      <c r="AC534" s="29"/>
      <c r="AD534" s="29"/>
    </row>
    <row r="535" spans="3:30" ht="15" customHeight="1">
      <c r="C535" s="5">
        <f t="shared" si="86"/>
        <v>3</v>
      </c>
      <c r="D535" s="200" t="str">
        <f>V509</f>
        <v>Wololoo Futbol Club</v>
      </c>
      <c r="E535" s="200"/>
      <c r="F535" s="128">
        <v>37.840000000000003</v>
      </c>
      <c r="G535" s="79" t="s">
        <v>17</v>
      </c>
      <c r="H535" s="129">
        <v>28.75</v>
      </c>
      <c r="I535" s="200" t="str">
        <f>V507</f>
        <v>CR Reis do Rio</v>
      </c>
      <c r="J535" s="200"/>
      <c r="K535" s="200"/>
      <c r="L535" s="200"/>
      <c r="M535" s="200"/>
      <c r="N535" s="200"/>
      <c r="O535" s="200"/>
      <c r="P535" s="200"/>
      <c r="Q535" s="5">
        <f t="shared" si="87"/>
        <v>0</v>
      </c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</row>
    <row r="536" spans="3:30" ht="15" customHeight="1">
      <c r="C536" s="5">
        <f t="shared" si="86"/>
        <v>3</v>
      </c>
      <c r="D536" s="200" t="str">
        <f>V508</f>
        <v>Sapo FC</v>
      </c>
      <c r="E536" s="200"/>
      <c r="F536" s="128">
        <v>36.729999999999997</v>
      </c>
      <c r="G536" s="79" t="s">
        <v>17</v>
      </c>
      <c r="H536" s="129">
        <v>18.510000000000002</v>
      </c>
      <c r="I536" s="200" t="str">
        <f>V506</f>
        <v>S P SANITARISTS</v>
      </c>
      <c r="J536" s="200"/>
      <c r="K536" s="200"/>
      <c r="L536" s="200"/>
      <c r="M536" s="200"/>
      <c r="N536" s="200"/>
      <c r="O536" s="200"/>
      <c r="P536" s="200"/>
      <c r="Q536" s="5">
        <f t="shared" si="87"/>
        <v>0</v>
      </c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</row>
    <row r="537" spans="3:30" ht="15.75" customHeight="1" thickBot="1">
      <c r="C537" s="5" t="str">
        <f t="shared" si="86"/>
        <v/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5" t="str">
        <f t="shared" si="87"/>
        <v/>
      </c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</row>
    <row r="538" spans="3:30" ht="15" customHeight="1">
      <c r="C538" s="5" t="str">
        <f t="shared" si="86"/>
        <v/>
      </c>
      <c r="D538" s="201" t="s">
        <v>144</v>
      </c>
      <c r="E538" s="202"/>
      <c r="F538" s="202"/>
      <c r="G538" s="202"/>
      <c r="H538" s="202"/>
      <c r="I538" s="202"/>
      <c r="J538" s="202"/>
      <c r="K538" s="202"/>
      <c r="L538" s="202"/>
      <c r="M538" s="202"/>
      <c r="N538" s="202"/>
      <c r="O538" s="202"/>
      <c r="P538" s="203"/>
      <c r="Q538" s="5" t="str">
        <f t="shared" si="87"/>
        <v/>
      </c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</row>
    <row r="539" spans="3:30" ht="15.75" customHeight="1" thickBot="1">
      <c r="C539" s="5" t="str">
        <f t="shared" si="86"/>
        <v/>
      </c>
      <c r="D539" s="204"/>
      <c r="E539" s="205"/>
      <c r="F539" s="205"/>
      <c r="G539" s="205"/>
      <c r="H539" s="205"/>
      <c r="I539" s="205"/>
      <c r="J539" s="205"/>
      <c r="K539" s="205"/>
      <c r="L539" s="205"/>
      <c r="M539" s="205"/>
      <c r="N539" s="205"/>
      <c r="O539" s="205"/>
      <c r="P539" s="206"/>
      <c r="Q539" s="5" t="str">
        <f t="shared" si="87"/>
        <v/>
      </c>
      <c r="R539" s="29"/>
      <c r="S539" s="29"/>
      <c r="T539" s="29"/>
      <c r="U539" s="29"/>
      <c r="V539" s="29"/>
      <c r="W539" s="29"/>
      <c r="X539" s="29"/>
      <c r="Y539" s="71"/>
      <c r="Z539" s="71"/>
      <c r="AA539" s="29"/>
      <c r="AB539" s="29"/>
      <c r="AC539" s="29"/>
      <c r="AD539" s="29"/>
    </row>
    <row r="540" spans="3:30" ht="15" customHeight="1">
      <c r="C540" s="5" t="str">
        <f t="shared" si="86"/>
        <v/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5" t="str">
        <f t="shared" si="87"/>
        <v/>
      </c>
      <c r="R540" s="29"/>
      <c r="S540" s="29"/>
      <c r="T540" s="29"/>
      <c r="U540" s="29"/>
      <c r="V540" s="29"/>
      <c r="W540" s="29"/>
      <c r="X540" s="29"/>
      <c r="Y540" s="4"/>
      <c r="Z540" s="4"/>
      <c r="AA540" s="29"/>
      <c r="AB540" s="29"/>
      <c r="AC540" s="29"/>
      <c r="AD540" s="29"/>
    </row>
    <row r="541" spans="3:30" ht="15" customHeight="1">
      <c r="C541" s="5">
        <f t="shared" si="86"/>
        <v>3</v>
      </c>
      <c r="D541" s="200" t="str">
        <f>V511</f>
        <v>FC Ladeira !!!</v>
      </c>
      <c r="E541" s="200"/>
      <c r="F541" s="133">
        <v>50.65</v>
      </c>
      <c r="G541" s="134" t="s">
        <v>17</v>
      </c>
      <c r="H541" s="135">
        <v>5.01</v>
      </c>
      <c r="I541" s="200" t="str">
        <f>V506</f>
        <v>S P SANITARISTS</v>
      </c>
      <c r="J541" s="200"/>
      <c r="K541" s="200"/>
      <c r="L541" s="200"/>
      <c r="M541" s="200"/>
      <c r="N541" s="200"/>
      <c r="O541" s="200"/>
      <c r="P541" s="200"/>
      <c r="Q541" s="5">
        <f t="shared" si="87"/>
        <v>0</v>
      </c>
      <c r="R541" s="29"/>
      <c r="S541" s="29"/>
      <c r="T541" s="29"/>
      <c r="U541" s="29"/>
      <c r="V541" s="29"/>
      <c r="W541" s="29"/>
      <c r="X541" s="29"/>
      <c r="Y541" s="4"/>
      <c r="Z541" s="4"/>
      <c r="AA541" s="29"/>
      <c r="AB541" s="29"/>
      <c r="AC541" s="29"/>
      <c r="AD541" s="29"/>
    </row>
    <row r="542" spans="3:30" ht="15" customHeight="1">
      <c r="C542" s="5">
        <f t="shared" si="86"/>
        <v>3</v>
      </c>
      <c r="D542" s="200" t="str">
        <f>V510</f>
        <v>Time de Segunda FC</v>
      </c>
      <c r="E542" s="200"/>
      <c r="F542" s="133">
        <v>15.39</v>
      </c>
      <c r="G542" s="134" t="s">
        <v>17</v>
      </c>
      <c r="H542" s="135">
        <v>15</v>
      </c>
      <c r="I542" s="200" t="str">
        <f>V507</f>
        <v>CR Reis do Rio</v>
      </c>
      <c r="J542" s="200"/>
      <c r="K542" s="200"/>
      <c r="L542" s="200"/>
      <c r="M542" s="200"/>
      <c r="N542" s="200"/>
      <c r="O542" s="200"/>
      <c r="P542" s="200"/>
      <c r="Q542" s="5">
        <f t="shared" si="87"/>
        <v>0</v>
      </c>
      <c r="R542" s="29"/>
      <c r="S542" s="29"/>
      <c r="T542" s="29"/>
      <c r="U542" s="29"/>
      <c r="V542" s="29"/>
      <c r="W542" s="29"/>
      <c r="X542" s="29"/>
      <c r="Y542" s="4"/>
      <c r="Z542" s="4"/>
      <c r="AA542" s="29"/>
      <c r="AB542" s="29"/>
      <c r="AC542" s="29"/>
      <c r="AD542" s="29"/>
    </row>
    <row r="543" spans="3:30" ht="15" customHeight="1">
      <c r="C543" s="5">
        <f t="shared" si="86"/>
        <v>3</v>
      </c>
      <c r="D543" s="200" t="str">
        <f>V509</f>
        <v>Wololoo Futbol Club</v>
      </c>
      <c r="E543" s="200"/>
      <c r="F543" s="133">
        <v>31.15</v>
      </c>
      <c r="G543" s="134" t="s">
        <v>17</v>
      </c>
      <c r="H543" s="135">
        <v>21.89</v>
      </c>
      <c r="I543" s="200" t="str">
        <f>V504</f>
        <v>CR FLASHOW 11</v>
      </c>
      <c r="J543" s="200"/>
      <c r="K543" s="200"/>
      <c r="L543" s="200"/>
      <c r="M543" s="200"/>
      <c r="N543" s="200"/>
      <c r="O543" s="200"/>
      <c r="P543" s="200"/>
      <c r="Q543" s="5">
        <f t="shared" si="87"/>
        <v>0</v>
      </c>
      <c r="R543" s="29"/>
      <c r="S543" s="29"/>
      <c r="T543" s="29"/>
      <c r="U543" s="29"/>
      <c r="V543" s="29"/>
      <c r="W543" s="29"/>
      <c r="X543" s="29"/>
      <c r="Y543" s="4"/>
      <c r="Z543" s="4"/>
      <c r="AA543" s="29"/>
      <c r="AB543" s="29"/>
      <c r="AC543" s="29"/>
      <c r="AD543" s="29"/>
    </row>
    <row r="544" spans="3:30" ht="15" customHeight="1">
      <c r="C544" s="5">
        <f t="shared" si="86"/>
        <v>3</v>
      </c>
      <c r="D544" s="200" t="str">
        <f>V508</f>
        <v>Sapo FC</v>
      </c>
      <c r="E544" s="200"/>
      <c r="F544" s="133">
        <v>47.79</v>
      </c>
      <c r="G544" s="134" t="s">
        <v>17</v>
      </c>
      <c r="H544" s="135">
        <v>23.49</v>
      </c>
      <c r="I544" s="200" t="str">
        <f>V505</f>
        <v>Game--Over F.C.</v>
      </c>
      <c r="J544" s="200"/>
      <c r="K544" s="200"/>
      <c r="L544" s="200"/>
      <c r="M544" s="200"/>
      <c r="N544" s="200"/>
      <c r="O544" s="200"/>
      <c r="P544" s="200"/>
      <c r="Q544" s="5">
        <f t="shared" si="87"/>
        <v>0</v>
      </c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</row>
    <row r="545" spans="3:30" ht="15.75" customHeight="1" thickBot="1">
      <c r="C545" s="5" t="str">
        <f t="shared" si="86"/>
        <v/>
      </c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5" t="str">
        <f t="shared" si="87"/>
        <v/>
      </c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</row>
    <row r="546" spans="3:30" ht="15" customHeight="1">
      <c r="C546" s="5" t="str">
        <f t="shared" si="86"/>
        <v/>
      </c>
      <c r="D546" s="201" t="s">
        <v>145</v>
      </c>
      <c r="E546" s="202"/>
      <c r="F546" s="202"/>
      <c r="G546" s="202"/>
      <c r="H546" s="202"/>
      <c r="I546" s="202"/>
      <c r="J546" s="202"/>
      <c r="K546" s="202"/>
      <c r="L546" s="202"/>
      <c r="M546" s="202"/>
      <c r="N546" s="202"/>
      <c r="O546" s="202"/>
      <c r="P546" s="203"/>
      <c r="Q546" s="5" t="str">
        <f t="shared" si="87"/>
        <v/>
      </c>
      <c r="R546" s="29"/>
      <c r="S546" s="29"/>
      <c r="T546" s="29"/>
      <c r="U546" s="29"/>
      <c r="V546" s="29"/>
      <c r="W546" s="29"/>
      <c r="X546" s="29"/>
      <c r="Y546" s="71"/>
      <c r="Z546" s="71"/>
      <c r="AA546" s="29"/>
      <c r="AB546" s="29"/>
      <c r="AC546" s="29"/>
      <c r="AD546" s="29"/>
    </row>
    <row r="547" spans="3:30" ht="15.75" customHeight="1" thickBot="1">
      <c r="C547" s="5" t="str">
        <f t="shared" si="86"/>
        <v/>
      </c>
      <c r="D547" s="204"/>
      <c r="E547" s="205"/>
      <c r="F547" s="205"/>
      <c r="G547" s="205"/>
      <c r="H547" s="205"/>
      <c r="I547" s="205"/>
      <c r="J547" s="205"/>
      <c r="K547" s="205"/>
      <c r="L547" s="205"/>
      <c r="M547" s="205"/>
      <c r="N547" s="205"/>
      <c r="O547" s="205"/>
      <c r="P547" s="206"/>
      <c r="Q547" s="5" t="str">
        <f t="shared" si="87"/>
        <v/>
      </c>
      <c r="R547" s="29"/>
      <c r="S547" s="29"/>
      <c r="T547" s="29"/>
      <c r="U547" s="29"/>
      <c r="V547" s="29"/>
      <c r="W547" s="29"/>
      <c r="X547" s="29"/>
      <c r="Y547" s="4"/>
      <c r="Z547" s="4"/>
      <c r="AA547" s="29"/>
      <c r="AB547" s="29"/>
      <c r="AC547" s="29"/>
      <c r="AD547" s="29"/>
    </row>
    <row r="548" spans="3:30" ht="15" customHeight="1">
      <c r="C548" s="5" t="str">
        <f t="shared" si="86"/>
        <v/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5" t="str">
        <f t="shared" si="87"/>
        <v/>
      </c>
      <c r="R548" s="29"/>
      <c r="S548" s="29"/>
      <c r="T548" s="29"/>
      <c r="U548" s="29"/>
      <c r="V548" s="29"/>
      <c r="W548" s="29"/>
      <c r="X548" s="29"/>
      <c r="Y548" s="4"/>
      <c r="Z548" s="4"/>
      <c r="AA548" s="29"/>
      <c r="AB548" s="29"/>
      <c r="AC548" s="29"/>
      <c r="AD548" s="29"/>
    </row>
    <row r="549" spans="3:30" ht="15" customHeight="1">
      <c r="C549" s="5">
        <f t="shared" si="86"/>
        <v>3</v>
      </c>
      <c r="D549" s="200" t="str">
        <f>V511</f>
        <v>FC Ladeira !!!</v>
      </c>
      <c r="E549" s="200"/>
      <c r="F549" s="133">
        <v>50.45</v>
      </c>
      <c r="G549" s="134" t="s">
        <v>17</v>
      </c>
      <c r="H549" s="135">
        <v>39.69</v>
      </c>
      <c r="I549" s="200" t="str">
        <f>V508</f>
        <v>Sapo FC</v>
      </c>
      <c r="J549" s="200"/>
      <c r="K549" s="200"/>
      <c r="L549" s="200"/>
      <c r="M549" s="200"/>
      <c r="N549" s="200"/>
      <c r="O549" s="200"/>
      <c r="P549" s="200"/>
      <c r="Q549" s="5">
        <f t="shared" si="87"/>
        <v>0</v>
      </c>
      <c r="R549" s="29"/>
      <c r="S549" s="29"/>
      <c r="T549" s="29"/>
      <c r="U549" s="29"/>
      <c r="V549" s="29"/>
      <c r="W549" s="29"/>
      <c r="X549" s="29"/>
      <c r="Y549" s="4"/>
      <c r="Z549" s="4"/>
      <c r="AA549" s="29"/>
      <c r="AB549" s="29"/>
      <c r="AC549" s="29"/>
      <c r="AD549" s="29"/>
    </row>
    <row r="550" spans="3:30" ht="15" customHeight="1">
      <c r="C550" s="5">
        <f t="shared" si="86"/>
        <v>3</v>
      </c>
      <c r="D550" s="200" t="str">
        <f>V510</f>
        <v>Time de Segunda FC</v>
      </c>
      <c r="E550" s="200"/>
      <c r="F550" s="133">
        <v>57.5</v>
      </c>
      <c r="G550" s="134" t="s">
        <v>17</v>
      </c>
      <c r="H550" s="135">
        <v>40.270000000000003</v>
      </c>
      <c r="I550" s="200" t="str">
        <f>V509</f>
        <v>Wololoo Futbol Club</v>
      </c>
      <c r="J550" s="200"/>
      <c r="K550" s="200"/>
      <c r="L550" s="200"/>
      <c r="M550" s="200"/>
      <c r="N550" s="200"/>
      <c r="O550" s="200"/>
      <c r="P550" s="200"/>
      <c r="Q550" s="5">
        <f t="shared" si="87"/>
        <v>0</v>
      </c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</row>
    <row r="551" spans="3:30" ht="15" customHeight="1">
      <c r="C551" s="5">
        <f t="shared" si="86"/>
        <v>0</v>
      </c>
      <c r="D551" s="200" t="str">
        <f>V507</f>
        <v>CR Reis do Rio</v>
      </c>
      <c r="E551" s="200"/>
      <c r="F551" s="135">
        <v>2.8</v>
      </c>
      <c r="G551" s="134" t="s">
        <v>17</v>
      </c>
      <c r="H551" s="133">
        <v>50.24</v>
      </c>
      <c r="I551" s="200" t="str">
        <f>V504</f>
        <v>CR FLASHOW 11</v>
      </c>
      <c r="J551" s="200"/>
      <c r="K551" s="200"/>
      <c r="L551" s="200"/>
      <c r="M551" s="200"/>
      <c r="N551" s="200"/>
      <c r="O551" s="200"/>
      <c r="P551" s="200"/>
      <c r="Q551" s="5">
        <f t="shared" si="87"/>
        <v>3</v>
      </c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</row>
    <row r="552" spans="3:30" ht="15" customHeight="1">
      <c r="C552" s="5">
        <f t="shared" si="86"/>
        <v>0</v>
      </c>
      <c r="D552" s="200" t="str">
        <f>V506</f>
        <v>S P SANITARISTS</v>
      </c>
      <c r="E552" s="200"/>
      <c r="F552" s="135">
        <v>31.24</v>
      </c>
      <c r="G552" s="134" t="s">
        <v>17</v>
      </c>
      <c r="H552" s="133">
        <v>58.19</v>
      </c>
      <c r="I552" s="200" t="str">
        <f>V505</f>
        <v>Game--Over F.C.</v>
      </c>
      <c r="J552" s="200"/>
      <c r="K552" s="200"/>
      <c r="L552" s="200"/>
      <c r="M552" s="200"/>
      <c r="N552" s="200"/>
      <c r="O552" s="200"/>
      <c r="P552" s="200"/>
      <c r="Q552" s="5">
        <f t="shared" si="87"/>
        <v>3</v>
      </c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</row>
    <row r="553" spans="3:30" ht="15.75" thickBot="1">
      <c r="C553" s="5" t="str">
        <f t="shared" si="86"/>
        <v/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5" t="str">
        <f t="shared" si="87"/>
        <v/>
      </c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</row>
    <row r="554" spans="3:30">
      <c r="C554" s="5" t="str">
        <f t="shared" si="86"/>
        <v/>
      </c>
      <c r="D554" s="201" t="s">
        <v>146</v>
      </c>
      <c r="E554" s="202"/>
      <c r="F554" s="202"/>
      <c r="G554" s="202"/>
      <c r="H554" s="202"/>
      <c r="I554" s="202"/>
      <c r="J554" s="202"/>
      <c r="K554" s="202"/>
      <c r="L554" s="202"/>
      <c r="M554" s="202"/>
      <c r="N554" s="202"/>
      <c r="O554" s="202"/>
      <c r="P554" s="203"/>
      <c r="Q554" s="5" t="str">
        <f t="shared" si="87"/>
        <v/>
      </c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</row>
    <row r="555" spans="3:30" ht="15.75" thickBot="1">
      <c r="C555" s="5" t="str">
        <f t="shared" si="86"/>
        <v/>
      </c>
      <c r="D555" s="204"/>
      <c r="E555" s="205"/>
      <c r="F555" s="205"/>
      <c r="G555" s="205"/>
      <c r="H555" s="205"/>
      <c r="I555" s="205"/>
      <c r="J555" s="205"/>
      <c r="K555" s="205"/>
      <c r="L555" s="205"/>
      <c r="M555" s="205"/>
      <c r="N555" s="205"/>
      <c r="O555" s="205"/>
      <c r="P555" s="206"/>
      <c r="Q555" s="5" t="str">
        <f t="shared" si="87"/>
        <v/>
      </c>
      <c r="R555" s="29"/>
      <c r="S555" s="29"/>
      <c r="T555" s="29"/>
      <c r="U555" s="29"/>
      <c r="V555" s="29"/>
      <c r="W555" s="29"/>
      <c r="X555" s="29"/>
      <c r="Y555" s="71"/>
      <c r="Z555" s="71"/>
      <c r="AA555" s="29"/>
      <c r="AB555" s="29"/>
      <c r="AC555" s="29"/>
      <c r="AD555" s="29"/>
    </row>
    <row r="556" spans="3:30">
      <c r="C556" s="5" t="str">
        <f t="shared" si="86"/>
        <v/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5" t="str">
        <f t="shared" si="87"/>
        <v/>
      </c>
      <c r="R556" s="29"/>
      <c r="S556" s="29"/>
      <c r="T556" s="29"/>
      <c r="U556" s="29"/>
      <c r="V556" s="29"/>
      <c r="W556" s="29"/>
      <c r="X556" s="29"/>
      <c r="Y556" s="4"/>
      <c r="Z556" s="4"/>
      <c r="AA556" s="29"/>
      <c r="AB556" s="29"/>
      <c r="AC556" s="29"/>
      <c r="AD556" s="29"/>
    </row>
    <row r="557" spans="3:30">
      <c r="C557" s="5">
        <f t="shared" si="86"/>
        <v>3</v>
      </c>
      <c r="D557" s="200" t="str">
        <f>V511</f>
        <v>FC Ladeira !!!</v>
      </c>
      <c r="E557" s="200"/>
      <c r="F557" s="133">
        <v>66.97</v>
      </c>
      <c r="G557" s="134" t="s">
        <v>17</v>
      </c>
      <c r="H557" s="135">
        <v>39.17</v>
      </c>
      <c r="I557" s="200" t="str">
        <f>V509</f>
        <v>Wololoo Futbol Club</v>
      </c>
      <c r="J557" s="200"/>
      <c r="K557" s="200"/>
      <c r="L557" s="200"/>
      <c r="M557" s="200"/>
      <c r="N557" s="200"/>
      <c r="O557" s="200"/>
      <c r="P557" s="200"/>
      <c r="Q557" s="5">
        <f t="shared" si="87"/>
        <v>0</v>
      </c>
      <c r="R557" s="29"/>
      <c r="S557" s="29"/>
      <c r="T557" s="29"/>
      <c r="U557" s="29"/>
      <c r="V557" s="29"/>
      <c r="W557" s="29"/>
      <c r="X557" s="29"/>
      <c r="Y557" s="4"/>
      <c r="Z557" s="4"/>
      <c r="AA557" s="29"/>
      <c r="AB557" s="29"/>
      <c r="AC557" s="29"/>
      <c r="AD557" s="29"/>
    </row>
    <row r="558" spans="3:30">
      <c r="C558" s="5">
        <f t="shared" si="86"/>
        <v>0</v>
      </c>
      <c r="D558" s="200" t="str">
        <f>V510</f>
        <v>Time de Segunda FC</v>
      </c>
      <c r="E558" s="200"/>
      <c r="F558" s="135">
        <v>15.47</v>
      </c>
      <c r="G558" s="134" t="s">
        <v>17</v>
      </c>
      <c r="H558" s="133">
        <v>55.5</v>
      </c>
      <c r="I558" s="200" t="str">
        <f>V508</f>
        <v>Sapo FC</v>
      </c>
      <c r="J558" s="200"/>
      <c r="K558" s="200"/>
      <c r="L558" s="200"/>
      <c r="M558" s="200"/>
      <c r="N558" s="200"/>
      <c r="O558" s="200"/>
      <c r="P558" s="200"/>
      <c r="Q558" s="5">
        <f t="shared" si="87"/>
        <v>3</v>
      </c>
      <c r="R558" s="29"/>
      <c r="S558" s="29"/>
      <c r="T558" s="29"/>
      <c r="U558" s="29"/>
      <c r="V558" s="29"/>
      <c r="W558" s="29"/>
      <c r="X558" s="29"/>
      <c r="Y558" s="4"/>
      <c r="Z558" s="4"/>
      <c r="AA558" s="29"/>
      <c r="AB558" s="29"/>
      <c r="AC558" s="29"/>
      <c r="AD558" s="29"/>
    </row>
    <row r="559" spans="3:30">
      <c r="C559" s="5">
        <f t="shared" si="86"/>
        <v>0</v>
      </c>
      <c r="D559" s="200" t="str">
        <f>V507</f>
        <v>CR Reis do Rio</v>
      </c>
      <c r="E559" s="200"/>
      <c r="F559" s="135">
        <v>35.700000000000003</v>
      </c>
      <c r="G559" s="134" t="s">
        <v>17</v>
      </c>
      <c r="H559" s="133">
        <v>48.57</v>
      </c>
      <c r="I559" s="200" t="str">
        <f>V505</f>
        <v>Game--Over F.C.</v>
      </c>
      <c r="J559" s="200"/>
      <c r="K559" s="200"/>
      <c r="L559" s="200"/>
      <c r="M559" s="200"/>
      <c r="N559" s="200"/>
      <c r="O559" s="200"/>
      <c r="P559" s="200"/>
      <c r="Q559" s="5">
        <f t="shared" si="87"/>
        <v>3</v>
      </c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</row>
    <row r="560" spans="3:30">
      <c r="C560" s="5">
        <f t="shared" si="86"/>
        <v>3</v>
      </c>
      <c r="D560" s="200" t="str">
        <f>V506</f>
        <v>S P SANITARISTS</v>
      </c>
      <c r="E560" s="200"/>
      <c r="F560" s="133">
        <v>41.97</v>
      </c>
      <c r="G560" s="134" t="s">
        <v>17</v>
      </c>
      <c r="H560" s="135">
        <v>35.619999999999997</v>
      </c>
      <c r="I560" s="200" t="str">
        <f>V504</f>
        <v>CR FLASHOW 11</v>
      </c>
      <c r="J560" s="200"/>
      <c r="K560" s="200"/>
      <c r="L560" s="200"/>
      <c r="M560" s="200"/>
      <c r="N560" s="200"/>
      <c r="O560" s="200"/>
      <c r="P560" s="200"/>
      <c r="Q560" s="5">
        <f t="shared" si="87"/>
        <v>0</v>
      </c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</row>
    <row r="561" spans="3:30" ht="15.75" thickBot="1">
      <c r="C561" s="5" t="str">
        <f t="shared" si="86"/>
        <v/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5" t="str">
        <f t="shared" si="87"/>
        <v/>
      </c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</row>
    <row r="562" spans="3:30">
      <c r="C562" s="5" t="str">
        <f t="shared" si="86"/>
        <v/>
      </c>
      <c r="D562" s="201" t="s">
        <v>147</v>
      </c>
      <c r="E562" s="202"/>
      <c r="F562" s="202"/>
      <c r="G562" s="202"/>
      <c r="H562" s="202"/>
      <c r="I562" s="202"/>
      <c r="J562" s="202"/>
      <c r="K562" s="202"/>
      <c r="L562" s="202"/>
      <c r="M562" s="202"/>
      <c r="N562" s="202"/>
      <c r="O562" s="202"/>
      <c r="P562" s="203"/>
      <c r="Q562" s="5" t="str">
        <f t="shared" si="87"/>
        <v/>
      </c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</row>
    <row r="563" spans="3:30" ht="15.75" thickBot="1">
      <c r="C563" s="5" t="str">
        <f t="shared" si="86"/>
        <v/>
      </c>
      <c r="D563" s="204"/>
      <c r="E563" s="205"/>
      <c r="F563" s="205"/>
      <c r="G563" s="205"/>
      <c r="H563" s="205"/>
      <c r="I563" s="205"/>
      <c r="J563" s="205"/>
      <c r="K563" s="205"/>
      <c r="L563" s="205"/>
      <c r="M563" s="205"/>
      <c r="N563" s="205"/>
      <c r="O563" s="205"/>
      <c r="P563" s="206"/>
      <c r="Q563" s="5" t="str">
        <f t="shared" si="87"/>
        <v/>
      </c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</row>
    <row r="564" spans="3:30">
      <c r="C564" s="5" t="str">
        <f t="shared" si="86"/>
        <v/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5" t="str">
        <f t="shared" si="87"/>
        <v/>
      </c>
      <c r="R564" s="29"/>
      <c r="S564" s="29"/>
      <c r="T564" s="29"/>
      <c r="U564" s="29"/>
      <c r="V564" s="29"/>
      <c r="W564" s="29"/>
      <c r="X564" s="29"/>
      <c r="Y564" s="71"/>
      <c r="Z564" s="71"/>
      <c r="AA564" s="29"/>
      <c r="AB564" s="29"/>
      <c r="AC564" s="29"/>
      <c r="AD564" s="29"/>
    </row>
    <row r="565" spans="3:30">
      <c r="C565" s="5">
        <f t="shared" si="86"/>
        <v>3</v>
      </c>
      <c r="D565" s="200" t="str">
        <f>V511</f>
        <v>FC Ladeira !!!</v>
      </c>
      <c r="E565" s="200"/>
      <c r="F565" s="133">
        <v>45.71</v>
      </c>
      <c r="G565" s="134" t="s">
        <v>17</v>
      </c>
      <c r="H565" s="135">
        <v>24.59</v>
      </c>
      <c r="I565" s="200" t="str">
        <f>V510</f>
        <v>Time de Segunda FC</v>
      </c>
      <c r="J565" s="200"/>
      <c r="K565" s="200"/>
      <c r="L565" s="200"/>
      <c r="M565" s="200"/>
      <c r="N565" s="200"/>
      <c r="O565" s="200"/>
      <c r="P565" s="200"/>
      <c r="Q565" s="5">
        <f t="shared" si="87"/>
        <v>0</v>
      </c>
      <c r="R565" s="29"/>
      <c r="S565" s="29"/>
      <c r="T565" s="29"/>
      <c r="U565" s="29"/>
      <c r="V565" s="29"/>
      <c r="W565" s="29"/>
      <c r="X565" s="29"/>
      <c r="Y565" s="4"/>
      <c r="Z565" s="4"/>
      <c r="AA565" s="29"/>
      <c r="AB565" s="29"/>
      <c r="AC565" s="29"/>
      <c r="AD565" s="29"/>
    </row>
    <row r="566" spans="3:30">
      <c r="C566" s="5">
        <f t="shared" si="86"/>
        <v>0</v>
      </c>
      <c r="D566" s="200" t="str">
        <f>V509</f>
        <v>Wololoo Futbol Club</v>
      </c>
      <c r="E566" s="200"/>
      <c r="F566" s="135">
        <v>0</v>
      </c>
      <c r="G566" s="134" t="s">
        <v>17</v>
      </c>
      <c r="H566" s="133">
        <v>14.51</v>
      </c>
      <c r="I566" s="200" t="str">
        <f>V508</f>
        <v>Sapo FC</v>
      </c>
      <c r="J566" s="200"/>
      <c r="K566" s="200"/>
      <c r="L566" s="200"/>
      <c r="M566" s="200"/>
      <c r="N566" s="200"/>
      <c r="O566" s="200"/>
      <c r="P566" s="200"/>
      <c r="Q566" s="5">
        <f t="shared" si="87"/>
        <v>3</v>
      </c>
      <c r="R566" s="29"/>
      <c r="S566" s="29"/>
      <c r="T566" s="29"/>
      <c r="U566" s="29"/>
      <c r="V566" s="29"/>
      <c r="W566" s="29"/>
      <c r="X566" s="29"/>
      <c r="Y566" s="4"/>
      <c r="Z566" s="4"/>
      <c r="AA566" s="29"/>
      <c r="AB566" s="29"/>
      <c r="AC566" s="29"/>
      <c r="AD566" s="29"/>
    </row>
    <row r="567" spans="3:30">
      <c r="C567" s="5">
        <f t="shared" si="86"/>
        <v>0</v>
      </c>
      <c r="D567" s="200" t="str">
        <f>V507</f>
        <v>CR Reis do Rio</v>
      </c>
      <c r="E567" s="200"/>
      <c r="F567" s="135">
        <v>21.6</v>
      </c>
      <c r="G567" s="134" t="s">
        <v>17</v>
      </c>
      <c r="H567" s="133">
        <v>30.95</v>
      </c>
      <c r="I567" s="200" t="str">
        <f>V506</f>
        <v>S P SANITARISTS</v>
      </c>
      <c r="J567" s="200"/>
      <c r="K567" s="200"/>
      <c r="L567" s="200"/>
      <c r="M567" s="200"/>
      <c r="N567" s="200"/>
      <c r="O567" s="200"/>
      <c r="P567" s="200"/>
      <c r="Q567" s="5">
        <f t="shared" si="87"/>
        <v>3</v>
      </c>
      <c r="R567" s="29"/>
      <c r="S567" s="29"/>
      <c r="T567" s="29"/>
      <c r="U567" s="29"/>
      <c r="V567" s="29"/>
      <c r="W567" s="29"/>
      <c r="X567" s="29"/>
      <c r="Y567" s="4"/>
      <c r="Z567" s="4"/>
      <c r="AA567" s="29"/>
      <c r="AB567" s="29"/>
      <c r="AC567" s="29"/>
      <c r="AD567" s="29"/>
    </row>
    <row r="568" spans="3:30">
      <c r="C568" s="5">
        <f t="shared" si="86"/>
        <v>0</v>
      </c>
      <c r="D568" s="200" t="str">
        <f>V505</f>
        <v>Game--Over F.C.</v>
      </c>
      <c r="E568" s="200"/>
      <c r="F568" s="135">
        <v>31.61</v>
      </c>
      <c r="G568" s="134" t="s">
        <v>17</v>
      </c>
      <c r="H568" s="133">
        <v>35.71</v>
      </c>
      <c r="I568" s="200" t="str">
        <f>V504</f>
        <v>CR FLASHOW 11</v>
      </c>
      <c r="J568" s="200"/>
      <c r="K568" s="200"/>
      <c r="L568" s="200"/>
      <c r="M568" s="200"/>
      <c r="N568" s="200"/>
      <c r="O568" s="200"/>
      <c r="P568" s="200"/>
      <c r="Q568" s="5">
        <f t="shared" si="87"/>
        <v>3</v>
      </c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</row>
  </sheetData>
  <sheetProtection password="D90E" sheet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7.140625" style="29" bestFit="1" customWidth="1"/>
    <col min="7" max="7" width="3.42578125" style="29" customWidth="1"/>
    <col min="8" max="8" width="7.140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6"/>
    </row>
    <row r="3" spans="2:33" ht="15" customHeight="1">
      <c r="B3" s="249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1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</row>
    <row r="5" spans="2:33" ht="15.75" thickBot="1"/>
    <row r="6" spans="2:33" ht="15" customHeight="1">
      <c r="B6" s="184" t="s">
        <v>122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6"/>
    </row>
    <row r="7" spans="2:33" ht="15" customHeight="1">
      <c r="B7" s="249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1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9"/>
    </row>
    <row r="9" spans="2:33" ht="15.75" thickBot="1"/>
    <row r="10" spans="2:33" ht="15" customHeight="1">
      <c r="D10" s="254" t="s">
        <v>0</v>
      </c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6"/>
    </row>
    <row r="11" spans="2:33" ht="15" customHeight="1">
      <c r="D11" s="257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5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57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9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0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2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68" t="s">
        <v>137</v>
      </c>
      <c r="E17" s="269"/>
      <c r="F17" s="269"/>
      <c r="G17" s="269"/>
      <c r="H17" s="269"/>
      <c r="I17" s="269"/>
      <c r="J17" s="269"/>
      <c r="K17" s="269"/>
      <c r="L17" s="269"/>
      <c r="M17" s="270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71"/>
      <c r="E18" s="272"/>
      <c r="F18" s="272"/>
      <c r="G18" s="272"/>
      <c r="H18" s="272"/>
      <c r="I18" s="272"/>
      <c r="J18" s="272"/>
      <c r="K18" s="272"/>
      <c r="L18" s="272"/>
      <c r="M18" s="273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84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3"/>
      <c r="AE19" s="243"/>
      <c r="AF19" s="243"/>
      <c r="AG19" s="243"/>
    </row>
    <row r="20" spans="3:33">
      <c r="D20" s="8" t="s">
        <v>4</v>
      </c>
      <c r="E20" s="82" t="str">
        <f>VLOOKUP(AC20,$U$20:$AB$27,2)</f>
        <v>Vascaero FC</v>
      </c>
      <c r="F20" s="245">
        <f>VLOOKUP(AC20,$U$20:$AB$27,3)</f>
        <v>18</v>
      </c>
      <c r="G20" s="246"/>
      <c r="H20" s="263">
        <f>VLOOKUP(AC20,$U$20:$AB$27,4)</f>
        <v>372.88</v>
      </c>
      <c r="I20" s="277"/>
      <c r="J20" s="263">
        <f>VLOOKUP(AC20,$U$20:$AB$27,5)</f>
        <v>238.27000000000004</v>
      </c>
      <c r="K20" s="277"/>
      <c r="L20" s="263">
        <f>VLOOKUP(AC20,$U$20:$AB$27,6)</f>
        <v>134.60999999999996</v>
      </c>
      <c r="M20" s="264"/>
      <c r="O20" s="29" t="s">
        <v>271</v>
      </c>
      <c r="S20" s="5"/>
      <c r="T20" s="4"/>
      <c r="U20" s="22">
        <v>1</v>
      </c>
      <c r="V20" s="5" t="str">
        <f>IF(OR('1ª FASE  - ELIMINATÓRIAS'!I138="",'1ª FASE  - ELIMINATÓRIAS'!I138=""),"",'1ª FASE  - ELIMINATÓRIAS'!C138)</f>
        <v>Kbça da Gama F.C.</v>
      </c>
      <c r="W20" s="5">
        <f>SUM(Q35,Q40,Q49,Q58,Q66,Q75,Q83)</f>
        <v>12</v>
      </c>
      <c r="X20" s="5">
        <f>SUM(H35,H40,H49,H58,H66,H75,H83)</f>
        <v>257.46000000000004</v>
      </c>
      <c r="Y20" s="5">
        <f>SUM(F35,F40,F49,F58,F66,F75,F83)</f>
        <v>212.08999999999997</v>
      </c>
      <c r="Z20" s="5">
        <f t="shared" ref="Z20:Z26" si="0">X20-Y20</f>
        <v>45.370000000000061</v>
      </c>
      <c r="AA20" s="5">
        <f>(W20*10^10)+((Z20+5000)*10^6)+(X20*10)+U20</f>
        <v>125045372575.60001</v>
      </c>
      <c r="AB20" s="5">
        <f t="shared" ref="AB20:AB27" si="1">LARGE($AA$20:$AA$27,U20)</f>
        <v>185134613733.79999</v>
      </c>
      <c r="AC20" s="97">
        <f>MATCH(AB20,$AA$20:$AA$27,0)</f>
        <v>5</v>
      </c>
      <c r="AD20" s="4"/>
      <c r="AE20" s="4"/>
      <c r="AF20" s="4"/>
      <c r="AG20" s="4"/>
    </row>
    <row r="21" spans="3:33">
      <c r="D21" s="9" t="s">
        <v>5</v>
      </c>
      <c r="E21" s="83" t="str">
        <f t="shared" ref="E21:E27" si="2">VLOOKUP(AC21,$U$20:$AB$27,2)</f>
        <v>Grajaú F.C.</v>
      </c>
      <c r="F21" s="247">
        <f t="shared" ref="F21:F27" si="3">VLOOKUP(AC21,$U$20:$AB$27,3)</f>
        <v>15</v>
      </c>
      <c r="G21" s="248"/>
      <c r="H21" s="265">
        <f t="shared" ref="H21:H27" si="4">VLOOKUP(AC21,$U$20:$AB$27,4)</f>
        <v>305.12</v>
      </c>
      <c r="I21" s="267"/>
      <c r="J21" s="265">
        <f t="shared" ref="J21:J27" si="5">VLOOKUP(AC21,$U$20:$AB$27,5)</f>
        <v>187.83</v>
      </c>
      <c r="K21" s="267"/>
      <c r="L21" s="265">
        <f t="shared" ref="L21:L27" si="6">VLOOKUP(AC21,$U$20:$AB$27,6)</f>
        <v>117.28999999999999</v>
      </c>
      <c r="M21" s="266"/>
      <c r="O21" s="29" t="s">
        <v>267</v>
      </c>
      <c r="S21" s="5"/>
      <c r="T21" s="4"/>
      <c r="U21" s="22">
        <v>2</v>
      </c>
      <c r="V21" s="5" t="str">
        <f>IF(OR('1ª FASE  - ELIMINATÓRIAS'!I122="",'1ª FASE  - ELIMINATÓRIAS'!I122=""),"",'1ª FASE  - ELIMINATÓRIAS'!C122)</f>
        <v>Alisando Cresce</v>
      </c>
      <c r="W21" s="5">
        <f>SUM(Q34,Q41,Q48,Q59,Q67,Q74,C83)</f>
        <v>12</v>
      </c>
      <c r="X21" s="5">
        <f>SUM(H34,H41,H48,H59,H67,H74,F83)</f>
        <v>276.95999999999998</v>
      </c>
      <c r="Y21" s="5">
        <f>SUM(F34,F41,F48,F59,F67,F74,H83)</f>
        <v>213.90000000000003</v>
      </c>
      <c r="Z21" s="5">
        <f t="shared" si="0"/>
        <v>63.059999999999945</v>
      </c>
      <c r="AA21" s="5">
        <f t="shared" ref="AA21:AA27" si="7">(W21*10^10)+((Z21+5000)*10^6)+(X21*10)+U21</f>
        <v>125063062771.60001</v>
      </c>
      <c r="AB21" s="5">
        <f t="shared" si="1"/>
        <v>155117293058.20001</v>
      </c>
      <c r="AC21" s="97">
        <f t="shared" ref="AC21:AC27" si="8">MATCH(AB21,$AA$20:$AA$27,0)</f>
        <v>7</v>
      </c>
      <c r="AD21" s="4"/>
      <c r="AE21" s="4"/>
      <c r="AF21" s="4"/>
      <c r="AG21" s="4"/>
    </row>
    <row r="22" spans="3:33">
      <c r="D22" s="9" t="s">
        <v>6</v>
      </c>
      <c r="E22" s="83" t="str">
        <f t="shared" si="2"/>
        <v>Alisando Cresce</v>
      </c>
      <c r="F22" s="247">
        <f t="shared" si="3"/>
        <v>12</v>
      </c>
      <c r="G22" s="248"/>
      <c r="H22" s="265">
        <f t="shared" si="4"/>
        <v>276.95999999999998</v>
      </c>
      <c r="I22" s="267"/>
      <c r="J22" s="265">
        <f t="shared" si="5"/>
        <v>213.90000000000003</v>
      </c>
      <c r="K22" s="267"/>
      <c r="L22" s="265">
        <f t="shared" si="6"/>
        <v>63.059999999999945</v>
      </c>
      <c r="M22" s="266"/>
      <c r="O22" s="29" t="s">
        <v>588</v>
      </c>
      <c r="S22" s="5"/>
      <c r="T22" s="4"/>
      <c r="U22" s="22">
        <v>3</v>
      </c>
      <c r="V22" s="5" t="str">
        <f>IF(OR('1ª FASE  - ELIMINATÓRIAS'!I106="",'1ª FASE  - ELIMINATÓRIAS'!I106=""),"",'1ª FASE  - ELIMINATÓRIAS'!C106)</f>
        <v>»CrazÿTëåm.™</v>
      </c>
      <c r="W22" s="5">
        <f>SUM(Q33,Q42,Q51,Q56,C67,C75,Q82)</f>
        <v>9</v>
      </c>
      <c r="X22" s="5">
        <f>SUM(H33,H42,H51,H56,F67,F75,H82)</f>
        <v>163.76000000000002</v>
      </c>
      <c r="Y22" s="5">
        <f>SUM(F33,F42,F51,F56,H67,H75,F82)</f>
        <v>254.53</v>
      </c>
      <c r="Z22" s="5">
        <f t="shared" si="0"/>
        <v>-90.769999999999982</v>
      </c>
      <c r="AA22" s="5">
        <f t="shared" si="7"/>
        <v>94909231640.600006</v>
      </c>
      <c r="AB22" s="5">
        <f t="shared" si="1"/>
        <v>125063062771.60001</v>
      </c>
      <c r="AC22" s="97">
        <f t="shared" si="8"/>
        <v>2</v>
      </c>
      <c r="AD22" s="4"/>
      <c r="AE22" s="4"/>
      <c r="AF22" s="4"/>
      <c r="AG22" s="4"/>
    </row>
    <row r="23" spans="3:33">
      <c r="D23" s="9" t="s">
        <v>7</v>
      </c>
      <c r="E23" s="83" t="str">
        <f t="shared" si="2"/>
        <v>Kbça da Gama F.C.</v>
      </c>
      <c r="F23" s="247">
        <f t="shared" si="3"/>
        <v>12</v>
      </c>
      <c r="G23" s="248"/>
      <c r="H23" s="265">
        <f t="shared" si="4"/>
        <v>257.46000000000004</v>
      </c>
      <c r="I23" s="267"/>
      <c r="J23" s="265">
        <f t="shared" si="5"/>
        <v>212.08999999999997</v>
      </c>
      <c r="K23" s="267"/>
      <c r="L23" s="265">
        <f t="shared" si="6"/>
        <v>45.370000000000061</v>
      </c>
      <c r="M23" s="266"/>
      <c r="O23" s="29" t="s">
        <v>589</v>
      </c>
      <c r="S23" s="5"/>
      <c r="T23" s="4"/>
      <c r="U23" s="22">
        <v>4</v>
      </c>
      <c r="V23" s="5" t="str">
        <f>IF(OR('1ª FASE  - ELIMINATÓRIAS'!I90="",'1ª FASE  - ELIMINATÓRIAS'!I90=""),"",'1ª FASE  - ELIMINATÓRIAS'!C90)</f>
        <v>roberto10z</v>
      </c>
      <c r="W23" s="5">
        <f>SUM(Q32,Q43,Q50,Q57,C66,C74,C82)</f>
        <v>3</v>
      </c>
      <c r="X23" s="5">
        <f>SUM(H32,H43,H50,H57,F66,F74,F82)</f>
        <v>144.31</v>
      </c>
      <c r="Y23" s="5">
        <f>SUM(F32,F43,F50,F57,H66,H74,H82)</f>
        <v>290.87999999999994</v>
      </c>
      <c r="Z23" s="5">
        <f t="shared" si="0"/>
        <v>-146.56999999999994</v>
      </c>
      <c r="AA23" s="5">
        <f t="shared" si="7"/>
        <v>34853431447.099998</v>
      </c>
      <c r="AB23" s="5">
        <f t="shared" si="1"/>
        <v>125045372575.60001</v>
      </c>
      <c r="AC23" s="97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87" t="str">
        <f t="shared" si="2"/>
        <v>ZezinhoHulkFC</v>
      </c>
      <c r="F24" s="207">
        <f t="shared" si="3"/>
        <v>9</v>
      </c>
      <c r="G24" s="207"/>
      <c r="H24" s="208">
        <f t="shared" si="4"/>
        <v>248.39</v>
      </c>
      <c r="I24" s="208"/>
      <c r="J24" s="208">
        <f t="shared" si="5"/>
        <v>283.26</v>
      </c>
      <c r="K24" s="208"/>
      <c r="L24" s="208">
        <f t="shared" si="6"/>
        <v>-34.870000000000005</v>
      </c>
      <c r="M24" s="244"/>
      <c r="O24" s="29" t="s">
        <v>270</v>
      </c>
      <c r="S24" s="5"/>
      <c r="T24" s="4"/>
      <c r="U24" s="22">
        <v>5</v>
      </c>
      <c r="V24" s="5" t="str">
        <f>IF(OR('1ª FASE  - ELIMINATÓRIAS'!I74="",'1ª FASE  - ELIMINATÓRIAS'!I74=""),"",'1ª FASE  - ELIMINATÓRIAS'!C74)</f>
        <v>Vascaero FC</v>
      </c>
      <c r="W24" s="5">
        <f>SUM(C35,C43,C51,C59,Q64,Q73,Q81)</f>
        <v>18</v>
      </c>
      <c r="X24" s="5">
        <f>SUM(F35,F43,F51,F59,H64,H73,H81)</f>
        <v>372.88</v>
      </c>
      <c r="Y24" s="5">
        <f>SUM(H35,H43,H51,H59,F64,F73,F81)</f>
        <v>238.27000000000004</v>
      </c>
      <c r="Z24" s="5">
        <f t="shared" si="0"/>
        <v>134.60999999999996</v>
      </c>
      <c r="AA24" s="5">
        <f t="shared" si="7"/>
        <v>185134613733.79999</v>
      </c>
      <c r="AB24" s="5">
        <f t="shared" si="1"/>
        <v>94965132489.899994</v>
      </c>
      <c r="AC24" s="97">
        <f t="shared" si="8"/>
        <v>6</v>
      </c>
      <c r="AD24" s="4"/>
      <c r="AE24" s="4"/>
      <c r="AF24" s="4"/>
      <c r="AG24" s="4"/>
    </row>
    <row r="25" spans="3:33">
      <c r="D25" s="6" t="s">
        <v>9</v>
      </c>
      <c r="E25" s="87" t="str">
        <f t="shared" si="2"/>
        <v>»CrazÿTëåm.™</v>
      </c>
      <c r="F25" s="207">
        <f t="shared" si="3"/>
        <v>9</v>
      </c>
      <c r="G25" s="207"/>
      <c r="H25" s="208">
        <f t="shared" si="4"/>
        <v>163.76000000000002</v>
      </c>
      <c r="I25" s="208"/>
      <c r="J25" s="208">
        <f t="shared" si="5"/>
        <v>254.53</v>
      </c>
      <c r="K25" s="208"/>
      <c r="L25" s="208">
        <f t="shared" si="6"/>
        <v>-90.769999999999982</v>
      </c>
      <c r="M25" s="244"/>
      <c r="S25" s="5"/>
      <c r="T25" s="4"/>
      <c r="U25" s="22">
        <v>6</v>
      </c>
      <c r="V25" s="5" t="str">
        <f>IF(OR('1ª FASE  - ELIMINATÓRIAS'!I58="",'1ª FASE  - ELIMINATÓRIAS'!I58=""),"",'1ª FASE  - ELIMINATÓRIAS'!C58)</f>
        <v>ZezinhoHulkFC</v>
      </c>
      <c r="W25" s="5">
        <f>SUM(C34,C42,C50,C58,Q65,Q72,C81)</f>
        <v>9</v>
      </c>
      <c r="X25" s="5">
        <f>SUM(F34,F42,F50,F58,H65,H72,F81)</f>
        <v>248.39</v>
      </c>
      <c r="Y25" s="5">
        <f>SUM(H34,H42,H50,H58,F65,F72,H81)</f>
        <v>283.26</v>
      </c>
      <c r="Z25" s="5">
        <f t="shared" si="0"/>
        <v>-34.870000000000005</v>
      </c>
      <c r="AA25" s="5">
        <f t="shared" si="7"/>
        <v>94965132489.899994</v>
      </c>
      <c r="AB25" s="5">
        <f t="shared" si="1"/>
        <v>94909231640.600006</v>
      </c>
      <c r="AC25" s="97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87" t="str">
        <f t="shared" si="2"/>
        <v>F.C JSA All-Stars</v>
      </c>
      <c r="F26" s="207">
        <f t="shared" si="3"/>
        <v>6</v>
      </c>
      <c r="G26" s="207"/>
      <c r="H26" s="208">
        <f t="shared" si="4"/>
        <v>185.77</v>
      </c>
      <c r="I26" s="208"/>
      <c r="J26" s="208">
        <f t="shared" si="5"/>
        <v>273.89</v>
      </c>
      <c r="K26" s="208"/>
      <c r="L26" s="208">
        <f t="shared" si="6"/>
        <v>-88.119999999999976</v>
      </c>
      <c r="M26" s="244"/>
      <c r="S26" s="5"/>
      <c r="T26" s="4"/>
      <c r="U26" s="22">
        <v>7</v>
      </c>
      <c r="V26" s="5" t="str">
        <f>IF(OR('1ª FASE  - ELIMINATÓRIAS'!I42="",'1ª FASE  - ELIMINATÓRIAS'!I42=""),"",'1ª FASE  - ELIMINATÓRIAS'!C42)</f>
        <v>Grajaú F.C.</v>
      </c>
      <c r="W26" s="5">
        <f>SUM(C33,C41,C49,C57,C65,C73,Q80,)</f>
        <v>15</v>
      </c>
      <c r="X26" s="5">
        <f>SUM(F33,F41,F49,F57,F65,F73,H80)</f>
        <v>305.12</v>
      </c>
      <c r="Y26" s="5">
        <f>SUM(H33,H41,H49,H57,H65,H73,F80)</f>
        <v>187.83</v>
      </c>
      <c r="Z26" s="5">
        <f t="shared" si="0"/>
        <v>117.28999999999999</v>
      </c>
      <c r="AA26" s="5">
        <f t="shared" si="7"/>
        <v>155117293058.20001</v>
      </c>
      <c r="AB26" s="5">
        <f t="shared" si="1"/>
        <v>64911881865.699997</v>
      </c>
      <c r="AC26" s="97">
        <f>MATCH(AB26,$AA$20:$AA$27,0)</f>
        <v>8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roberto10z</v>
      </c>
      <c r="F27" s="222">
        <f t="shared" si="3"/>
        <v>3</v>
      </c>
      <c r="G27" s="222"/>
      <c r="H27" s="223">
        <f t="shared" si="4"/>
        <v>144.31</v>
      </c>
      <c r="I27" s="223"/>
      <c r="J27" s="223">
        <f t="shared" si="5"/>
        <v>290.87999999999994</v>
      </c>
      <c r="K27" s="223"/>
      <c r="L27" s="223">
        <f t="shared" si="6"/>
        <v>-146.56999999999994</v>
      </c>
      <c r="M27" s="274"/>
      <c r="S27" s="5"/>
      <c r="T27" s="4"/>
      <c r="U27" s="22">
        <v>8</v>
      </c>
      <c r="V27" s="5" t="str">
        <f>IF(OR('1ª FASE  - ELIMINATÓRIAS'!I27="",'1ª FASE  - ELIMINATÓRIAS'!I27=""),"",'1ª FASE  - ELIMINATÓRIAS'!C27)</f>
        <v>F.C JSA All-Stars</v>
      </c>
      <c r="W27" s="5">
        <f>SUM(C32,C40,C48,C56,C64,C72,C80)</f>
        <v>6</v>
      </c>
      <c r="X27" s="5">
        <f>SUM(F32,F40,F48,F56,F64,F72,F80)</f>
        <v>185.77</v>
      </c>
      <c r="Y27" s="5">
        <f>SUM(H32,H40,H48,H56,H64,H72,H80)</f>
        <v>273.89</v>
      </c>
      <c r="Z27" s="5">
        <f>X27-Y27</f>
        <v>-88.119999999999976</v>
      </c>
      <c r="AA27" s="5">
        <f t="shared" si="7"/>
        <v>64911881865.699997</v>
      </c>
      <c r="AB27" s="5">
        <f t="shared" si="1"/>
        <v>34853431447.099998</v>
      </c>
      <c r="AC27" s="97">
        <f t="shared" si="8"/>
        <v>4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10" t="s">
        <v>141</v>
      </c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1"/>
      <c r="P29" s="21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3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3</v>
      </c>
      <c r="D32" s="252" t="str">
        <f>V27</f>
        <v>F.C JSA All-Stars</v>
      </c>
      <c r="E32" s="253"/>
      <c r="F32" s="128">
        <v>44.42</v>
      </c>
      <c r="G32" s="79" t="s">
        <v>17</v>
      </c>
      <c r="H32" s="129">
        <v>34.49</v>
      </c>
      <c r="I32" s="200" t="str">
        <f>V23</f>
        <v>roberto10z</v>
      </c>
      <c r="J32" s="200"/>
      <c r="K32" s="200"/>
      <c r="L32" s="200"/>
      <c r="M32" s="200"/>
      <c r="N32" s="200"/>
      <c r="O32" s="200"/>
      <c r="P32" s="200"/>
      <c r="Q32" s="5">
        <f>IF(OR(H32="",F32=""),"",IF(H32=F32,1,IF(H32&gt;F32,3,0)))</f>
        <v>0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3</v>
      </c>
      <c r="D33" s="252" t="str">
        <f>V26</f>
        <v>Grajaú F.C.</v>
      </c>
      <c r="E33" s="253"/>
      <c r="F33" s="128">
        <v>40.57</v>
      </c>
      <c r="G33" s="79" t="s">
        <v>17</v>
      </c>
      <c r="H33" s="129">
        <v>3.58</v>
      </c>
      <c r="I33" s="200" t="str">
        <f>V22</f>
        <v>»CrazÿTëåm.™</v>
      </c>
      <c r="J33" s="200"/>
      <c r="K33" s="200"/>
      <c r="L33" s="200"/>
      <c r="M33" s="200"/>
      <c r="N33" s="200"/>
      <c r="O33" s="200"/>
      <c r="P33" s="200"/>
      <c r="Q33" s="5">
        <f t="shared" ref="Q33:Q84" si="10">IF(OR(H33="",F33=""),"",IF(H33=F33,1,IF(H33&gt;F33,3,0)))</f>
        <v>0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52" t="str">
        <f>V25</f>
        <v>ZezinhoHulkFC</v>
      </c>
      <c r="E34" s="253"/>
      <c r="F34" s="128">
        <v>61.02</v>
      </c>
      <c r="G34" s="79" t="s">
        <v>17</v>
      </c>
      <c r="H34" s="129">
        <v>60.32</v>
      </c>
      <c r="I34" s="200" t="str">
        <f>V21</f>
        <v>Alisando Cresce</v>
      </c>
      <c r="J34" s="200"/>
      <c r="K34" s="200"/>
      <c r="L34" s="200"/>
      <c r="M34" s="200"/>
      <c r="N34" s="200"/>
      <c r="O34" s="200"/>
      <c r="P34" s="200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52" t="str">
        <f>V24</f>
        <v>Vascaero FC</v>
      </c>
      <c r="E35" s="253"/>
      <c r="F35" s="128">
        <v>38.619999999999997</v>
      </c>
      <c r="G35" s="79" t="s">
        <v>17</v>
      </c>
      <c r="H35" s="129">
        <v>37.869999999999997</v>
      </c>
      <c r="I35" s="200" t="str">
        <f>V20</f>
        <v>Kbça da Gama F.C.</v>
      </c>
      <c r="J35" s="200"/>
      <c r="K35" s="200"/>
      <c r="L35" s="200"/>
      <c r="M35" s="200"/>
      <c r="N35" s="200"/>
      <c r="O35" s="200"/>
      <c r="P35" s="200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1" t="s">
        <v>143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3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6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0</v>
      </c>
      <c r="D40" s="200" t="str">
        <f>V27</f>
        <v>F.C JSA All-Stars</v>
      </c>
      <c r="E40" s="200"/>
      <c r="F40" s="135">
        <v>32.799999999999997</v>
      </c>
      <c r="G40" s="134" t="s">
        <v>17</v>
      </c>
      <c r="H40" s="133">
        <v>38.97</v>
      </c>
      <c r="I40" s="200" t="str">
        <f>V20</f>
        <v>Kbça da Gama F.C.</v>
      </c>
      <c r="J40" s="200"/>
      <c r="K40" s="200"/>
      <c r="L40" s="200"/>
      <c r="M40" s="200"/>
      <c r="N40" s="200"/>
      <c r="O40" s="200"/>
      <c r="P40" s="200"/>
      <c r="Q40" s="5">
        <f t="shared" si="10"/>
        <v>3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00" t="str">
        <f>V26</f>
        <v>Grajaú F.C.</v>
      </c>
      <c r="E41" s="200"/>
      <c r="F41" s="135">
        <v>9.1</v>
      </c>
      <c r="G41" s="134" t="s">
        <v>17</v>
      </c>
      <c r="H41" s="133">
        <v>29.95</v>
      </c>
      <c r="I41" s="200" t="str">
        <f>V21</f>
        <v>Alisando Cresce</v>
      </c>
      <c r="J41" s="200"/>
      <c r="K41" s="200"/>
      <c r="L41" s="200"/>
      <c r="M41" s="200"/>
      <c r="N41" s="200"/>
      <c r="O41" s="200"/>
      <c r="P41" s="200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00" t="str">
        <f>V25</f>
        <v>ZezinhoHulkFC</v>
      </c>
      <c r="E42" s="200"/>
      <c r="F42" s="135">
        <v>27.2</v>
      </c>
      <c r="G42" s="134" t="s">
        <v>17</v>
      </c>
      <c r="H42" s="133">
        <v>56.48</v>
      </c>
      <c r="I42" s="200" t="str">
        <f>V22</f>
        <v>»CrazÿTëåm.™</v>
      </c>
      <c r="J42" s="200"/>
      <c r="K42" s="200"/>
      <c r="L42" s="200"/>
      <c r="M42" s="200"/>
      <c r="N42" s="200"/>
      <c r="O42" s="200"/>
      <c r="P42" s="200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00" t="str">
        <f>V24</f>
        <v>Vascaero FC</v>
      </c>
      <c r="E43" s="200"/>
      <c r="F43" s="133">
        <v>66.47</v>
      </c>
      <c r="G43" s="134" t="s">
        <v>17</v>
      </c>
      <c r="H43" s="135">
        <v>11.4</v>
      </c>
      <c r="I43" s="200" t="str">
        <f>V23</f>
        <v>roberto10z</v>
      </c>
      <c r="J43" s="200"/>
      <c r="K43" s="200"/>
      <c r="L43" s="200"/>
      <c r="M43" s="200"/>
      <c r="N43" s="200"/>
      <c r="O43" s="200"/>
      <c r="P43" s="200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1" t="s">
        <v>142</v>
      </c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03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04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6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0</v>
      </c>
      <c r="D48" s="200" t="str">
        <f>V27</f>
        <v>F.C JSA All-Stars</v>
      </c>
      <c r="E48" s="200"/>
      <c r="F48" s="129">
        <v>29.15</v>
      </c>
      <c r="G48" s="79" t="s">
        <v>17</v>
      </c>
      <c r="H48" s="128">
        <v>40.15</v>
      </c>
      <c r="I48" s="200" t="str">
        <f>V21</f>
        <v>Alisando Cresce</v>
      </c>
      <c r="J48" s="200"/>
      <c r="K48" s="200"/>
      <c r="L48" s="200"/>
      <c r="M48" s="200"/>
      <c r="N48" s="200"/>
      <c r="O48" s="200"/>
      <c r="P48" s="200"/>
      <c r="Q48" s="5">
        <f t="shared" si="10"/>
        <v>3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0" t="str">
        <f>V26</f>
        <v>Grajaú F.C.</v>
      </c>
      <c r="E49" s="200"/>
      <c r="F49" s="128">
        <v>48.85</v>
      </c>
      <c r="G49" s="79" t="s">
        <v>17</v>
      </c>
      <c r="H49" s="129">
        <v>25.13</v>
      </c>
      <c r="I49" s="200" t="str">
        <f>V20</f>
        <v>Kbça da Gama F.C.</v>
      </c>
      <c r="J49" s="200"/>
      <c r="K49" s="200"/>
      <c r="L49" s="200"/>
      <c r="M49" s="200"/>
      <c r="N49" s="200"/>
      <c r="O49" s="200"/>
      <c r="P49" s="200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52" t="str">
        <f>V25</f>
        <v>ZezinhoHulkFC</v>
      </c>
      <c r="E50" s="253"/>
      <c r="F50" s="129">
        <v>19.34</v>
      </c>
      <c r="G50" s="79" t="s">
        <v>17</v>
      </c>
      <c r="H50" s="128">
        <v>22.81</v>
      </c>
      <c r="I50" s="200" t="str">
        <f>V23</f>
        <v>roberto10z</v>
      </c>
      <c r="J50" s="200"/>
      <c r="K50" s="200"/>
      <c r="L50" s="200"/>
      <c r="M50" s="200"/>
      <c r="N50" s="200"/>
      <c r="O50" s="200"/>
      <c r="P50" s="200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3</v>
      </c>
      <c r="D51" s="252" t="str">
        <f>V24</f>
        <v>Vascaero FC</v>
      </c>
      <c r="E51" s="253"/>
      <c r="F51" s="128">
        <v>67.75</v>
      </c>
      <c r="G51" s="79" t="s">
        <v>17</v>
      </c>
      <c r="H51" s="129">
        <v>38.340000000000003</v>
      </c>
      <c r="I51" s="200" t="str">
        <f>V22</f>
        <v>»CrazÿTëåm.™</v>
      </c>
      <c r="J51" s="200"/>
      <c r="K51" s="200"/>
      <c r="L51" s="200"/>
      <c r="M51" s="200"/>
      <c r="N51" s="200"/>
      <c r="O51" s="200"/>
      <c r="P51" s="200"/>
      <c r="Q51" s="5">
        <f t="shared" si="10"/>
        <v>0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1" t="s">
        <v>144</v>
      </c>
      <c r="E53" s="202"/>
      <c r="F53" s="202"/>
      <c r="G53" s="202"/>
      <c r="H53" s="202"/>
      <c r="I53" s="202"/>
      <c r="J53" s="202"/>
      <c r="K53" s="202"/>
      <c r="L53" s="202"/>
      <c r="M53" s="202"/>
      <c r="N53" s="202"/>
      <c r="O53" s="202"/>
      <c r="P53" s="203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04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6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0</v>
      </c>
      <c r="D56" s="200" t="str">
        <f>V27</f>
        <v>F.C JSA All-Stars</v>
      </c>
      <c r="E56" s="200"/>
      <c r="F56" s="135">
        <v>5</v>
      </c>
      <c r="G56" s="134" t="s">
        <v>17</v>
      </c>
      <c r="H56" s="133">
        <v>34.869999999999997</v>
      </c>
      <c r="I56" s="200" t="str">
        <f>V22</f>
        <v>»CrazÿTëåm.™</v>
      </c>
      <c r="J56" s="200"/>
      <c r="K56" s="200"/>
      <c r="L56" s="200"/>
      <c r="M56" s="200"/>
      <c r="N56" s="200"/>
      <c r="O56" s="200"/>
      <c r="P56" s="200"/>
      <c r="Q56" s="5">
        <f t="shared" si="10"/>
        <v>3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0" t="str">
        <f>V26</f>
        <v>Grajaú F.C.</v>
      </c>
      <c r="E57" s="200"/>
      <c r="F57" s="133">
        <v>49.35</v>
      </c>
      <c r="G57" s="134" t="s">
        <v>17</v>
      </c>
      <c r="H57" s="135">
        <v>18.149999999999999</v>
      </c>
      <c r="I57" s="200" t="str">
        <f>V23</f>
        <v>roberto10z</v>
      </c>
      <c r="J57" s="200"/>
      <c r="K57" s="200"/>
      <c r="L57" s="200"/>
      <c r="M57" s="200"/>
      <c r="N57" s="200"/>
      <c r="O57" s="200"/>
      <c r="P57" s="200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00" t="str">
        <f>V25</f>
        <v>ZezinhoHulkFC</v>
      </c>
      <c r="E58" s="200"/>
      <c r="F58" s="133">
        <v>56.79</v>
      </c>
      <c r="G58" s="134" t="s">
        <v>17</v>
      </c>
      <c r="H58" s="135">
        <v>28.09</v>
      </c>
      <c r="I58" s="200" t="str">
        <f>V20</f>
        <v>Kbça da Gama F.C.</v>
      </c>
      <c r="J58" s="200"/>
      <c r="K58" s="200"/>
      <c r="L58" s="200"/>
      <c r="M58" s="200"/>
      <c r="N58" s="200"/>
      <c r="O58" s="200"/>
      <c r="P58" s="200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3</v>
      </c>
      <c r="D59" s="200" t="str">
        <f>V24</f>
        <v>Vascaero FC</v>
      </c>
      <c r="E59" s="200"/>
      <c r="F59" s="133">
        <v>39.270000000000003</v>
      </c>
      <c r="G59" s="134" t="s">
        <v>17</v>
      </c>
      <c r="H59" s="135">
        <v>26.19</v>
      </c>
      <c r="I59" s="200" t="str">
        <f>V21</f>
        <v>Alisando Cresce</v>
      </c>
      <c r="J59" s="200"/>
      <c r="K59" s="200"/>
      <c r="L59" s="200"/>
      <c r="M59" s="200"/>
      <c r="N59" s="200"/>
      <c r="O59" s="200"/>
      <c r="P59" s="200"/>
      <c r="Q59" s="5">
        <f t="shared" si="10"/>
        <v>0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1" t="s">
        <v>145</v>
      </c>
      <c r="E61" s="202"/>
      <c r="F61" s="202"/>
      <c r="G61" s="202"/>
      <c r="H61" s="202"/>
      <c r="I61" s="202"/>
      <c r="J61" s="202"/>
      <c r="K61" s="202"/>
      <c r="L61" s="202"/>
      <c r="M61" s="202"/>
      <c r="N61" s="202"/>
      <c r="O61" s="202"/>
      <c r="P61" s="203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04"/>
      <c r="E62" s="205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6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0" t="str">
        <f>V27</f>
        <v>F.C JSA All-Stars</v>
      </c>
      <c r="E64" s="200"/>
      <c r="F64" s="135">
        <v>33</v>
      </c>
      <c r="G64" s="134" t="s">
        <v>17</v>
      </c>
      <c r="H64" s="133">
        <v>64.069999999999993</v>
      </c>
      <c r="I64" s="200" t="str">
        <f>V24</f>
        <v>Vascaero FC</v>
      </c>
      <c r="J64" s="200"/>
      <c r="K64" s="200"/>
      <c r="L64" s="200"/>
      <c r="M64" s="200"/>
      <c r="N64" s="200"/>
      <c r="O64" s="200"/>
      <c r="P64" s="200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3</v>
      </c>
      <c r="D65" s="200" t="str">
        <f>V26</f>
        <v>Grajaú F.C.</v>
      </c>
      <c r="E65" s="200"/>
      <c r="F65" s="133">
        <v>60.77</v>
      </c>
      <c r="G65" s="134" t="s">
        <v>17</v>
      </c>
      <c r="H65" s="135">
        <v>27.71</v>
      </c>
      <c r="I65" s="200" t="str">
        <f>V25</f>
        <v>ZezinhoHulkFC</v>
      </c>
      <c r="J65" s="200"/>
      <c r="K65" s="200"/>
      <c r="L65" s="200"/>
      <c r="M65" s="200"/>
      <c r="N65" s="200"/>
      <c r="O65" s="200"/>
      <c r="P65" s="200"/>
      <c r="Q65" s="5">
        <f t="shared" si="10"/>
        <v>0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00" t="str">
        <f>V23</f>
        <v>roberto10z</v>
      </c>
      <c r="E66" s="200"/>
      <c r="F66" s="135">
        <v>5.97</v>
      </c>
      <c r="G66" s="134" t="s">
        <v>17</v>
      </c>
      <c r="H66" s="133">
        <v>54.19</v>
      </c>
      <c r="I66" s="200" t="str">
        <f>V20</f>
        <v>Kbça da Gama F.C.</v>
      </c>
      <c r="J66" s="200"/>
      <c r="K66" s="200"/>
      <c r="L66" s="200"/>
      <c r="M66" s="200"/>
      <c r="N66" s="200"/>
      <c r="O66" s="200"/>
      <c r="P66" s="200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0" t="str">
        <f>V22</f>
        <v>»CrazÿTëåm.™</v>
      </c>
      <c r="E67" s="200"/>
      <c r="F67" s="135">
        <v>4</v>
      </c>
      <c r="G67" s="134" t="s">
        <v>17</v>
      </c>
      <c r="H67" s="133">
        <v>60.67</v>
      </c>
      <c r="I67" s="200" t="str">
        <f>V21</f>
        <v>Alisando Cresce</v>
      </c>
      <c r="J67" s="200"/>
      <c r="K67" s="200"/>
      <c r="L67" s="200"/>
      <c r="M67" s="200"/>
      <c r="N67" s="200"/>
      <c r="O67" s="200"/>
      <c r="P67" s="200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1" t="s">
        <v>146</v>
      </c>
      <c r="E69" s="202"/>
      <c r="F69" s="202"/>
      <c r="G69" s="202"/>
      <c r="H69" s="202"/>
      <c r="I69" s="202"/>
      <c r="J69" s="202"/>
      <c r="K69" s="202"/>
      <c r="L69" s="202"/>
      <c r="M69" s="202"/>
      <c r="N69" s="202"/>
      <c r="O69" s="202"/>
      <c r="P69" s="203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04"/>
      <c r="E70" s="205"/>
      <c r="F70" s="205"/>
      <c r="G70" s="205"/>
      <c r="H70" s="205"/>
      <c r="I70" s="205"/>
      <c r="J70" s="205"/>
      <c r="K70" s="205"/>
      <c r="L70" s="205"/>
      <c r="M70" s="205"/>
      <c r="N70" s="205"/>
      <c r="O70" s="205"/>
      <c r="P70" s="206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00" t="str">
        <f>V27</f>
        <v>F.C JSA All-Stars</v>
      </c>
      <c r="E72" s="200"/>
      <c r="F72" s="135">
        <v>-0.1</v>
      </c>
      <c r="G72" s="134" t="s">
        <v>17</v>
      </c>
      <c r="H72" s="133">
        <v>24.03</v>
      </c>
      <c r="I72" s="200" t="str">
        <f>V25</f>
        <v>ZezinhoHulkFC</v>
      </c>
      <c r="J72" s="200"/>
      <c r="K72" s="200"/>
      <c r="L72" s="200"/>
      <c r="M72" s="200"/>
      <c r="N72" s="200"/>
      <c r="O72" s="200"/>
      <c r="P72" s="200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0" t="str">
        <f>V26</f>
        <v>Grajaú F.C.</v>
      </c>
      <c r="E73" s="200"/>
      <c r="F73" s="133">
        <v>59.17</v>
      </c>
      <c r="G73" s="134" t="s">
        <v>17</v>
      </c>
      <c r="H73" s="135">
        <v>41.81</v>
      </c>
      <c r="I73" s="200" t="str">
        <f>V24</f>
        <v>Vascaero FC</v>
      </c>
      <c r="J73" s="200"/>
      <c r="K73" s="200"/>
      <c r="L73" s="200"/>
      <c r="M73" s="200"/>
      <c r="N73" s="200"/>
      <c r="O73" s="200"/>
      <c r="P73" s="200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00" t="str">
        <f>V23</f>
        <v>roberto10z</v>
      </c>
      <c r="E74" s="200"/>
      <c r="F74" s="135">
        <v>38.270000000000003</v>
      </c>
      <c r="G74" s="134" t="s">
        <v>17</v>
      </c>
      <c r="H74" s="133">
        <v>39.270000000000003</v>
      </c>
      <c r="I74" s="200" t="str">
        <f>V21</f>
        <v>Alisando Cresce</v>
      </c>
      <c r="J74" s="200"/>
      <c r="K74" s="200"/>
      <c r="L74" s="200"/>
      <c r="M74" s="200"/>
      <c r="N74" s="200"/>
      <c r="O74" s="200"/>
      <c r="P74" s="200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00" t="str">
        <f>V22</f>
        <v>»CrazÿTëåm.™</v>
      </c>
      <c r="E75" s="200"/>
      <c r="F75" s="135">
        <v>8.65</v>
      </c>
      <c r="G75" s="134" t="s">
        <v>17</v>
      </c>
      <c r="H75" s="133">
        <v>40.119999999999997</v>
      </c>
      <c r="I75" s="200" t="str">
        <f>V20</f>
        <v>Kbça da Gama F.C.</v>
      </c>
      <c r="J75" s="200"/>
      <c r="K75" s="200"/>
      <c r="L75" s="200"/>
      <c r="M75" s="200"/>
      <c r="N75" s="200"/>
      <c r="O75" s="200"/>
      <c r="P75" s="200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1" t="s">
        <v>147</v>
      </c>
      <c r="E77" s="202"/>
      <c r="F77" s="202"/>
      <c r="G77" s="202"/>
      <c r="H77" s="202"/>
      <c r="I77" s="202"/>
      <c r="J77" s="202"/>
      <c r="K77" s="202"/>
      <c r="L77" s="202"/>
      <c r="M77" s="202"/>
      <c r="N77" s="202"/>
      <c r="O77" s="202"/>
      <c r="P77" s="203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04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6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00" t="str">
        <f>V27</f>
        <v>F.C JSA All-Stars</v>
      </c>
      <c r="E80" s="200"/>
      <c r="F80" s="133">
        <v>41.5</v>
      </c>
      <c r="G80" s="148" t="s">
        <v>17</v>
      </c>
      <c r="H80" s="135">
        <v>37.31</v>
      </c>
      <c r="I80" s="200" t="str">
        <f>V26</f>
        <v>Grajaú F.C.</v>
      </c>
      <c r="J80" s="200"/>
      <c r="K80" s="200"/>
      <c r="L80" s="200"/>
      <c r="M80" s="200"/>
      <c r="N80" s="200"/>
      <c r="O80" s="200"/>
      <c r="P80" s="200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0" t="str">
        <f>V25</f>
        <v>ZezinhoHulkFC</v>
      </c>
      <c r="E81" s="200"/>
      <c r="F81" s="135">
        <v>32.299999999999997</v>
      </c>
      <c r="G81" s="134" t="s">
        <v>17</v>
      </c>
      <c r="H81" s="133">
        <v>54.89</v>
      </c>
      <c r="I81" s="200" t="str">
        <f>V24</f>
        <v>Vascaero FC</v>
      </c>
      <c r="J81" s="200"/>
      <c r="K81" s="200"/>
      <c r="L81" s="200"/>
      <c r="M81" s="200"/>
      <c r="N81" s="200"/>
      <c r="O81" s="200"/>
      <c r="P81" s="200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0</v>
      </c>
      <c r="D82" s="200" t="str">
        <f>V23</f>
        <v>roberto10z</v>
      </c>
      <c r="E82" s="200"/>
      <c r="F82" s="135">
        <v>13.22</v>
      </c>
      <c r="G82" s="134" t="s">
        <v>17</v>
      </c>
      <c r="H82" s="133">
        <v>17.84</v>
      </c>
      <c r="I82" s="200" t="str">
        <f>V22</f>
        <v>»CrazÿTëåm.™</v>
      </c>
      <c r="J82" s="200"/>
      <c r="K82" s="200"/>
      <c r="L82" s="200"/>
      <c r="M82" s="200"/>
      <c r="N82" s="200"/>
      <c r="O82" s="200"/>
      <c r="P82" s="200"/>
      <c r="Q82" s="5">
        <f t="shared" si="10"/>
        <v>3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0</v>
      </c>
      <c r="D83" s="200" t="str">
        <f>V21</f>
        <v>Alisando Cresce</v>
      </c>
      <c r="E83" s="200"/>
      <c r="F83" s="135">
        <v>20.41</v>
      </c>
      <c r="G83" s="134" t="s">
        <v>17</v>
      </c>
      <c r="H83" s="133">
        <v>33.090000000000003</v>
      </c>
      <c r="I83" s="200" t="str">
        <f>V20</f>
        <v>Kbça da Gama F.C.</v>
      </c>
      <c r="J83" s="200"/>
      <c r="K83" s="200"/>
      <c r="L83" s="200"/>
      <c r="M83" s="200"/>
      <c r="N83" s="200"/>
      <c r="O83" s="200"/>
      <c r="P83" s="200"/>
      <c r="Q83" s="5">
        <f t="shared" si="10"/>
        <v>3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4"/>
      <c r="AF87" s="4"/>
    </row>
    <row r="88" spans="3:32" ht="15" customHeight="1">
      <c r="C88" s="5"/>
      <c r="D88" s="268" t="s">
        <v>334</v>
      </c>
      <c r="E88" s="269"/>
      <c r="F88" s="269"/>
      <c r="G88" s="269"/>
      <c r="H88" s="269"/>
      <c r="I88" s="269"/>
      <c r="J88" s="269"/>
      <c r="K88" s="269"/>
      <c r="L88" s="269"/>
      <c r="M88" s="270"/>
      <c r="Q88" s="5"/>
      <c r="S88" s="5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4"/>
      <c r="AF88" s="4"/>
    </row>
    <row r="89" spans="3:32" ht="15.75" customHeight="1" thickBot="1">
      <c r="C89" s="5"/>
      <c r="D89" s="271"/>
      <c r="E89" s="272"/>
      <c r="F89" s="272"/>
      <c r="G89" s="272"/>
      <c r="H89" s="272"/>
      <c r="I89" s="272"/>
      <c r="J89" s="272"/>
      <c r="K89" s="272"/>
      <c r="L89" s="272"/>
      <c r="M89" s="273"/>
      <c r="Q89" s="5"/>
      <c r="S89" s="5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4"/>
      <c r="AF89" s="4"/>
    </row>
    <row r="90" spans="3:32" ht="15.75" thickBot="1">
      <c r="C90" s="5"/>
      <c r="D90" s="12" t="s">
        <v>3</v>
      </c>
      <c r="E90" s="62" t="s">
        <v>29</v>
      </c>
      <c r="F90" s="278" t="s">
        <v>12</v>
      </c>
      <c r="G90" s="279"/>
      <c r="H90" s="278" t="s">
        <v>264</v>
      </c>
      <c r="I90" s="279"/>
      <c r="J90" s="278" t="s">
        <v>265</v>
      </c>
      <c r="K90" s="279"/>
      <c r="L90" s="278" t="s">
        <v>266</v>
      </c>
      <c r="M90" s="280"/>
      <c r="Q90" s="5"/>
      <c r="S90" s="5"/>
      <c r="T90" s="66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4"/>
      <c r="AF90" s="4"/>
    </row>
    <row r="91" spans="3:32">
      <c r="C91" s="5"/>
      <c r="D91" s="13" t="s">
        <v>4</v>
      </c>
      <c r="E91" s="85" t="str">
        <f>VLOOKUP(AC91,$U$91:$Z$98,2)</f>
        <v>GUZMAN F.C.</v>
      </c>
      <c r="F91" s="245">
        <f>VLOOKUP(AC91,$U$91:$Z$98,3)</f>
        <v>18</v>
      </c>
      <c r="G91" s="246"/>
      <c r="H91" s="263">
        <f>VLOOKUP(AC91,$U$91:$Z$98,4)</f>
        <v>411.29</v>
      </c>
      <c r="I91" s="277"/>
      <c r="J91" s="263">
        <f>VLOOKUP(AC91,$U$91:$Z$98,5)</f>
        <v>279.58</v>
      </c>
      <c r="K91" s="277"/>
      <c r="L91" s="263">
        <f>VLOOKUP(AC91,$U$91:$Z$98,6)</f>
        <v>131.71000000000004</v>
      </c>
      <c r="M91" s="281"/>
      <c r="O91" s="29" t="s">
        <v>271</v>
      </c>
      <c r="Q91" s="5"/>
      <c r="S91" s="5"/>
      <c r="T91" s="66"/>
      <c r="U91" s="68">
        <v>1</v>
      </c>
      <c r="V91" s="66" t="str">
        <f>IF(OR('1ª FASE  - ELIMINATÓRIAS'!I137="",'1ª FASE  - ELIMINATÓRIAS'!I137=""),"",'1ª FASE  - ELIMINATÓRIAS'!C137)</f>
        <v>vhtdd FC</v>
      </c>
      <c r="W91" s="66">
        <f>SUM(Q107,Q112,Q121,Q130,Q138,Q147,Q155)</f>
        <v>12</v>
      </c>
      <c r="X91" s="66">
        <f>SUM(H107,H112,H121,H130,H138,H147,H155)</f>
        <v>271.64999999999998</v>
      </c>
      <c r="Y91" s="66">
        <f>SUM(F107,F112,F121,F130,F138,F147,F155)</f>
        <v>293.54000000000002</v>
      </c>
      <c r="Z91" s="66">
        <f>X91-Y91</f>
        <v>-21.890000000000043</v>
      </c>
      <c r="AA91" s="66">
        <f>(W91*10^10)+((Z91+5000)*10^6)+(X91*10)+U91</f>
        <v>124978112717.5</v>
      </c>
      <c r="AB91" s="66">
        <f>LARGE($AA$91:$AA$98,U91)</f>
        <v>185131714117.89999</v>
      </c>
      <c r="AC91" s="69">
        <f>MATCH(AB91,$AA$91:$AA$98,0)</f>
        <v>5</v>
      </c>
      <c r="AD91" s="71"/>
      <c r="AE91" s="4"/>
      <c r="AF91" s="4"/>
    </row>
    <row r="92" spans="3:32">
      <c r="C92" s="5"/>
      <c r="D92" s="9" t="s">
        <v>5</v>
      </c>
      <c r="E92" s="86" t="str">
        <f t="shared" ref="E92:E98" si="11">VLOOKUP(AC92,$U$91:$Z$98,2)</f>
        <v>Casinha da Grazi</v>
      </c>
      <c r="F92" s="247">
        <f t="shared" ref="F92:F98" si="12">VLOOKUP(AC92,$U$91:$Z$98,3)</f>
        <v>12</v>
      </c>
      <c r="G92" s="248"/>
      <c r="H92" s="265">
        <f t="shared" ref="H92:H98" si="13">VLOOKUP(AC92,$U$91:$Z$98,4)</f>
        <v>391.70999999999992</v>
      </c>
      <c r="I92" s="267"/>
      <c r="J92" s="265">
        <f t="shared" ref="J92:J98" si="14">VLOOKUP(AC92,$U$91:$Z$98,5)</f>
        <v>314.59000000000003</v>
      </c>
      <c r="K92" s="267"/>
      <c r="L92" s="265">
        <f t="shared" ref="L92:L98" si="15">VLOOKUP(AC92,$U$91:$Z$98,6)</f>
        <v>77.119999999999891</v>
      </c>
      <c r="M92" s="282"/>
      <c r="O92" s="29" t="s">
        <v>267</v>
      </c>
      <c r="Q92" s="5"/>
      <c r="S92" s="5"/>
      <c r="T92" s="66"/>
      <c r="U92" s="68">
        <v>2</v>
      </c>
      <c r="V92" s="66" t="str">
        <f>IF(OR('1ª FASE  - ELIMINATÓRIAS'!I121="",'1ª FASE  - ELIMINATÓRIAS'!I121=""),"",'1ª FASE  - ELIMINATÓRIAS'!C121)</f>
        <v>r.n.futuro-fc</v>
      </c>
      <c r="W92" s="66">
        <f>SUM(Q106,Q113,Q120,Q131,Q139,Q146,C155)</f>
        <v>0</v>
      </c>
      <c r="X92" s="66">
        <f>SUM(H106,H113,H120,H131,H139,H146,F155)</f>
        <v>86.820000000000007</v>
      </c>
      <c r="Y92" s="66">
        <f>SUM(F106,F113,F120,F131,F139,F146,H155)</f>
        <v>249.14999999999998</v>
      </c>
      <c r="Z92" s="66">
        <f t="shared" ref="Z92:Z98" si="16">X92-Y92</f>
        <v>-162.32999999999998</v>
      </c>
      <c r="AA92" s="66">
        <f t="shared" ref="AA92:AA98" si="17">(W92*10^10)+((Z92+5000)*10^6)+(X92*10)+U92</f>
        <v>4837670870.1999998</v>
      </c>
      <c r="AB92" s="66">
        <f>LARGE($AA$91:$AA$98,U92)</f>
        <v>125077123925.10001</v>
      </c>
      <c r="AC92" s="69">
        <f t="shared" ref="AC92:AC98" si="18">MATCH(AB92,$AA$91:$AA$98,0)</f>
        <v>8</v>
      </c>
      <c r="AD92" s="71"/>
      <c r="AE92" s="4"/>
      <c r="AF92" s="4"/>
    </row>
    <row r="93" spans="3:32">
      <c r="C93" s="5"/>
      <c r="D93" s="9" t="s">
        <v>6</v>
      </c>
      <c r="E93" s="86" t="str">
        <f t="shared" si="11"/>
        <v>PraFrenteFluzao FC</v>
      </c>
      <c r="F93" s="247">
        <f t="shared" si="12"/>
        <v>12</v>
      </c>
      <c r="G93" s="248"/>
      <c r="H93" s="265">
        <f t="shared" si="13"/>
        <v>304.48999999999995</v>
      </c>
      <c r="I93" s="267"/>
      <c r="J93" s="265">
        <f t="shared" si="14"/>
        <v>261.3</v>
      </c>
      <c r="K93" s="267"/>
      <c r="L93" s="265">
        <f t="shared" si="15"/>
        <v>43.189999999999941</v>
      </c>
      <c r="M93" s="282"/>
      <c r="O93" s="29" t="s">
        <v>588</v>
      </c>
      <c r="Q93" s="5"/>
      <c r="S93" s="5"/>
      <c r="T93" s="66"/>
      <c r="U93" s="68">
        <v>3</v>
      </c>
      <c r="V93" s="66" t="str">
        <f>IF(OR('1ª FASE  - ELIMINATÓRIAS'!I105="",'1ª FASE  - ELIMINATÓRIAS'!I105=""),"",'1ª FASE  - ELIMINATÓRIAS'!C105)</f>
        <v>SADYMENGO</v>
      </c>
      <c r="W93" s="66">
        <f>SUM(Q105,Q114,Q123,Q128,C139,C147,Q154)</f>
        <v>12</v>
      </c>
      <c r="X93" s="66">
        <f>SUM(H105,H114,H123,H128,F139,F147,H154)</f>
        <v>231.86</v>
      </c>
      <c r="Y93" s="66">
        <f>SUM(F105,F114,F123,F128,H139,H147,F154)</f>
        <v>195.92</v>
      </c>
      <c r="Z93" s="66">
        <f t="shared" si="16"/>
        <v>35.940000000000026</v>
      </c>
      <c r="AA93" s="66">
        <f t="shared" si="17"/>
        <v>125035942321.60001</v>
      </c>
      <c r="AB93" s="66">
        <f t="shared" ref="AB93:AB98" si="19">LARGE($AA$91:$AA$98,U93)</f>
        <v>125043193050.89999</v>
      </c>
      <c r="AC93" s="69">
        <f t="shared" si="18"/>
        <v>6</v>
      </c>
      <c r="AD93" s="71"/>
      <c r="AE93" s="4"/>
      <c r="AF93" s="4"/>
    </row>
    <row r="94" spans="3:32">
      <c r="C94" s="5"/>
      <c r="D94" s="9" t="s">
        <v>7</v>
      </c>
      <c r="E94" s="86" t="str">
        <f t="shared" si="11"/>
        <v>SADYMENGO</v>
      </c>
      <c r="F94" s="247">
        <f t="shared" si="12"/>
        <v>12</v>
      </c>
      <c r="G94" s="248"/>
      <c r="H94" s="265">
        <f t="shared" si="13"/>
        <v>231.86</v>
      </c>
      <c r="I94" s="267"/>
      <c r="J94" s="265">
        <f t="shared" si="14"/>
        <v>195.92</v>
      </c>
      <c r="K94" s="267"/>
      <c r="L94" s="265">
        <f t="shared" si="15"/>
        <v>35.940000000000026</v>
      </c>
      <c r="M94" s="282"/>
      <c r="O94" s="29" t="s">
        <v>589</v>
      </c>
      <c r="Q94" s="5"/>
      <c r="S94" s="5"/>
      <c r="T94" s="66"/>
      <c r="U94" s="68">
        <v>4</v>
      </c>
      <c r="V94" s="66" t="str">
        <f>IF(OR('1ª FASE  - ELIMINATÓRIAS'!I89="",'1ª FASE  - ELIMINATÓRIAS'!I89=""),"",'1ª FASE  - ELIMINATÓRIAS'!C89)</f>
        <v>icaraiFC</v>
      </c>
      <c r="W94" s="66">
        <f>SUM(Q104,Q115,Q122,Q129,C138,C146,C154)</f>
        <v>6</v>
      </c>
      <c r="X94" s="66">
        <f>SUM(H104,H115,H122,H129,F138,F146,F154)</f>
        <v>202.04999999999998</v>
      </c>
      <c r="Y94" s="66">
        <f>SUM(F104,F115,F122,F129,H138,H146,H154)</f>
        <v>335.87999999999994</v>
      </c>
      <c r="Z94" s="66">
        <f t="shared" si="16"/>
        <v>-133.82999999999996</v>
      </c>
      <c r="AA94" s="66">
        <f t="shared" si="17"/>
        <v>64866172024.5</v>
      </c>
      <c r="AB94" s="66">
        <f t="shared" si="19"/>
        <v>125035942321.60001</v>
      </c>
      <c r="AC94" s="69">
        <f t="shared" si="18"/>
        <v>3</v>
      </c>
      <c r="AD94" s="71"/>
      <c r="AE94" s="4"/>
      <c r="AF94" s="4"/>
    </row>
    <row r="95" spans="3:32">
      <c r="C95" s="5"/>
      <c r="D95" s="6" t="s">
        <v>8</v>
      </c>
      <c r="E95" s="80" t="str">
        <f t="shared" si="11"/>
        <v>Canecao Futebol Arte</v>
      </c>
      <c r="F95" s="283">
        <f t="shared" si="12"/>
        <v>12</v>
      </c>
      <c r="G95" s="284"/>
      <c r="H95" s="285">
        <f t="shared" si="13"/>
        <v>275.24</v>
      </c>
      <c r="I95" s="286"/>
      <c r="J95" s="285">
        <f t="shared" si="14"/>
        <v>245.15</v>
      </c>
      <c r="K95" s="286"/>
      <c r="L95" s="285">
        <f t="shared" si="15"/>
        <v>30.090000000000003</v>
      </c>
      <c r="M95" s="287"/>
      <c r="O95" s="29" t="s">
        <v>270</v>
      </c>
      <c r="Q95" s="5"/>
      <c r="S95" s="5"/>
      <c r="T95" s="66"/>
      <c r="U95" s="68">
        <v>5</v>
      </c>
      <c r="V95" s="66" t="str">
        <f>IF(OR('1ª FASE  - ELIMINATÓRIAS'!I73="",'1ª FASE  - ELIMINATÓRIAS'!I73=""),"",'1ª FASE  - ELIMINATÓRIAS'!C73)</f>
        <v>GUZMAN F.C.</v>
      </c>
      <c r="W95" s="66">
        <f>SUM(C107,C115,C123,C131,Q136,Q145,Q153)</f>
        <v>18</v>
      </c>
      <c r="X95" s="66">
        <f>SUM(F107,F115,F123,F131,H136,H145,H153)</f>
        <v>411.29</v>
      </c>
      <c r="Y95" s="66">
        <f>SUM(H107,H115,H123,H131,F136,F145,F153)</f>
        <v>279.58</v>
      </c>
      <c r="Z95" s="66">
        <f t="shared" si="16"/>
        <v>131.71000000000004</v>
      </c>
      <c r="AA95" s="66">
        <f t="shared" si="17"/>
        <v>185131714117.89999</v>
      </c>
      <c r="AB95" s="66">
        <f t="shared" si="19"/>
        <v>125030092759.39999</v>
      </c>
      <c r="AC95" s="69">
        <f t="shared" si="18"/>
        <v>7</v>
      </c>
      <c r="AD95" s="71"/>
      <c r="AE95" s="4"/>
      <c r="AF95" s="4"/>
    </row>
    <row r="96" spans="3:32">
      <c r="C96" s="5"/>
      <c r="D96" s="6" t="s">
        <v>9</v>
      </c>
      <c r="E96" s="80" t="str">
        <f t="shared" si="11"/>
        <v>vhtdd FC</v>
      </c>
      <c r="F96" s="283">
        <f t="shared" si="12"/>
        <v>12</v>
      </c>
      <c r="G96" s="284"/>
      <c r="H96" s="285">
        <f t="shared" si="13"/>
        <v>271.64999999999998</v>
      </c>
      <c r="I96" s="286"/>
      <c r="J96" s="285">
        <f t="shared" si="14"/>
        <v>293.54000000000002</v>
      </c>
      <c r="K96" s="286"/>
      <c r="L96" s="285">
        <f t="shared" si="15"/>
        <v>-21.890000000000043</v>
      </c>
      <c r="M96" s="287"/>
      <c r="Q96" s="5"/>
      <c r="S96" s="5"/>
      <c r="T96" s="66"/>
      <c r="U96" s="68">
        <v>6</v>
      </c>
      <c r="V96" s="66" t="str">
        <f>IF(OR('1ª FASE  - ELIMINATÓRIAS'!I57="",'1ª FASE  - ELIMINATÓRIAS'!I57=""),"",'1ª FASE  - ELIMINATÓRIAS'!C57)</f>
        <v>PraFrenteFluzao FC</v>
      </c>
      <c r="W96" s="66">
        <f>SUM(C106,C114,C122,C130,Q137,Q144,C153)</f>
        <v>12</v>
      </c>
      <c r="X96" s="66">
        <f>SUM(F106,F114,F122,F130,H137,H144,F153)</f>
        <v>304.48999999999995</v>
      </c>
      <c r="Y96" s="66">
        <f>SUM(H106,H114,H122,H130,F137,F144,H153)</f>
        <v>261.3</v>
      </c>
      <c r="Z96" s="66">
        <f t="shared" si="16"/>
        <v>43.189999999999941</v>
      </c>
      <c r="AA96" s="66">
        <f t="shared" si="17"/>
        <v>125043193050.89999</v>
      </c>
      <c r="AB96" s="66">
        <f t="shared" si="19"/>
        <v>124978112717.5</v>
      </c>
      <c r="AC96" s="69">
        <f t="shared" si="18"/>
        <v>1</v>
      </c>
      <c r="AD96" s="71"/>
      <c r="AE96" s="4"/>
      <c r="AF96" s="4"/>
    </row>
    <row r="97" spans="3:32">
      <c r="C97" s="5"/>
      <c r="D97" s="6" t="s">
        <v>10</v>
      </c>
      <c r="E97" s="80" t="str">
        <f t="shared" si="11"/>
        <v>icaraiFC</v>
      </c>
      <c r="F97" s="283">
        <f t="shared" si="12"/>
        <v>6</v>
      </c>
      <c r="G97" s="284"/>
      <c r="H97" s="285">
        <f t="shared" si="13"/>
        <v>202.04999999999998</v>
      </c>
      <c r="I97" s="286"/>
      <c r="J97" s="285">
        <f t="shared" si="14"/>
        <v>335.87999999999994</v>
      </c>
      <c r="K97" s="286"/>
      <c r="L97" s="285">
        <f t="shared" si="15"/>
        <v>-133.82999999999996</v>
      </c>
      <c r="M97" s="287"/>
      <c r="Q97" s="5"/>
      <c r="S97" s="5"/>
      <c r="T97" s="66"/>
      <c r="U97" s="68">
        <v>7</v>
      </c>
      <c r="V97" s="66" t="str">
        <f>IF(OR('1ª FASE  - ELIMINATÓRIAS'!I41="",'1ª FASE  - ELIMINATÓRIAS'!I41=""),"",'1ª FASE  - ELIMINATÓRIAS'!C41)</f>
        <v>Canecao Futebol Arte</v>
      </c>
      <c r="W97" s="66">
        <f>SUM(C105,C113,C121,C129,C137,C145,Q152)</f>
        <v>12</v>
      </c>
      <c r="X97" s="66">
        <f>SUM(F105,F113,F121,F129,F137,F145,H152)</f>
        <v>275.24</v>
      </c>
      <c r="Y97" s="66">
        <f>SUM(H105,H113,H121,H129,H137,H145,F152)</f>
        <v>245.15</v>
      </c>
      <c r="Z97" s="66">
        <f t="shared" si="16"/>
        <v>30.090000000000003</v>
      </c>
      <c r="AA97" s="66">
        <f t="shared" si="17"/>
        <v>125030092759.39999</v>
      </c>
      <c r="AB97" s="66">
        <f t="shared" si="19"/>
        <v>64866172024.5</v>
      </c>
      <c r="AC97" s="69">
        <f t="shared" si="18"/>
        <v>4</v>
      </c>
      <c r="AD97" s="71"/>
      <c r="AE97" s="4"/>
      <c r="AF97" s="4"/>
    </row>
    <row r="98" spans="3:32" ht="15.75" thickBot="1">
      <c r="C98" s="5"/>
      <c r="D98" s="7" t="s">
        <v>11</v>
      </c>
      <c r="E98" s="81" t="str">
        <f t="shared" si="11"/>
        <v>r.n.futuro-fc</v>
      </c>
      <c r="F98" s="288">
        <f t="shared" si="12"/>
        <v>0</v>
      </c>
      <c r="G98" s="289"/>
      <c r="H98" s="290">
        <f t="shared" si="13"/>
        <v>86.820000000000007</v>
      </c>
      <c r="I98" s="291"/>
      <c r="J98" s="290">
        <f t="shared" si="14"/>
        <v>249.14999999999998</v>
      </c>
      <c r="K98" s="291"/>
      <c r="L98" s="290">
        <f t="shared" si="15"/>
        <v>-162.32999999999998</v>
      </c>
      <c r="M98" s="292"/>
      <c r="Q98" s="5"/>
      <c r="S98" s="5"/>
      <c r="T98" s="66"/>
      <c r="U98" s="68">
        <v>8</v>
      </c>
      <c r="V98" s="66" t="str">
        <f>IF(OR('1ª FASE  - ELIMINATÓRIAS'!I28="",'1ª FASE  - ELIMINATÓRIAS'!I28=""),"",'1ª FASE  - ELIMINATÓRIAS'!C28)</f>
        <v>Casinha da Grazi</v>
      </c>
      <c r="W98" s="66">
        <f>SUM(C104,C112,C120,C128,C136,C144,C152)</f>
        <v>12</v>
      </c>
      <c r="X98" s="66">
        <f>SUM(F104,F112,F120,F128,F136,F144,F152)</f>
        <v>391.70999999999992</v>
      </c>
      <c r="Y98" s="66">
        <f>SUM(H104,H112,H120,H128,H136,H144,H152)</f>
        <v>314.59000000000003</v>
      </c>
      <c r="Z98" s="66">
        <f t="shared" si="16"/>
        <v>77.119999999999891</v>
      </c>
      <c r="AA98" s="66">
        <f t="shared" si="17"/>
        <v>125077123925.10001</v>
      </c>
      <c r="AB98" s="66">
        <f t="shared" si="19"/>
        <v>4837670870.1999998</v>
      </c>
      <c r="AC98" s="69">
        <f t="shared" si="18"/>
        <v>2</v>
      </c>
      <c r="AD98" s="71"/>
      <c r="AE98" s="4"/>
      <c r="AF98" s="4"/>
    </row>
    <row r="99" spans="3:32">
      <c r="C99" s="5"/>
      <c r="Q99" s="5"/>
      <c r="S99" s="5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4"/>
      <c r="AF99" s="4"/>
    </row>
    <row r="100" spans="3:32" ht="15" customHeight="1" thickBot="1">
      <c r="C100" s="5"/>
      <c r="Q100" s="5"/>
      <c r="S100" s="5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4"/>
      <c r="AF100" s="4"/>
    </row>
    <row r="101" spans="3:32" ht="15" customHeight="1">
      <c r="C101" s="5"/>
      <c r="D101" s="201" t="s">
        <v>141</v>
      </c>
      <c r="E101" s="202"/>
      <c r="F101" s="202"/>
      <c r="G101" s="202"/>
      <c r="H101" s="202"/>
      <c r="I101" s="202"/>
      <c r="J101" s="202"/>
      <c r="K101" s="202"/>
      <c r="L101" s="202"/>
      <c r="M101" s="202"/>
      <c r="N101" s="202"/>
      <c r="O101" s="202"/>
      <c r="P101" s="203"/>
      <c r="Q101" s="5"/>
      <c r="S101" s="5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4"/>
      <c r="AF101" s="4"/>
    </row>
    <row r="102" spans="3:32" ht="15.75" customHeight="1" thickBot="1">
      <c r="C102" s="5"/>
      <c r="D102" s="204"/>
      <c r="E102" s="205"/>
      <c r="F102" s="205"/>
      <c r="G102" s="205"/>
      <c r="H102" s="205"/>
      <c r="I102" s="205"/>
      <c r="J102" s="205"/>
      <c r="K102" s="205"/>
      <c r="L102" s="205"/>
      <c r="M102" s="205"/>
      <c r="N102" s="205"/>
      <c r="O102" s="205"/>
      <c r="P102" s="206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2" t="str">
        <f>V98</f>
        <v>Casinha da Grazi</v>
      </c>
      <c r="E104" s="253"/>
      <c r="F104" s="128">
        <v>54.52</v>
      </c>
      <c r="G104" s="79" t="s">
        <v>17</v>
      </c>
      <c r="H104" s="129">
        <v>40.35</v>
      </c>
      <c r="I104" s="252" t="str">
        <f>V94</f>
        <v>icaraiFC</v>
      </c>
      <c r="J104" s="293"/>
      <c r="K104" s="293"/>
      <c r="L104" s="293"/>
      <c r="M104" s="293"/>
      <c r="N104" s="293"/>
      <c r="O104" s="293"/>
      <c r="P104" s="253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0</v>
      </c>
      <c r="D105" s="252" t="str">
        <f>V97</f>
        <v>Canecao Futebol Arte</v>
      </c>
      <c r="E105" s="253"/>
      <c r="F105" s="129">
        <v>28.38</v>
      </c>
      <c r="G105" s="79" t="s">
        <v>17</v>
      </c>
      <c r="H105" s="128">
        <v>52.27</v>
      </c>
      <c r="I105" s="252" t="str">
        <f>V93</f>
        <v>SADYMENGO</v>
      </c>
      <c r="J105" s="293"/>
      <c r="K105" s="293"/>
      <c r="L105" s="293"/>
      <c r="M105" s="293"/>
      <c r="N105" s="293"/>
      <c r="O105" s="293"/>
      <c r="P105" s="253"/>
      <c r="Q105" s="5">
        <f t="shared" ref="Q105:Q155" si="21">IF(OR(H105="",F105=""),"",IF(H105=F105,1,IF(H105&gt;F105,3,0)))</f>
        <v>3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52" t="str">
        <f>V96</f>
        <v>PraFrenteFluzao FC</v>
      </c>
      <c r="E106" s="253"/>
      <c r="F106" s="128">
        <v>35.97</v>
      </c>
      <c r="G106" s="79" t="s">
        <v>17</v>
      </c>
      <c r="H106" s="129">
        <v>10.77</v>
      </c>
      <c r="I106" s="252" t="str">
        <f>V92</f>
        <v>r.n.futuro-fc</v>
      </c>
      <c r="J106" s="293"/>
      <c r="K106" s="293"/>
      <c r="L106" s="293"/>
      <c r="M106" s="293"/>
      <c r="N106" s="293"/>
      <c r="O106" s="293"/>
      <c r="P106" s="253"/>
      <c r="Q106" s="5">
        <f t="shared" si="21"/>
        <v>0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52" t="str">
        <f>V95</f>
        <v>GUZMAN F.C.</v>
      </c>
      <c r="E107" s="253"/>
      <c r="F107" s="128">
        <v>49.95</v>
      </c>
      <c r="G107" s="79" t="s">
        <v>17</v>
      </c>
      <c r="H107" s="129">
        <v>34.369999999999997</v>
      </c>
      <c r="I107" s="252" t="str">
        <f>V91</f>
        <v>vhtdd FC</v>
      </c>
      <c r="J107" s="293"/>
      <c r="K107" s="293"/>
      <c r="L107" s="293"/>
      <c r="M107" s="293"/>
      <c r="N107" s="293"/>
      <c r="O107" s="293"/>
      <c r="P107" s="253"/>
      <c r="Q107" s="5">
        <f t="shared" si="21"/>
        <v>0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1" t="s">
        <v>143</v>
      </c>
      <c r="E109" s="202"/>
      <c r="F109" s="202"/>
      <c r="G109" s="202"/>
      <c r="H109" s="202"/>
      <c r="I109" s="202"/>
      <c r="J109" s="202"/>
      <c r="K109" s="202"/>
      <c r="L109" s="202"/>
      <c r="M109" s="202"/>
      <c r="N109" s="202"/>
      <c r="O109" s="202"/>
      <c r="P109" s="203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04"/>
      <c r="E110" s="205"/>
      <c r="F110" s="205"/>
      <c r="G110" s="205"/>
      <c r="H110" s="205"/>
      <c r="I110" s="205"/>
      <c r="J110" s="205"/>
      <c r="K110" s="205"/>
      <c r="L110" s="205"/>
      <c r="M110" s="205"/>
      <c r="N110" s="205"/>
      <c r="O110" s="205"/>
      <c r="P110" s="206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52" t="str">
        <f>V98</f>
        <v>Casinha da Grazi</v>
      </c>
      <c r="E112" s="253"/>
      <c r="F112" s="135">
        <v>51.7</v>
      </c>
      <c r="G112" s="134" t="s">
        <v>17</v>
      </c>
      <c r="H112" s="133">
        <v>55.6</v>
      </c>
      <c r="I112" s="252" t="str">
        <f>V91</f>
        <v>vhtdd FC</v>
      </c>
      <c r="J112" s="293"/>
      <c r="K112" s="293"/>
      <c r="L112" s="293"/>
      <c r="M112" s="293"/>
      <c r="N112" s="293"/>
      <c r="O112" s="293"/>
      <c r="P112" s="253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3</v>
      </c>
      <c r="D113" s="252" t="str">
        <f>V97</f>
        <v>Canecao Futebol Arte</v>
      </c>
      <c r="E113" s="253"/>
      <c r="F113" s="133">
        <v>31.75</v>
      </c>
      <c r="G113" s="134" t="s">
        <v>17</v>
      </c>
      <c r="H113" s="135">
        <v>1.9</v>
      </c>
      <c r="I113" s="252" t="str">
        <f>V92</f>
        <v>r.n.futuro-fc</v>
      </c>
      <c r="J113" s="293"/>
      <c r="K113" s="293"/>
      <c r="L113" s="293"/>
      <c r="M113" s="293"/>
      <c r="N113" s="293"/>
      <c r="O113" s="293"/>
      <c r="P113" s="253"/>
      <c r="Q113" s="5">
        <f t="shared" si="21"/>
        <v>0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52" t="str">
        <f>V96</f>
        <v>PraFrenteFluzao FC</v>
      </c>
      <c r="E114" s="253"/>
      <c r="F114" s="133">
        <v>35.049999999999997</v>
      </c>
      <c r="G114" s="134" t="s">
        <v>17</v>
      </c>
      <c r="H114" s="135">
        <v>25.6</v>
      </c>
      <c r="I114" s="252" t="str">
        <f>V93</f>
        <v>SADYMENGO</v>
      </c>
      <c r="J114" s="293"/>
      <c r="K114" s="293"/>
      <c r="L114" s="293"/>
      <c r="M114" s="293"/>
      <c r="N114" s="293"/>
      <c r="O114" s="293"/>
      <c r="P114" s="253"/>
      <c r="Q114" s="5">
        <f t="shared" si="21"/>
        <v>0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52" t="str">
        <f>V95</f>
        <v>GUZMAN F.C.</v>
      </c>
      <c r="E115" s="253"/>
      <c r="F115" s="133">
        <v>90.27</v>
      </c>
      <c r="G115" s="134" t="s">
        <v>17</v>
      </c>
      <c r="H115" s="135">
        <v>39.15</v>
      </c>
      <c r="I115" s="252" t="str">
        <f>V94</f>
        <v>icaraiFC</v>
      </c>
      <c r="J115" s="293"/>
      <c r="K115" s="293"/>
      <c r="L115" s="293"/>
      <c r="M115" s="293"/>
      <c r="N115" s="293"/>
      <c r="O115" s="293"/>
      <c r="P115" s="253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1" t="s">
        <v>142</v>
      </c>
      <c r="E117" s="202"/>
      <c r="F117" s="202"/>
      <c r="G117" s="202"/>
      <c r="H117" s="202"/>
      <c r="I117" s="202"/>
      <c r="J117" s="202"/>
      <c r="K117" s="202"/>
      <c r="L117" s="202"/>
      <c r="M117" s="202"/>
      <c r="N117" s="202"/>
      <c r="O117" s="202"/>
      <c r="P117" s="203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04"/>
      <c r="E118" s="205"/>
      <c r="F118" s="205"/>
      <c r="G118" s="205"/>
      <c r="H118" s="205"/>
      <c r="I118" s="205"/>
      <c r="J118" s="205"/>
      <c r="K118" s="205"/>
      <c r="L118" s="205"/>
      <c r="M118" s="205"/>
      <c r="N118" s="205"/>
      <c r="O118" s="205"/>
      <c r="P118" s="206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52" t="str">
        <f>V98</f>
        <v>Casinha da Grazi</v>
      </c>
      <c r="E120" s="253"/>
      <c r="F120" s="128">
        <v>63.75</v>
      </c>
      <c r="G120" s="79" t="s">
        <v>17</v>
      </c>
      <c r="H120" s="129">
        <v>22.85</v>
      </c>
      <c r="I120" s="252" t="str">
        <f>V92</f>
        <v>r.n.futuro-fc</v>
      </c>
      <c r="J120" s="293"/>
      <c r="K120" s="293"/>
      <c r="L120" s="293"/>
      <c r="M120" s="293"/>
      <c r="N120" s="293"/>
      <c r="O120" s="293"/>
      <c r="P120" s="253"/>
      <c r="Q120" s="5">
        <f t="shared" si="21"/>
        <v>0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52" t="str">
        <f>V97</f>
        <v>Canecao Futebol Arte</v>
      </c>
      <c r="E121" s="253"/>
      <c r="F121" s="128">
        <v>63.75</v>
      </c>
      <c r="G121" s="79" t="s">
        <v>17</v>
      </c>
      <c r="H121" s="129">
        <v>34.54</v>
      </c>
      <c r="I121" s="252" t="str">
        <f>V91</f>
        <v>vhtdd FC</v>
      </c>
      <c r="J121" s="293"/>
      <c r="K121" s="293"/>
      <c r="L121" s="293"/>
      <c r="M121" s="293"/>
      <c r="N121" s="293"/>
      <c r="O121" s="293"/>
      <c r="P121" s="253"/>
      <c r="Q121" s="5">
        <f t="shared" si="21"/>
        <v>0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2" t="str">
        <f>V96</f>
        <v>PraFrenteFluzao FC</v>
      </c>
      <c r="E122" s="253"/>
      <c r="F122" s="128">
        <v>72.349999999999994</v>
      </c>
      <c r="G122" s="79" t="s">
        <v>17</v>
      </c>
      <c r="H122" s="129">
        <v>11.92</v>
      </c>
      <c r="I122" s="252" t="str">
        <f>V94</f>
        <v>icaraiFC</v>
      </c>
      <c r="J122" s="293"/>
      <c r="K122" s="293"/>
      <c r="L122" s="293"/>
      <c r="M122" s="293"/>
      <c r="N122" s="293"/>
      <c r="O122" s="293"/>
      <c r="P122" s="253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52" t="str">
        <f>V95</f>
        <v>GUZMAN F.C.</v>
      </c>
      <c r="E123" s="253"/>
      <c r="F123" s="129">
        <v>32.61</v>
      </c>
      <c r="G123" s="79" t="s">
        <v>17</v>
      </c>
      <c r="H123" s="128">
        <v>34.950000000000003</v>
      </c>
      <c r="I123" s="252" t="str">
        <f>V93</f>
        <v>SADYMENGO</v>
      </c>
      <c r="J123" s="293"/>
      <c r="K123" s="293"/>
      <c r="L123" s="293"/>
      <c r="M123" s="293"/>
      <c r="N123" s="293"/>
      <c r="O123" s="293"/>
      <c r="P123" s="253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1" t="s">
        <v>144</v>
      </c>
      <c r="E125" s="202"/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3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04"/>
      <c r="E126" s="205"/>
      <c r="F126" s="205"/>
      <c r="G126" s="205"/>
      <c r="H126" s="205"/>
      <c r="I126" s="205"/>
      <c r="J126" s="205"/>
      <c r="K126" s="205"/>
      <c r="L126" s="205"/>
      <c r="M126" s="205"/>
      <c r="N126" s="205"/>
      <c r="O126" s="205"/>
      <c r="P126" s="206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52" t="str">
        <f>V98</f>
        <v>Casinha da Grazi</v>
      </c>
      <c r="E128" s="253"/>
      <c r="F128" s="133">
        <v>45.59</v>
      </c>
      <c r="G128" s="134" t="s">
        <v>17</v>
      </c>
      <c r="H128" s="135">
        <v>24.8</v>
      </c>
      <c r="I128" s="252" t="str">
        <f>V93</f>
        <v>SADYMENGO</v>
      </c>
      <c r="J128" s="293"/>
      <c r="K128" s="293"/>
      <c r="L128" s="293"/>
      <c r="M128" s="293"/>
      <c r="N128" s="293"/>
      <c r="O128" s="293"/>
      <c r="P128" s="253"/>
      <c r="Q128" s="5">
        <f t="shared" si="21"/>
        <v>0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3</v>
      </c>
      <c r="D129" s="252" t="str">
        <f>V97</f>
        <v>Canecao Futebol Arte</v>
      </c>
      <c r="E129" s="253"/>
      <c r="F129" s="133">
        <v>20.98</v>
      </c>
      <c r="G129" s="134" t="s">
        <v>17</v>
      </c>
      <c r="H129" s="135">
        <v>19.78</v>
      </c>
      <c r="I129" s="252" t="str">
        <f>V94</f>
        <v>icaraiFC</v>
      </c>
      <c r="J129" s="293"/>
      <c r="K129" s="293"/>
      <c r="L129" s="293"/>
      <c r="M129" s="293"/>
      <c r="N129" s="293"/>
      <c r="O129" s="293"/>
      <c r="P129" s="253"/>
      <c r="Q129" s="5">
        <f t="shared" si="21"/>
        <v>0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52" t="str">
        <f>V96</f>
        <v>PraFrenteFluzao FC</v>
      </c>
      <c r="E130" s="253"/>
      <c r="F130" s="135">
        <v>36.69</v>
      </c>
      <c r="G130" s="134" t="s">
        <v>17</v>
      </c>
      <c r="H130" s="133">
        <v>42.01</v>
      </c>
      <c r="I130" s="252" t="str">
        <f>V91</f>
        <v>vhtdd FC</v>
      </c>
      <c r="J130" s="293"/>
      <c r="K130" s="293"/>
      <c r="L130" s="293"/>
      <c r="M130" s="293"/>
      <c r="N130" s="293"/>
      <c r="O130" s="293"/>
      <c r="P130" s="253"/>
      <c r="Q130" s="5">
        <f t="shared" si="21"/>
        <v>3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3</v>
      </c>
      <c r="D131" s="252" t="str">
        <f>V95</f>
        <v>GUZMAN F.C.</v>
      </c>
      <c r="E131" s="253"/>
      <c r="F131" s="133">
        <v>54.06</v>
      </c>
      <c r="G131" s="134" t="s">
        <v>17</v>
      </c>
      <c r="H131" s="135">
        <v>34.4</v>
      </c>
      <c r="I131" s="252" t="str">
        <f>V92</f>
        <v>r.n.futuro-fc</v>
      </c>
      <c r="J131" s="293"/>
      <c r="K131" s="293"/>
      <c r="L131" s="293"/>
      <c r="M131" s="293"/>
      <c r="N131" s="293"/>
      <c r="O131" s="293"/>
      <c r="P131" s="253"/>
      <c r="Q131" s="5">
        <f t="shared" si="21"/>
        <v>0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1" t="s">
        <v>145</v>
      </c>
      <c r="E133" s="202"/>
      <c r="F133" s="202"/>
      <c r="G133" s="202"/>
      <c r="H133" s="202"/>
      <c r="I133" s="202"/>
      <c r="J133" s="202"/>
      <c r="K133" s="202"/>
      <c r="L133" s="202"/>
      <c r="M133" s="202"/>
      <c r="N133" s="202"/>
      <c r="O133" s="202"/>
      <c r="P133" s="203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04"/>
      <c r="E134" s="205"/>
      <c r="F134" s="205"/>
      <c r="G134" s="205"/>
      <c r="H134" s="205"/>
      <c r="I134" s="205"/>
      <c r="J134" s="205"/>
      <c r="K134" s="205"/>
      <c r="L134" s="205"/>
      <c r="M134" s="205"/>
      <c r="N134" s="205"/>
      <c r="O134" s="205"/>
      <c r="P134" s="206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2" t="str">
        <f>V98</f>
        <v>Casinha da Grazi</v>
      </c>
      <c r="E136" s="253"/>
      <c r="F136" s="135">
        <v>63.47</v>
      </c>
      <c r="G136" s="134" t="s">
        <v>17</v>
      </c>
      <c r="H136" s="133">
        <v>65.25</v>
      </c>
      <c r="I136" s="252" t="str">
        <f>V95</f>
        <v>GUZMAN F.C.</v>
      </c>
      <c r="J136" s="293"/>
      <c r="K136" s="293"/>
      <c r="L136" s="293"/>
      <c r="M136" s="293"/>
      <c r="N136" s="293"/>
      <c r="O136" s="293"/>
      <c r="P136" s="253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52" t="str">
        <f>V97</f>
        <v>Canecao Futebol Arte</v>
      </c>
      <c r="E137" s="253"/>
      <c r="F137" s="135">
        <v>30.94</v>
      </c>
      <c r="G137" s="134" t="s">
        <v>17</v>
      </c>
      <c r="H137" s="133">
        <v>44.89</v>
      </c>
      <c r="I137" s="252" t="str">
        <f>V96</f>
        <v>PraFrenteFluzao FC</v>
      </c>
      <c r="J137" s="293"/>
      <c r="K137" s="293"/>
      <c r="L137" s="293"/>
      <c r="M137" s="293"/>
      <c r="N137" s="293"/>
      <c r="O137" s="293"/>
      <c r="P137" s="253"/>
      <c r="Q137" s="5">
        <f t="shared" si="21"/>
        <v>3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52" t="str">
        <f>V94</f>
        <v>icaraiFC</v>
      </c>
      <c r="E138" s="253"/>
      <c r="F138" s="135">
        <v>36.049999999999997</v>
      </c>
      <c r="G138" s="134" t="s">
        <v>17</v>
      </c>
      <c r="H138" s="133">
        <v>56.17</v>
      </c>
      <c r="I138" s="252" t="str">
        <f>V91</f>
        <v>vhtdd FC</v>
      </c>
      <c r="J138" s="293"/>
      <c r="K138" s="293"/>
      <c r="L138" s="293"/>
      <c r="M138" s="293"/>
      <c r="N138" s="293"/>
      <c r="O138" s="293"/>
      <c r="P138" s="253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52" t="str">
        <f>V93</f>
        <v>SADYMENGO</v>
      </c>
      <c r="E139" s="253"/>
      <c r="F139" s="133">
        <v>17.75</v>
      </c>
      <c r="G139" s="134" t="s">
        <v>17</v>
      </c>
      <c r="H139" s="135">
        <v>-3.6</v>
      </c>
      <c r="I139" s="252" t="str">
        <f>V92</f>
        <v>r.n.futuro-fc</v>
      </c>
      <c r="J139" s="293"/>
      <c r="K139" s="293"/>
      <c r="L139" s="293"/>
      <c r="M139" s="293"/>
      <c r="N139" s="293"/>
      <c r="O139" s="293"/>
      <c r="P139" s="253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1" t="s">
        <v>146</v>
      </c>
      <c r="E141" s="202"/>
      <c r="F141" s="202"/>
      <c r="G141" s="202"/>
      <c r="H141" s="202"/>
      <c r="I141" s="202"/>
      <c r="J141" s="202"/>
      <c r="K141" s="202"/>
      <c r="L141" s="202"/>
      <c r="M141" s="202"/>
      <c r="N141" s="202"/>
      <c r="O141" s="202"/>
      <c r="P141" s="203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04"/>
      <c r="E142" s="205"/>
      <c r="F142" s="205"/>
      <c r="G142" s="205"/>
      <c r="H142" s="205"/>
      <c r="I142" s="205"/>
      <c r="J142" s="205"/>
      <c r="K142" s="205"/>
      <c r="L142" s="205"/>
      <c r="M142" s="205"/>
      <c r="N142" s="205"/>
      <c r="O142" s="205"/>
      <c r="P142" s="206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2" t="str">
        <f>V98</f>
        <v>Casinha da Grazi</v>
      </c>
      <c r="E144" s="253"/>
      <c r="F144" s="133">
        <v>73.27</v>
      </c>
      <c r="G144" s="134" t="s">
        <v>17</v>
      </c>
      <c r="H144" s="135">
        <v>48.21</v>
      </c>
      <c r="I144" s="252" t="str">
        <f>V96</f>
        <v>PraFrenteFluzao FC</v>
      </c>
      <c r="J144" s="293"/>
      <c r="K144" s="293"/>
      <c r="L144" s="293"/>
      <c r="M144" s="293"/>
      <c r="N144" s="293"/>
      <c r="O144" s="293"/>
      <c r="P144" s="253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0</v>
      </c>
      <c r="D145" s="252" t="str">
        <f>V97</f>
        <v>Canecao Futebol Arte</v>
      </c>
      <c r="E145" s="253"/>
      <c r="F145" s="135">
        <v>41.91</v>
      </c>
      <c r="G145" s="134" t="s">
        <v>17</v>
      </c>
      <c r="H145" s="133">
        <v>52.36</v>
      </c>
      <c r="I145" s="252" t="str">
        <f>V95</f>
        <v>GUZMAN F.C.</v>
      </c>
      <c r="J145" s="293"/>
      <c r="K145" s="293"/>
      <c r="L145" s="293"/>
      <c r="M145" s="293"/>
      <c r="N145" s="293"/>
      <c r="O145" s="293"/>
      <c r="P145" s="253"/>
      <c r="Q145" s="5">
        <f t="shared" si="21"/>
        <v>3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52" t="str">
        <f>V94</f>
        <v>icaraiFC</v>
      </c>
      <c r="E146" s="253"/>
      <c r="F146" s="133">
        <v>24.51</v>
      </c>
      <c r="G146" s="134" t="s">
        <v>17</v>
      </c>
      <c r="H146" s="135">
        <v>13.7</v>
      </c>
      <c r="I146" s="252" t="str">
        <f>V92</f>
        <v>r.n.futuro-fc</v>
      </c>
      <c r="J146" s="293"/>
      <c r="K146" s="293"/>
      <c r="L146" s="293"/>
      <c r="M146" s="293"/>
      <c r="N146" s="293"/>
      <c r="O146" s="293"/>
      <c r="P146" s="253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52" t="str">
        <f>V93</f>
        <v>SADYMENGO</v>
      </c>
      <c r="E147" s="253"/>
      <c r="F147" s="133">
        <v>48.6</v>
      </c>
      <c r="G147" s="134" t="s">
        <v>17</v>
      </c>
      <c r="H147" s="135">
        <v>27.6</v>
      </c>
      <c r="I147" s="252" t="str">
        <f>V91</f>
        <v>vhtdd FC</v>
      </c>
      <c r="J147" s="293"/>
      <c r="K147" s="293"/>
      <c r="L147" s="293"/>
      <c r="M147" s="293"/>
      <c r="N147" s="293"/>
      <c r="O147" s="293"/>
      <c r="P147" s="253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01" t="s">
        <v>147</v>
      </c>
      <c r="E149" s="202"/>
      <c r="F149" s="202"/>
      <c r="G149" s="202"/>
      <c r="H149" s="202"/>
      <c r="I149" s="202"/>
      <c r="J149" s="202"/>
      <c r="K149" s="202"/>
      <c r="L149" s="202"/>
      <c r="M149" s="202"/>
      <c r="N149" s="202"/>
      <c r="O149" s="202"/>
      <c r="P149" s="203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04"/>
      <c r="E150" s="205"/>
      <c r="F150" s="205"/>
      <c r="G150" s="205"/>
      <c r="H150" s="205"/>
      <c r="I150" s="205"/>
      <c r="J150" s="205"/>
      <c r="K150" s="205"/>
      <c r="L150" s="205"/>
      <c r="M150" s="205"/>
      <c r="N150" s="205"/>
      <c r="O150" s="205"/>
      <c r="P150" s="206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52" t="str">
        <f>V98</f>
        <v>Casinha da Grazi</v>
      </c>
      <c r="E152" s="253"/>
      <c r="F152" s="135">
        <v>39.409999999999997</v>
      </c>
      <c r="G152" s="134" t="s">
        <v>17</v>
      </c>
      <c r="H152" s="133">
        <v>57.53</v>
      </c>
      <c r="I152" s="252" t="str">
        <f>V97</f>
        <v>Canecao Futebol Arte</v>
      </c>
      <c r="J152" s="293"/>
      <c r="K152" s="293"/>
      <c r="L152" s="293"/>
      <c r="M152" s="293"/>
      <c r="N152" s="293"/>
      <c r="O152" s="293"/>
      <c r="P152" s="253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52" t="str">
        <f>V96</f>
        <v>PraFrenteFluzao FC</v>
      </c>
      <c r="E153" s="253"/>
      <c r="F153" s="135">
        <v>31.33</v>
      </c>
      <c r="G153" s="134" t="s">
        <v>17</v>
      </c>
      <c r="H153" s="133">
        <v>66.790000000000006</v>
      </c>
      <c r="I153" s="252" t="str">
        <f>V95</f>
        <v>GUZMAN F.C.</v>
      </c>
      <c r="J153" s="293"/>
      <c r="K153" s="293"/>
      <c r="L153" s="293"/>
      <c r="M153" s="293"/>
      <c r="N153" s="293"/>
      <c r="O153" s="293"/>
      <c r="P153" s="253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3</v>
      </c>
      <c r="D154" s="252" t="str">
        <f>V94</f>
        <v>icaraiFC</v>
      </c>
      <c r="E154" s="253"/>
      <c r="F154" s="133">
        <v>30.29</v>
      </c>
      <c r="G154" s="134" t="s">
        <v>17</v>
      </c>
      <c r="H154" s="135">
        <v>27.89</v>
      </c>
      <c r="I154" s="252" t="str">
        <f>V93</f>
        <v>SADYMENGO</v>
      </c>
      <c r="J154" s="293"/>
      <c r="K154" s="293"/>
      <c r="L154" s="293"/>
      <c r="M154" s="293"/>
      <c r="N154" s="293"/>
      <c r="O154" s="293"/>
      <c r="P154" s="253"/>
      <c r="Q154" s="5">
        <f t="shared" si="21"/>
        <v>0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0</v>
      </c>
      <c r="D155" s="200" t="str">
        <f>V92</f>
        <v>r.n.futuro-fc</v>
      </c>
      <c r="E155" s="200"/>
      <c r="F155" s="135">
        <v>6.8</v>
      </c>
      <c r="G155" s="134" t="s">
        <v>17</v>
      </c>
      <c r="H155" s="133">
        <v>21.36</v>
      </c>
      <c r="I155" s="200" t="str">
        <f>V91</f>
        <v>vhtdd FC</v>
      </c>
      <c r="J155" s="200"/>
      <c r="K155" s="200"/>
      <c r="L155" s="200"/>
      <c r="M155" s="200"/>
      <c r="N155" s="200"/>
      <c r="O155" s="200"/>
      <c r="P155" s="200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68" t="s">
        <v>335</v>
      </c>
      <c r="E157" s="269"/>
      <c r="F157" s="269"/>
      <c r="G157" s="269"/>
      <c r="H157" s="269"/>
      <c r="I157" s="269"/>
      <c r="J157" s="269"/>
      <c r="K157" s="269"/>
      <c r="L157" s="269"/>
      <c r="M157" s="270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30" ht="15.75" thickBot="1">
      <c r="D158" s="271"/>
      <c r="E158" s="272"/>
      <c r="F158" s="272"/>
      <c r="G158" s="272"/>
      <c r="H158" s="272"/>
      <c r="I158" s="272"/>
      <c r="J158" s="272"/>
      <c r="K158" s="272"/>
      <c r="L158" s="272"/>
      <c r="M158" s="273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30" ht="15.75" thickBot="1">
      <c r="D159" s="11" t="s">
        <v>3</v>
      </c>
      <c r="E159" s="62" t="s">
        <v>29</v>
      </c>
      <c r="F159" s="241" t="s">
        <v>12</v>
      </c>
      <c r="G159" s="295"/>
      <c r="H159" s="241" t="s">
        <v>264</v>
      </c>
      <c r="I159" s="295"/>
      <c r="J159" s="241" t="s">
        <v>265</v>
      </c>
      <c r="K159" s="295"/>
      <c r="L159" s="241" t="s">
        <v>266</v>
      </c>
      <c r="M159" s="242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5"/>
    </row>
    <row r="160" spans="3:30">
      <c r="D160" s="8" t="s">
        <v>4</v>
      </c>
      <c r="E160" s="86" t="str">
        <f>VLOOKUP(AC160,$U$159:$AB$167,2)</f>
        <v>Brum DAngelo F.C.</v>
      </c>
      <c r="F160" s="216">
        <f>VLOOKUP(AC160,$U$159:$AB$167,3)</f>
        <v>18</v>
      </c>
      <c r="G160" s="216"/>
      <c r="H160" s="217">
        <f>VLOOKUP(AC160,$U$159:$AB$167,4)</f>
        <v>335.17000000000007</v>
      </c>
      <c r="I160" s="217"/>
      <c r="J160" s="217">
        <f>VLOOKUP(AC160,$U$159:$AB$167,5)</f>
        <v>266.07</v>
      </c>
      <c r="K160" s="217"/>
      <c r="L160" s="217">
        <f>VLOOKUP(AC160,$U$159:$AB$167,6)</f>
        <v>69.10000000000008</v>
      </c>
      <c r="M160" s="226"/>
      <c r="O160" s="29" t="s">
        <v>271</v>
      </c>
      <c r="S160" s="4"/>
      <c r="T160" s="5"/>
      <c r="U160" s="22">
        <v>1</v>
      </c>
      <c r="V160" s="149" t="str">
        <f>IF(OR('1ª FASE  - ELIMINATÓRIAS'!I136="",'1ª FASE  - ELIMINATÓRIAS'!I136=""),"",'1ª FASE  - ELIMINATÓRIAS'!C136)</f>
        <v>ADEUSEB SPORT CLUB</v>
      </c>
      <c r="W160" s="5">
        <f>SUM(Q175,Q180,Q189,Q198,Q206,Q215,Q223)</f>
        <v>12</v>
      </c>
      <c r="X160" s="5">
        <f>SUM(H175,H180,H189,H198,H206,H215,H223)</f>
        <v>294.95999999999998</v>
      </c>
      <c r="Y160" s="5">
        <f>SUM(F175,F180,F189,F198,F206,F215,F223)</f>
        <v>323.21000000000004</v>
      </c>
      <c r="Z160" s="5">
        <f>X160-Y160</f>
        <v>-28.250000000000057</v>
      </c>
      <c r="AA160" s="5">
        <f>(W160*10^10)+((Z160+5000)*10^6)+(X160*10)+U160</f>
        <v>124971752950.60001</v>
      </c>
      <c r="AB160" s="5">
        <f>LARGE($AA$160:$AA$167,U160)</f>
        <v>185069103357.70001</v>
      </c>
      <c r="AC160" s="149">
        <f>MATCH(AB160,$AA$160:$AA$167,0)</f>
        <v>6</v>
      </c>
      <c r="AD160" s="5"/>
    </row>
    <row r="161" spans="3:30">
      <c r="D161" s="9" t="s">
        <v>5</v>
      </c>
      <c r="E161" s="86" t="str">
        <f t="shared" ref="E161:E167" si="22">VLOOKUP(AC161,$U$159:$AB$167,2)</f>
        <v>Lannes 21 de Dezembr</v>
      </c>
      <c r="F161" s="216">
        <f t="shared" ref="F161:F167" si="23">VLOOKUP(AC161,$U$159:$AB$167,3)</f>
        <v>12</v>
      </c>
      <c r="G161" s="216"/>
      <c r="H161" s="217">
        <f t="shared" ref="H161:H167" si="24">VLOOKUP(AC161,$U$159:$AB$167,4)</f>
        <v>349.18999999999994</v>
      </c>
      <c r="I161" s="217"/>
      <c r="J161" s="217">
        <f t="shared" ref="J161:J167" si="25">VLOOKUP(AC161,$U$159:$AB$167,5)</f>
        <v>302.33</v>
      </c>
      <c r="K161" s="217"/>
      <c r="L161" s="217">
        <f t="shared" ref="L161:L167" si="26">VLOOKUP(AC161,$U$159:$AB$167,6)</f>
        <v>46.859999999999957</v>
      </c>
      <c r="M161" s="226"/>
      <c r="O161" s="29" t="s">
        <v>267</v>
      </c>
      <c r="S161" s="4"/>
      <c r="T161" s="5"/>
      <c r="U161" s="22">
        <v>2</v>
      </c>
      <c r="V161" s="149" t="str">
        <f>IF(OR('1ª FASE  - ELIMINATÓRIAS'!I120="",'1ª FASE  - ELIMINATÓRIAS'!I120=""),"",'1ª FASE  - ELIMINATÓRIAS'!C120)</f>
        <v>sadivalenti</v>
      </c>
      <c r="W161" s="5">
        <f>SUM(Q174,Q181,Q188,Q199,Q207,Q214,C223)</f>
        <v>0</v>
      </c>
      <c r="X161" s="5">
        <f>SUM(H174,H181,H188,H199,H207,H214,F223)</f>
        <v>259.89</v>
      </c>
      <c r="Y161" s="5">
        <f>SUM(F174,F181,F188,F199,F207,F214,H223)</f>
        <v>344.05</v>
      </c>
      <c r="Z161" s="5">
        <f t="shared" ref="Z161:Z167" si="27">X161-Y161</f>
        <v>-84.160000000000025</v>
      </c>
      <c r="AA161" s="5">
        <f t="shared" ref="AA161:AA167" si="28">(W161*10^10)+((Z161+5000)*10^6)+(X161*10)+U161</f>
        <v>4915842600.8999996</v>
      </c>
      <c r="AB161" s="5">
        <f t="shared" ref="AB161:AB167" si="29">LARGE($AA$160:$AA$167,U161)</f>
        <v>125046863495.89999</v>
      </c>
      <c r="AC161" s="149">
        <f t="shared" ref="AC161:AC167" si="30">MATCH(AB161,$AA$160:$AA$167,0)</f>
        <v>4</v>
      </c>
      <c r="AD161" s="5"/>
    </row>
    <row r="162" spans="3:30">
      <c r="D162" s="9" t="s">
        <v>6</v>
      </c>
      <c r="E162" s="86" t="str">
        <f t="shared" si="22"/>
        <v>Rosinha da Gabi</v>
      </c>
      <c r="F162" s="216">
        <f t="shared" si="23"/>
        <v>12</v>
      </c>
      <c r="G162" s="216"/>
      <c r="H162" s="217">
        <f t="shared" si="24"/>
        <v>363.65999999999997</v>
      </c>
      <c r="I162" s="217"/>
      <c r="J162" s="217">
        <f t="shared" si="25"/>
        <v>341.90999999999997</v>
      </c>
      <c r="K162" s="217"/>
      <c r="L162" s="217">
        <f t="shared" si="26"/>
        <v>21.75</v>
      </c>
      <c r="M162" s="226"/>
      <c r="O162" s="29" t="s">
        <v>588</v>
      </c>
      <c r="S162" s="4"/>
      <c r="T162" s="5"/>
      <c r="U162" s="22">
        <v>3</v>
      </c>
      <c r="V162" s="149" t="str">
        <f>IF(OR('1ª FASE  - ELIMINATÓRIAS'!I104="",'1ª FASE  - ELIMINATÓRIAS'!I104=""),"",'1ª FASE  - ELIMINATÓRIAS'!C104)</f>
        <v>Rosinha da Gabi</v>
      </c>
      <c r="W162" s="5">
        <f>SUM(Q173,Q182,Q191,Q196,C207,C215,Q222)</f>
        <v>12</v>
      </c>
      <c r="X162" s="5">
        <f>SUM(H173,H182,H191,H196,F207,F215,H222)</f>
        <v>363.65999999999997</v>
      </c>
      <c r="Y162" s="5">
        <f>SUM(F173,F182,F191,F196,H207,H215,F222)</f>
        <v>341.90999999999997</v>
      </c>
      <c r="Z162" s="5">
        <f t="shared" si="27"/>
        <v>21.75</v>
      </c>
      <c r="AA162" s="5">
        <f t="shared" si="28"/>
        <v>125021753639.60001</v>
      </c>
      <c r="AB162" s="5">
        <f t="shared" si="29"/>
        <v>125021753639.60001</v>
      </c>
      <c r="AC162" s="149">
        <f t="shared" si="30"/>
        <v>3</v>
      </c>
      <c r="AD162" s="5"/>
    </row>
    <row r="163" spans="3:30">
      <c r="D163" s="9" t="s">
        <v>7</v>
      </c>
      <c r="E163" s="86" t="str">
        <f t="shared" si="22"/>
        <v>Vagarosos Hayabusa</v>
      </c>
      <c r="F163" s="216">
        <f t="shared" si="23"/>
        <v>12</v>
      </c>
      <c r="G163" s="216"/>
      <c r="H163" s="217">
        <f t="shared" si="24"/>
        <v>297.23999999999995</v>
      </c>
      <c r="I163" s="217"/>
      <c r="J163" s="217">
        <f t="shared" si="25"/>
        <v>301.69000000000005</v>
      </c>
      <c r="K163" s="217"/>
      <c r="L163" s="217">
        <f t="shared" si="26"/>
        <v>-4.4500000000001023</v>
      </c>
      <c r="M163" s="226"/>
      <c r="O163" s="29" t="s">
        <v>589</v>
      </c>
      <c r="S163" s="4"/>
      <c r="T163" s="5"/>
      <c r="U163" s="22">
        <v>4</v>
      </c>
      <c r="V163" s="149" t="str">
        <f>IF(OR('1ª FASE  - ELIMINATÓRIAS'!I88="",'1ª FASE  - ELIMINATÓRIAS'!I88=""),"",'1ª FASE  - ELIMINATÓRIAS'!C88)</f>
        <v>Lannes 21 de Dezembr</v>
      </c>
      <c r="W163" s="5">
        <f>SUM(Q172,Q183,Q190,Q197,C205,C214,C222)</f>
        <v>12</v>
      </c>
      <c r="X163" s="5">
        <f>SUM(H172,H183,H190,H197,F205,F214,F222)</f>
        <v>349.18999999999994</v>
      </c>
      <c r="Y163" s="5">
        <f>SUM(F172,F183,F190,F197,H205,H214,H222)</f>
        <v>302.33</v>
      </c>
      <c r="Z163" s="5">
        <f t="shared" si="27"/>
        <v>46.859999999999957</v>
      </c>
      <c r="AA163" s="5">
        <f t="shared" si="28"/>
        <v>125046863495.89999</v>
      </c>
      <c r="AB163" s="5">
        <f t="shared" si="29"/>
        <v>124995552977.39999</v>
      </c>
      <c r="AC163" s="149">
        <f t="shared" si="30"/>
        <v>5</v>
      </c>
      <c r="AD163" s="5"/>
    </row>
    <row r="164" spans="3:30">
      <c r="D164" s="6" t="s">
        <v>8</v>
      </c>
      <c r="E164" s="80" t="str">
        <f t="shared" si="22"/>
        <v>ADEUSEB SPORT CLUB</v>
      </c>
      <c r="F164" s="207">
        <f t="shared" si="23"/>
        <v>12</v>
      </c>
      <c r="G164" s="207"/>
      <c r="H164" s="208">
        <f t="shared" si="24"/>
        <v>294.95999999999998</v>
      </c>
      <c r="I164" s="208"/>
      <c r="J164" s="208">
        <f t="shared" si="25"/>
        <v>323.21000000000004</v>
      </c>
      <c r="K164" s="208"/>
      <c r="L164" s="208">
        <f t="shared" si="26"/>
        <v>-28.250000000000057</v>
      </c>
      <c r="M164" s="225"/>
      <c r="O164" s="29" t="s">
        <v>270</v>
      </c>
      <c r="S164" s="4"/>
      <c r="T164" s="5"/>
      <c r="U164" s="22">
        <v>5</v>
      </c>
      <c r="V164" s="149" t="str">
        <f>IF(OR('1ª FASE  - ELIMINATÓRIAS'!I72="",'1ª FASE  - ELIMINATÓRIAS'!I72=""),"",'1ª FASE  - ELIMINATÓRIAS'!C72)</f>
        <v>Vagarosos Hayabusa</v>
      </c>
      <c r="W164" s="5">
        <f>SUM(C175,C183,C191,C199,C206,Q213,Q221)</f>
        <v>12</v>
      </c>
      <c r="X164" s="5">
        <f>SUM(F175,F183,F191,F199,F206,H213,H221)</f>
        <v>297.23999999999995</v>
      </c>
      <c r="Y164" s="5">
        <f>SUM(H175,H183,H191,H199,H206,F213,F221)</f>
        <v>301.69000000000005</v>
      </c>
      <c r="Z164" s="5">
        <f t="shared" si="27"/>
        <v>-4.4500000000001023</v>
      </c>
      <c r="AA164" s="5">
        <f t="shared" si="28"/>
        <v>124995552977.39999</v>
      </c>
      <c r="AB164" s="5">
        <f t="shared" si="29"/>
        <v>124971752950.60001</v>
      </c>
      <c r="AC164" s="149">
        <f t="shared" si="30"/>
        <v>1</v>
      </c>
      <c r="AD164" s="5"/>
    </row>
    <row r="165" spans="3:30">
      <c r="D165" s="6" t="s">
        <v>9</v>
      </c>
      <c r="E165" s="80" t="str">
        <f t="shared" si="22"/>
        <v>C.R RedBull FC</v>
      </c>
      <c r="F165" s="207">
        <f t="shared" si="23"/>
        <v>9</v>
      </c>
      <c r="G165" s="207"/>
      <c r="H165" s="208">
        <f t="shared" si="24"/>
        <v>291.53999999999996</v>
      </c>
      <c r="I165" s="208"/>
      <c r="J165" s="208">
        <f t="shared" si="25"/>
        <v>295.26</v>
      </c>
      <c r="K165" s="208"/>
      <c r="L165" s="208">
        <f t="shared" si="26"/>
        <v>-3.7200000000000273</v>
      </c>
      <c r="M165" s="225"/>
      <c r="S165" s="4"/>
      <c r="T165" s="5"/>
      <c r="U165" s="22">
        <v>6</v>
      </c>
      <c r="V165" s="149" t="str">
        <f>IF(OR('1ª FASE  - ELIMINATÓRIAS'!I56="",'1ª FASE  - ELIMINATÓRIAS'!I56=""),"",'1ª FASE  - ELIMINATÓRIAS'!C56)</f>
        <v>Brum DAngelo F.C.</v>
      </c>
      <c r="W165" s="5">
        <f>SUM(C174,C182,C190,C198,Q205,Q212,C221)</f>
        <v>18</v>
      </c>
      <c r="X165" s="5">
        <f>SUM(F174,F182,F190,F198,H205,H212,F221)</f>
        <v>335.17000000000007</v>
      </c>
      <c r="Y165" s="5">
        <f>SUM(H174,H182,H190,H198,F205,F212,H221)</f>
        <v>266.07</v>
      </c>
      <c r="Z165" s="5">
        <f t="shared" si="27"/>
        <v>69.10000000000008</v>
      </c>
      <c r="AA165" s="5">
        <f t="shared" si="28"/>
        <v>185069103357.70001</v>
      </c>
      <c r="AB165" s="5">
        <f t="shared" si="29"/>
        <v>94996282923.399994</v>
      </c>
      <c r="AC165" s="149">
        <f t="shared" si="30"/>
        <v>8</v>
      </c>
      <c r="AD165" s="5"/>
    </row>
    <row r="166" spans="3:30">
      <c r="D166" s="6" t="s">
        <v>10</v>
      </c>
      <c r="E166" s="80" t="str">
        <f t="shared" si="22"/>
        <v>winispectooorfc</v>
      </c>
      <c r="F166" s="207">
        <f t="shared" si="23"/>
        <v>6</v>
      </c>
      <c r="G166" s="207"/>
      <c r="H166" s="208">
        <f t="shared" si="24"/>
        <v>240.87</v>
      </c>
      <c r="I166" s="208"/>
      <c r="J166" s="208">
        <f t="shared" si="25"/>
        <v>292.2</v>
      </c>
      <c r="K166" s="208"/>
      <c r="L166" s="208">
        <f t="shared" si="26"/>
        <v>-51.329999999999984</v>
      </c>
      <c r="M166" s="225"/>
      <c r="S166" s="4"/>
      <c r="T166" s="5"/>
      <c r="U166" s="22">
        <v>7</v>
      </c>
      <c r="V166" s="149" t="str">
        <f>IF(OR('1ª FASE  - ELIMINATÓRIAS'!I40="",'1ª FASE  - ELIMINATÓRIAS'!I40=""),"",'1ª FASE  - ELIMINATÓRIAS'!C40)</f>
        <v>winispectooorfc</v>
      </c>
      <c r="W166" s="5">
        <f>SUM(C173,C181,C189,C197,C205,C213,Q220)</f>
        <v>6</v>
      </c>
      <c r="X166" s="5">
        <f>SUM(F173,F181,F189,F197,F205,F213,H220)</f>
        <v>240.87</v>
      </c>
      <c r="Y166" s="5">
        <f>SUM(H173,H181,H189,H197,H205,H213,F220)</f>
        <v>292.2</v>
      </c>
      <c r="Z166" s="5">
        <f t="shared" si="27"/>
        <v>-51.329999999999984</v>
      </c>
      <c r="AA166" s="5">
        <f t="shared" si="28"/>
        <v>64948672415.699997</v>
      </c>
      <c r="AB166" s="5">
        <f t="shared" si="29"/>
        <v>64948672415.699997</v>
      </c>
      <c r="AC166" s="149">
        <f t="shared" si="30"/>
        <v>7</v>
      </c>
      <c r="AD166" s="5"/>
    </row>
    <row r="167" spans="3:30" ht="15.75" thickBot="1">
      <c r="D167" s="7" t="s">
        <v>11</v>
      </c>
      <c r="E167" s="81" t="str">
        <f t="shared" si="22"/>
        <v>sadivalenti</v>
      </c>
      <c r="F167" s="222">
        <f t="shared" si="23"/>
        <v>0</v>
      </c>
      <c r="G167" s="222"/>
      <c r="H167" s="223">
        <f t="shared" si="24"/>
        <v>259.89</v>
      </c>
      <c r="I167" s="223"/>
      <c r="J167" s="223">
        <f t="shared" si="25"/>
        <v>344.05</v>
      </c>
      <c r="K167" s="223"/>
      <c r="L167" s="223">
        <f t="shared" si="26"/>
        <v>-84.160000000000025</v>
      </c>
      <c r="M167" s="224"/>
      <c r="S167" s="4"/>
      <c r="T167" s="5"/>
      <c r="U167" s="22">
        <v>8</v>
      </c>
      <c r="V167" s="149" t="str">
        <f>IF(OR('1ª FASE  - ELIMINATÓRIAS'!I29="",'1ª FASE  - ELIMINATÓRIAS'!I29=""),"",'1ª FASE  - ELIMINATÓRIAS'!C29)</f>
        <v>C.R RedBull FC</v>
      </c>
      <c r="W167" s="5">
        <f>SUM(C172,C180,C188,C196,C204,C212,C220)</f>
        <v>9</v>
      </c>
      <c r="X167" s="5">
        <f>SUM(F172,F180,F188,F196,F204,F212,F220)</f>
        <v>291.53999999999996</v>
      </c>
      <c r="Y167" s="5">
        <f>SUM(H172,H180,H188,H196,H204,H212,H220)</f>
        <v>295.26</v>
      </c>
      <c r="Z167" s="5">
        <f t="shared" si="27"/>
        <v>-3.7200000000000273</v>
      </c>
      <c r="AA167" s="5">
        <f t="shared" si="28"/>
        <v>94996282923.399994</v>
      </c>
      <c r="AB167" s="5">
        <f t="shared" si="29"/>
        <v>4915842600.8999996</v>
      </c>
      <c r="AC167" s="149">
        <f t="shared" si="30"/>
        <v>2</v>
      </c>
      <c r="AD167" s="5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3:30">
      <c r="D169" s="210" t="s">
        <v>141</v>
      </c>
      <c r="E169" s="211"/>
      <c r="F169" s="211"/>
      <c r="G169" s="211"/>
      <c r="H169" s="211"/>
      <c r="I169" s="211"/>
      <c r="J169" s="211"/>
      <c r="K169" s="211"/>
      <c r="L169" s="211"/>
      <c r="M169" s="211"/>
      <c r="N169" s="211"/>
      <c r="O169" s="211"/>
      <c r="P169" s="212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30" ht="15.75" thickBot="1">
      <c r="D170" s="213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5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30">
      <c r="S171" s="4"/>
      <c r="T171" s="4"/>
      <c r="U171" s="5"/>
      <c r="V171" s="5"/>
      <c r="W171" s="5"/>
      <c r="X171" s="5"/>
      <c r="Y171" s="5"/>
      <c r="Z171" s="5"/>
      <c r="AA171" s="5"/>
      <c r="AB171" s="5"/>
      <c r="AC171" s="5"/>
    </row>
    <row r="172" spans="3:30">
      <c r="C172" s="5">
        <f>IF(OR(F172="",H172=""),"",IF(F172=H172,1,IF(F172&gt;H172,3,0)))</f>
        <v>0</v>
      </c>
      <c r="D172" s="200" t="str">
        <f>V167</f>
        <v>C.R RedBull FC</v>
      </c>
      <c r="E172" s="200"/>
      <c r="F172" s="129">
        <v>32.68</v>
      </c>
      <c r="G172" s="79" t="s">
        <v>17</v>
      </c>
      <c r="H172" s="128">
        <v>41.15</v>
      </c>
      <c r="I172" s="200" t="str">
        <f>V163</f>
        <v>Lannes 21 de Dezembr</v>
      </c>
      <c r="J172" s="200"/>
      <c r="K172" s="200"/>
      <c r="L172" s="200"/>
      <c r="M172" s="200"/>
      <c r="N172" s="200"/>
      <c r="O172" s="200"/>
      <c r="P172" s="200"/>
      <c r="Q172" s="5">
        <f>IF(OR(H172="",F172=""),"",IF(H172=F172,1,IF(H172&gt;F172,3,0)))</f>
        <v>3</v>
      </c>
      <c r="U172" s="5"/>
      <c r="V172" s="5"/>
      <c r="W172" s="5"/>
      <c r="X172" s="5"/>
      <c r="Y172" s="5"/>
      <c r="Z172" s="5"/>
      <c r="AA172" s="5"/>
      <c r="AB172" s="5"/>
      <c r="AC172" s="5"/>
    </row>
    <row r="173" spans="3:30">
      <c r="C173" s="5">
        <f t="shared" ref="C173:C223" si="31">IF(OR(F173="",H173=""),"",IF(F173=H173,1,IF(F173&gt;H173,3,0)))</f>
        <v>0</v>
      </c>
      <c r="D173" s="200" t="str">
        <f>V166</f>
        <v>winispectooorfc</v>
      </c>
      <c r="E173" s="200"/>
      <c r="F173" s="129">
        <v>36.950000000000003</v>
      </c>
      <c r="G173" s="79" t="s">
        <v>17</v>
      </c>
      <c r="H173" s="128">
        <v>38.97</v>
      </c>
      <c r="I173" s="200" t="str">
        <f>V162</f>
        <v>Rosinha da Gabi</v>
      </c>
      <c r="J173" s="200"/>
      <c r="K173" s="200"/>
      <c r="L173" s="200"/>
      <c r="M173" s="200"/>
      <c r="N173" s="200"/>
      <c r="O173" s="200"/>
      <c r="P173" s="200"/>
      <c r="Q173" s="5">
        <f t="shared" ref="Q173:Q223" si="32">IF(OR(H173="",F173=""),"",IF(H173=F173,1,IF(H173&gt;F173,3,0)))</f>
        <v>3</v>
      </c>
      <c r="U173" s="5"/>
      <c r="V173" s="5"/>
      <c r="W173" s="5"/>
      <c r="X173" s="5"/>
      <c r="Y173" s="5"/>
      <c r="Z173" s="5"/>
      <c r="AA173" s="5"/>
      <c r="AB173" s="5"/>
      <c r="AC173" s="5"/>
    </row>
    <row r="174" spans="3:30">
      <c r="C174" s="5">
        <f t="shared" si="31"/>
        <v>3</v>
      </c>
      <c r="D174" s="200" t="str">
        <f>V165</f>
        <v>Brum DAngelo F.C.</v>
      </c>
      <c r="E174" s="200"/>
      <c r="F174" s="128">
        <v>63.65</v>
      </c>
      <c r="G174" s="79" t="s">
        <v>17</v>
      </c>
      <c r="H174" s="129">
        <v>51.25</v>
      </c>
      <c r="I174" s="200" t="str">
        <f>V161</f>
        <v>sadivalenti</v>
      </c>
      <c r="J174" s="200"/>
      <c r="K174" s="200"/>
      <c r="L174" s="200"/>
      <c r="M174" s="200"/>
      <c r="N174" s="200"/>
      <c r="O174" s="200"/>
      <c r="P174" s="200"/>
      <c r="Q174" s="5">
        <f t="shared" si="32"/>
        <v>0</v>
      </c>
      <c r="U174" s="5"/>
      <c r="V174" s="5"/>
      <c r="W174" s="5"/>
      <c r="X174" s="5"/>
      <c r="Y174" s="5"/>
      <c r="Z174" s="5"/>
      <c r="AA174" s="5"/>
      <c r="AB174" s="5"/>
      <c r="AC174" s="5"/>
    </row>
    <row r="175" spans="3:30">
      <c r="C175" s="5">
        <f t="shared" si="31"/>
        <v>3</v>
      </c>
      <c r="D175" s="200" t="str">
        <f>V164</f>
        <v>Vagarosos Hayabusa</v>
      </c>
      <c r="E175" s="200"/>
      <c r="F175" s="128">
        <v>46.27</v>
      </c>
      <c r="G175" s="79" t="s">
        <v>17</v>
      </c>
      <c r="H175" s="129">
        <v>29.62</v>
      </c>
      <c r="I175" s="200" t="str">
        <f>V160</f>
        <v>ADEUSEB SPORT CLUB</v>
      </c>
      <c r="J175" s="200"/>
      <c r="K175" s="200"/>
      <c r="L175" s="200"/>
      <c r="M175" s="200"/>
      <c r="N175" s="200"/>
      <c r="O175" s="200"/>
      <c r="P175" s="200"/>
      <c r="Q175" s="5">
        <f t="shared" si="32"/>
        <v>0</v>
      </c>
      <c r="U175" s="5"/>
      <c r="V175" s="5"/>
      <c r="W175" s="5"/>
      <c r="X175" s="5"/>
      <c r="Y175" s="5"/>
      <c r="Z175" s="5"/>
      <c r="AA175" s="5"/>
      <c r="AB175" s="5"/>
      <c r="AC175" s="5"/>
    </row>
    <row r="176" spans="3:30" ht="15.75" thickBot="1">
      <c r="C176" s="5" t="str">
        <f t="shared" si="31"/>
        <v/>
      </c>
      <c r="Q176" s="5" t="str">
        <f t="shared" si="32"/>
        <v/>
      </c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01" t="s">
        <v>143</v>
      </c>
      <c r="E177" s="202"/>
      <c r="F177" s="202"/>
      <c r="G177" s="202"/>
      <c r="H177" s="202"/>
      <c r="I177" s="202"/>
      <c r="J177" s="202"/>
      <c r="K177" s="202"/>
      <c r="L177" s="202"/>
      <c r="M177" s="202"/>
      <c r="N177" s="202"/>
      <c r="O177" s="202"/>
      <c r="P177" s="203"/>
      <c r="Q177" s="5" t="str">
        <f t="shared" si="32"/>
        <v/>
      </c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04"/>
      <c r="E178" s="205"/>
      <c r="F178" s="205"/>
      <c r="G178" s="205"/>
      <c r="H178" s="205"/>
      <c r="I178" s="205"/>
      <c r="J178" s="205"/>
      <c r="K178" s="205"/>
      <c r="L178" s="205"/>
      <c r="M178" s="205"/>
      <c r="N178" s="205"/>
      <c r="O178" s="205"/>
      <c r="P178" s="206"/>
      <c r="Q178" s="5" t="str">
        <f t="shared" si="32"/>
        <v/>
      </c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Q179" s="5" t="str">
        <f t="shared" si="32"/>
        <v/>
      </c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3</v>
      </c>
      <c r="D180" s="200" t="str">
        <f>V167</f>
        <v>C.R RedBull FC</v>
      </c>
      <c r="E180" s="200"/>
      <c r="F180" s="133">
        <v>69.239999999999995</v>
      </c>
      <c r="G180" s="134" t="s">
        <v>17</v>
      </c>
      <c r="H180" s="135">
        <v>31.47</v>
      </c>
      <c r="I180" s="200" t="str">
        <f>V160</f>
        <v>ADEUSEB SPORT CLUB</v>
      </c>
      <c r="J180" s="200"/>
      <c r="K180" s="200"/>
      <c r="L180" s="200"/>
      <c r="M180" s="200"/>
      <c r="N180" s="200"/>
      <c r="O180" s="200"/>
      <c r="P180" s="200"/>
      <c r="Q180" s="5">
        <f t="shared" si="32"/>
        <v>0</v>
      </c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00" t="str">
        <f>V166</f>
        <v>winispectooorfc</v>
      </c>
      <c r="E181" s="200"/>
      <c r="F181" s="133">
        <v>24.05</v>
      </c>
      <c r="G181" s="134" t="s">
        <v>17</v>
      </c>
      <c r="H181" s="135">
        <v>12.95</v>
      </c>
      <c r="I181" s="200" t="str">
        <f>V161</f>
        <v>sadivalenti</v>
      </c>
      <c r="J181" s="200"/>
      <c r="K181" s="200"/>
      <c r="L181" s="200"/>
      <c r="M181" s="200"/>
      <c r="N181" s="200"/>
      <c r="O181" s="200"/>
      <c r="P181" s="200"/>
      <c r="Q181" s="5">
        <f t="shared" si="32"/>
        <v>0</v>
      </c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3</v>
      </c>
      <c r="D182" s="200" t="str">
        <f>V165</f>
        <v>Brum DAngelo F.C.</v>
      </c>
      <c r="E182" s="200"/>
      <c r="F182" s="133">
        <v>49.87</v>
      </c>
      <c r="G182" s="134" t="s">
        <v>17</v>
      </c>
      <c r="H182" s="135">
        <v>31.9</v>
      </c>
      <c r="I182" s="200" t="str">
        <f>V162</f>
        <v>Rosinha da Gabi</v>
      </c>
      <c r="J182" s="200"/>
      <c r="K182" s="200"/>
      <c r="L182" s="200"/>
      <c r="M182" s="200"/>
      <c r="N182" s="200"/>
      <c r="O182" s="200"/>
      <c r="P182" s="200"/>
      <c r="Q182" s="5">
        <f t="shared" si="32"/>
        <v>0</v>
      </c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00" t="str">
        <f>V164</f>
        <v>Vagarosos Hayabusa</v>
      </c>
      <c r="E183" s="200"/>
      <c r="F183" s="135">
        <v>27.67</v>
      </c>
      <c r="G183" s="134" t="s">
        <v>17</v>
      </c>
      <c r="H183" s="133">
        <v>60.07</v>
      </c>
      <c r="I183" s="200" t="str">
        <f>V163</f>
        <v>Lannes 21 de Dezembr</v>
      </c>
      <c r="J183" s="200"/>
      <c r="K183" s="200"/>
      <c r="L183" s="200"/>
      <c r="M183" s="200"/>
      <c r="N183" s="200"/>
      <c r="O183" s="200"/>
      <c r="P183" s="200"/>
      <c r="Q183" s="5">
        <f t="shared" si="32"/>
        <v>3</v>
      </c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Q184" s="5" t="str">
        <f t="shared" si="32"/>
        <v/>
      </c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01" t="s">
        <v>142</v>
      </c>
      <c r="E185" s="202"/>
      <c r="F185" s="202"/>
      <c r="G185" s="202"/>
      <c r="H185" s="202"/>
      <c r="I185" s="202"/>
      <c r="J185" s="202"/>
      <c r="K185" s="202"/>
      <c r="L185" s="202"/>
      <c r="M185" s="202"/>
      <c r="N185" s="202"/>
      <c r="O185" s="202"/>
      <c r="P185" s="203"/>
      <c r="Q185" s="5" t="str">
        <f t="shared" si="32"/>
        <v/>
      </c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04"/>
      <c r="E186" s="205"/>
      <c r="F186" s="205"/>
      <c r="G186" s="205"/>
      <c r="H186" s="205"/>
      <c r="I186" s="205"/>
      <c r="J186" s="205"/>
      <c r="K186" s="205"/>
      <c r="L186" s="205"/>
      <c r="M186" s="205"/>
      <c r="N186" s="205"/>
      <c r="O186" s="205"/>
      <c r="P186" s="206"/>
      <c r="Q186" s="5" t="str">
        <f t="shared" si="32"/>
        <v/>
      </c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Q187" s="5" t="str">
        <f t="shared" si="32"/>
        <v/>
      </c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00" t="str">
        <f>V167</f>
        <v>C.R RedBull FC</v>
      </c>
      <c r="E188" s="200"/>
      <c r="F188" s="128">
        <v>49.65</v>
      </c>
      <c r="G188" s="136" t="s">
        <v>17</v>
      </c>
      <c r="H188" s="129">
        <v>46.32</v>
      </c>
      <c r="I188" s="200" t="str">
        <f>V161</f>
        <v>sadivalenti</v>
      </c>
      <c r="J188" s="200"/>
      <c r="K188" s="200"/>
      <c r="L188" s="200"/>
      <c r="M188" s="200"/>
      <c r="N188" s="200"/>
      <c r="O188" s="200"/>
      <c r="P188" s="200"/>
      <c r="Q188" s="5">
        <f t="shared" si="32"/>
        <v>0</v>
      </c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0</v>
      </c>
      <c r="D189" s="200" t="str">
        <f>V166</f>
        <v>winispectooorfc</v>
      </c>
      <c r="E189" s="200"/>
      <c r="F189" s="128">
        <v>18.61</v>
      </c>
      <c r="G189" s="136" t="s">
        <v>17</v>
      </c>
      <c r="H189" s="129">
        <v>27.47</v>
      </c>
      <c r="I189" s="200" t="str">
        <f>V160</f>
        <v>ADEUSEB SPORT CLUB</v>
      </c>
      <c r="J189" s="200"/>
      <c r="K189" s="200"/>
      <c r="L189" s="200"/>
      <c r="M189" s="200"/>
      <c r="N189" s="200"/>
      <c r="O189" s="200"/>
      <c r="P189" s="200"/>
      <c r="Q189" s="5">
        <f t="shared" si="32"/>
        <v>3</v>
      </c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0</v>
      </c>
      <c r="D190" s="200" t="str">
        <f>V165</f>
        <v>Brum DAngelo F.C.</v>
      </c>
      <c r="E190" s="200"/>
      <c r="F190" s="129">
        <v>18.95</v>
      </c>
      <c r="G190" s="79" t="s">
        <v>17</v>
      </c>
      <c r="H190" s="128">
        <v>68.239999999999995</v>
      </c>
      <c r="I190" s="200" t="str">
        <f>V163</f>
        <v>Lannes 21 de Dezembr</v>
      </c>
      <c r="J190" s="200"/>
      <c r="K190" s="200"/>
      <c r="L190" s="200"/>
      <c r="M190" s="200"/>
      <c r="N190" s="200"/>
      <c r="O190" s="200"/>
      <c r="P190" s="200"/>
      <c r="Q190" s="5">
        <f t="shared" si="32"/>
        <v>3</v>
      </c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00" t="str">
        <f>V164</f>
        <v>Vagarosos Hayabusa</v>
      </c>
      <c r="E191" s="200"/>
      <c r="F191" s="128">
        <v>57.65</v>
      </c>
      <c r="G191" s="79" t="s">
        <v>17</v>
      </c>
      <c r="H191" s="129">
        <v>39.950000000000003</v>
      </c>
      <c r="I191" s="200" t="str">
        <f>V162</f>
        <v>Rosinha da Gabi</v>
      </c>
      <c r="J191" s="200"/>
      <c r="K191" s="200"/>
      <c r="L191" s="200"/>
      <c r="M191" s="200"/>
      <c r="N191" s="200"/>
      <c r="O191" s="200"/>
      <c r="P191" s="200"/>
      <c r="Q191" s="5">
        <f t="shared" si="32"/>
        <v>0</v>
      </c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Q192" s="5" t="str">
        <f t="shared" si="32"/>
        <v/>
      </c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01" t="s">
        <v>144</v>
      </c>
      <c r="E193" s="202"/>
      <c r="F193" s="202"/>
      <c r="G193" s="202"/>
      <c r="H193" s="202"/>
      <c r="I193" s="202"/>
      <c r="J193" s="202"/>
      <c r="K193" s="202"/>
      <c r="L193" s="202"/>
      <c r="M193" s="202"/>
      <c r="N193" s="202"/>
      <c r="O193" s="202"/>
      <c r="P193" s="203"/>
      <c r="Q193" s="5" t="str">
        <f t="shared" si="32"/>
        <v/>
      </c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04"/>
      <c r="E194" s="205"/>
      <c r="F194" s="205"/>
      <c r="G194" s="205"/>
      <c r="H194" s="205"/>
      <c r="I194" s="205"/>
      <c r="J194" s="205"/>
      <c r="K194" s="205"/>
      <c r="L194" s="205"/>
      <c r="M194" s="205"/>
      <c r="N194" s="205"/>
      <c r="O194" s="205"/>
      <c r="P194" s="206"/>
      <c r="Q194" s="5" t="str">
        <f t="shared" si="32"/>
        <v/>
      </c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Q195" s="5" t="str">
        <f t="shared" si="32"/>
        <v/>
      </c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00" t="str">
        <f>V167</f>
        <v>C.R RedBull FC</v>
      </c>
      <c r="E196" s="200"/>
      <c r="F196" s="135">
        <v>27.91</v>
      </c>
      <c r="G196" s="134" t="s">
        <v>17</v>
      </c>
      <c r="H196" s="133">
        <v>47.09</v>
      </c>
      <c r="I196" s="200" t="str">
        <f>V162</f>
        <v>Rosinha da Gabi</v>
      </c>
      <c r="J196" s="200"/>
      <c r="K196" s="200"/>
      <c r="L196" s="200"/>
      <c r="M196" s="200"/>
      <c r="N196" s="200"/>
      <c r="O196" s="200"/>
      <c r="P196" s="200"/>
      <c r="Q196" s="5">
        <f t="shared" si="32"/>
        <v>3</v>
      </c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3</v>
      </c>
      <c r="D197" s="200" t="str">
        <f>V166</f>
        <v>winispectooorfc</v>
      </c>
      <c r="E197" s="200"/>
      <c r="F197" s="133">
        <v>79.47</v>
      </c>
      <c r="G197" s="134" t="s">
        <v>17</v>
      </c>
      <c r="H197" s="135">
        <v>73.459999999999994</v>
      </c>
      <c r="I197" s="200" t="str">
        <f>V163</f>
        <v>Lannes 21 de Dezembr</v>
      </c>
      <c r="J197" s="200"/>
      <c r="K197" s="200"/>
      <c r="L197" s="200"/>
      <c r="M197" s="200"/>
      <c r="N197" s="200"/>
      <c r="O197" s="200"/>
      <c r="P197" s="200"/>
      <c r="Q197" s="5">
        <f t="shared" si="32"/>
        <v>0</v>
      </c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00" t="str">
        <f>V165</f>
        <v>Brum DAngelo F.C.</v>
      </c>
      <c r="E198" s="200"/>
      <c r="F198" s="133">
        <v>46.65</v>
      </c>
      <c r="G198" s="134" t="s">
        <v>17</v>
      </c>
      <c r="H198" s="135">
        <v>32.049999999999997</v>
      </c>
      <c r="I198" s="200" t="str">
        <f>V160</f>
        <v>ADEUSEB SPORT CLUB</v>
      </c>
      <c r="J198" s="200"/>
      <c r="K198" s="200"/>
      <c r="L198" s="200"/>
      <c r="M198" s="200"/>
      <c r="N198" s="200"/>
      <c r="O198" s="200"/>
      <c r="P198" s="200"/>
      <c r="Q198" s="5">
        <f t="shared" si="32"/>
        <v>0</v>
      </c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3</v>
      </c>
      <c r="D199" s="200" t="str">
        <f>V164</f>
        <v>Vagarosos Hayabusa</v>
      </c>
      <c r="E199" s="200"/>
      <c r="F199" s="133">
        <v>34.799999999999997</v>
      </c>
      <c r="G199" s="134" t="s">
        <v>17</v>
      </c>
      <c r="H199" s="135">
        <v>23.88</v>
      </c>
      <c r="I199" s="200" t="str">
        <f>V161</f>
        <v>sadivalenti</v>
      </c>
      <c r="J199" s="200"/>
      <c r="K199" s="200"/>
      <c r="L199" s="200"/>
      <c r="M199" s="200"/>
      <c r="N199" s="200"/>
      <c r="O199" s="200"/>
      <c r="P199" s="200"/>
      <c r="Q199" s="5">
        <f t="shared" si="32"/>
        <v>0</v>
      </c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Q200" s="5" t="str">
        <f t="shared" si="32"/>
        <v/>
      </c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01" t="s">
        <v>145</v>
      </c>
      <c r="E201" s="202"/>
      <c r="F201" s="202"/>
      <c r="G201" s="202"/>
      <c r="H201" s="202"/>
      <c r="I201" s="202"/>
      <c r="J201" s="202"/>
      <c r="K201" s="202"/>
      <c r="L201" s="202"/>
      <c r="M201" s="202"/>
      <c r="N201" s="202"/>
      <c r="O201" s="202"/>
      <c r="P201" s="203"/>
      <c r="Q201" s="5" t="str">
        <f t="shared" si="32"/>
        <v/>
      </c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04"/>
      <c r="E202" s="205"/>
      <c r="F202" s="205"/>
      <c r="G202" s="205"/>
      <c r="H202" s="205"/>
      <c r="I202" s="205"/>
      <c r="J202" s="205"/>
      <c r="K202" s="205"/>
      <c r="L202" s="205"/>
      <c r="M202" s="205"/>
      <c r="N202" s="205"/>
      <c r="O202" s="205"/>
      <c r="P202" s="206"/>
      <c r="Q202" s="5" t="str">
        <f t="shared" si="32"/>
        <v/>
      </c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Q203" s="5" t="str">
        <f t="shared" si="32"/>
        <v/>
      </c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0</v>
      </c>
      <c r="D204" s="200" t="str">
        <f>V167</f>
        <v>C.R RedBull FC</v>
      </c>
      <c r="E204" s="200"/>
      <c r="F204" s="129">
        <v>51.57</v>
      </c>
      <c r="G204" s="79" t="s">
        <v>17</v>
      </c>
      <c r="H204" s="128">
        <v>63.77</v>
      </c>
      <c r="I204" s="200" t="str">
        <f>V164</f>
        <v>Vagarosos Hayabusa</v>
      </c>
      <c r="J204" s="200"/>
      <c r="K204" s="200"/>
      <c r="L204" s="200"/>
      <c r="M204" s="200"/>
      <c r="N204" s="200"/>
      <c r="O204" s="200"/>
      <c r="P204" s="200"/>
      <c r="Q204" s="5">
        <f t="shared" si="32"/>
        <v>3</v>
      </c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0</v>
      </c>
      <c r="D205" s="200" t="str">
        <f>V166</f>
        <v>winispectooorfc</v>
      </c>
      <c r="E205" s="200"/>
      <c r="F205" s="129">
        <v>29.24</v>
      </c>
      <c r="G205" s="79" t="s">
        <v>17</v>
      </c>
      <c r="H205" s="128">
        <v>51.24</v>
      </c>
      <c r="I205" s="200" t="str">
        <f>V165</f>
        <v>Brum DAngelo F.C.</v>
      </c>
      <c r="J205" s="200"/>
      <c r="K205" s="200"/>
      <c r="L205" s="200"/>
      <c r="M205" s="200"/>
      <c r="N205" s="200"/>
      <c r="O205" s="200"/>
      <c r="P205" s="200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0</v>
      </c>
      <c r="D206" s="200" t="str">
        <f>V163</f>
        <v>Lannes 21 de Dezembr</v>
      </c>
      <c r="E206" s="200"/>
      <c r="F206" s="129">
        <v>49.84</v>
      </c>
      <c r="G206" s="79" t="s">
        <v>17</v>
      </c>
      <c r="H206" s="128">
        <v>56.27</v>
      </c>
      <c r="I206" s="200" t="str">
        <f>V160</f>
        <v>ADEUSEB SPORT CLUB</v>
      </c>
      <c r="J206" s="200"/>
      <c r="K206" s="200"/>
      <c r="L206" s="200"/>
      <c r="M206" s="200"/>
      <c r="N206" s="200"/>
      <c r="O206" s="200"/>
      <c r="P206" s="200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3</v>
      </c>
      <c r="D207" s="200" t="str">
        <f>V162</f>
        <v>Rosinha da Gabi</v>
      </c>
      <c r="E207" s="200"/>
      <c r="F207" s="128">
        <v>88.47</v>
      </c>
      <c r="G207" s="79" t="s">
        <v>17</v>
      </c>
      <c r="H207" s="129">
        <v>57.85</v>
      </c>
      <c r="I207" s="200" t="str">
        <f>V161</f>
        <v>sadivalenti</v>
      </c>
      <c r="J207" s="200"/>
      <c r="K207" s="200"/>
      <c r="L207" s="200"/>
      <c r="M207" s="200"/>
      <c r="N207" s="200"/>
      <c r="O207" s="200"/>
      <c r="P207" s="200"/>
      <c r="Q207" s="5">
        <f t="shared" si="32"/>
        <v>0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1" t="s">
        <v>146</v>
      </c>
      <c r="E209" s="202"/>
      <c r="F209" s="202"/>
      <c r="G209" s="202"/>
      <c r="H209" s="202"/>
      <c r="I209" s="202"/>
      <c r="J209" s="202"/>
      <c r="K209" s="202"/>
      <c r="L209" s="202"/>
      <c r="M209" s="202"/>
      <c r="N209" s="202"/>
      <c r="O209" s="202"/>
      <c r="P209" s="203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04"/>
      <c r="E210" s="205"/>
      <c r="F210" s="205"/>
      <c r="G210" s="205"/>
      <c r="H210" s="205"/>
      <c r="I210" s="205"/>
      <c r="J210" s="205"/>
      <c r="K210" s="205"/>
      <c r="L210" s="205"/>
      <c r="M210" s="205"/>
      <c r="N210" s="205"/>
      <c r="O210" s="205"/>
      <c r="P210" s="206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00" t="str">
        <f>V167</f>
        <v>C.R RedBull FC</v>
      </c>
      <c r="E212" s="200"/>
      <c r="F212" s="150">
        <v>39.799999999999997</v>
      </c>
      <c r="G212" s="134" t="s">
        <v>17</v>
      </c>
      <c r="H212" s="150">
        <v>60.22</v>
      </c>
      <c r="I212" s="200" t="str">
        <f>V165</f>
        <v>Brum DAngelo F.C.</v>
      </c>
      <c r="J212" s="200"/>
      <c r="K212" s="200"/>
      <c r="L212" s="200"/>
      <c r="M212" s="200"/>
      <c r="N212" s="200"/>
      <c r="O212" s="200"/>
      <c r="P212" s="200"/>
      <c r="Q212" s="5">
        <f t="shared" si="32"/>
        <v>3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00" t="str">
        <f>V166</f>
        <v>winispectooorfc</v>
      </c>
      <c r="E213" s="200"/>
      <c r="F213" s="150">
        <v>47.31</v>
      </c>
      <c r="G213" s="134" t="s">
        <v>17</v>
      </c>
      <c r="H213" s="150">
        <v>67.42</v>
      </c>
      <c r="I213" s="200" t="str">
        <f>V164</f>
        <v>Vagarosos Hayabusa</v>
      </c>
      <c r="J213" s="200"/>
      <c r="K213" s="200"/>
      <c r="L213" s="200"/>
      <c r="M213" s="200"/>
      <c r="N213" s="200"/>
      <c r="O213" s="200"/>
      <c r="P213" s="200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00" t="str">
        <f>V163</f>
        <v>Lannes 21 de Dezembr</v>
      </c>
      <c r="E214" s="200"/>
      <c r="F214" s="150">
        <v>35.119999999999997</v>
      </c>
      <c r="G214" s="134" t="s">
        <v>17</v>
      </c>
      <c r="H214" s="150">
        <v>34.909999999999997</v>
      </c>
      <c r="I214" s="200" t="str">
        <f>V161</f>
        <v>sadivalenti</v>
      </c>
      <c r="J214" s="200"/>
      <c r="K214" s="200"/>
      <c r="L214" s="200"/>
      <c r="M214" s="200"/>
      <c r="N214" s="200"/>
      <c r="O214" s="200"/>
      <c r="P214" s="200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0" t="str">
        <f>V162</f>
        <v>Rosinha da Gabi</v>
      </c>
      <c r="E215" s="200"/>
      <c r="F215" s="150">
        <v>59.87</v>
      </c>
      <c r="G215" s="134" t="s">
        <v>17</v>
      </c>
      <c r="H215" s="150">
        <v>69.77</v>
      </c>
      <c r="I215" s="200" t="str">
        <f>V160</f>
        <v>ADEUSEB SPORT CLUB</v>
      </c>
      <c r="J215" s="200"/>
      <c r="K215" s="200"/>
      <c r="L215" s="200"/>
      <c r="M215" s="200"/>
      <c r="N215" s="200"/>
      <c r="O215" s="200"/>
      <c r="P215" s="200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01" t="s">
        <v>147</v>
      </c>
      <c r="E217" s="202"/>
      <c r="F217" s="202"/>
      <c r="G217" s="202"/>
      <c r="H217" s="202"/>
      <c r="I217" s="202"/>
      <c r="J217" s="202"/>
      <c r="K217" s="202"/>
      <c r="L217" s="202"/>
      <c r="M217" s="202"/>
      <c r="N217" s="202"/>
      <c r="O217" s="202"/>
      <c r="P217" s="203"/>
      <c r="Q217" s="5" t="str">
        <f t="shared" si="32"/>
        <v/>
      </c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04"/>
      <c r="E218" s="205"/>
      <c r="F218" s="205"/>
      <c r="G218" s="205"/>
      <c r="H218" s="205"/>
      <c r="I218" s="205"/>
      <c r="J218" s="205"/>
      <c r="K218" s="205"/>
      <c r="L218" s="205"/>
      <c r="M218" s="205"/>
      <c r="N218" s="205"/>
      <c r="O218" s="205"/>
      <c r="P218" s="206"/>
      <c r="Q218" s="5" t="str">
        <f t="shared" si="32"/>
        <v/>
      </c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Q219" s="5" t="str">
        <f t="shared" si="32"/>
        <v/>
      </c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3</v>
      </c>
      <c r="D220" s="200" t="str">
        <f>V167</f>
        <v>C.R RedBull FC</v>
      </c>
      <c r="E220" s="200"/>
      <c r="F220" s="128">
        <v>20.69</v>
      </c>
      <c r="G220" s="79" t="s">
        <v>17</v>
      </c>
      <c r="H220" s="129">
        <v>5.24</v>
      </c>
      <c r="I220" s="200" t="str">
        <f>V166</f>
        <v>winispectooorfc</v>
      </c>
      <c r="J220" s="200"/>
      <c r="K220" s="200"/>
      <c r="L220" s="200"/>
      <c r="M220" s="200"/>
      <c r="N220" s="200"/>
      <c r="O220" s="200"/>
      <c r="P220" s="200"/>
      <c r="Q220" s="5">
        <f t="shared" si="32"/>
        <v>0</v>
      </c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00" t="str">
        <f>V165</f>
        <v>Brum DAngelo F.C.</v>
      </c>
      <c r="E221" s="200"/>
      <c r="F221" s="128">
        <v>44.59</v>
      </c>
      <c r="G221" s="79" t="s">
        <v>17</v>
      </c>
      <c r="H221" s="129">
        <v>13.59</v>
      </c>
      <c r="I221" s="200" t="str">
        <f>V164</f>
        <v>Vagarosos Hayabusa</v>
      </c>
      <c r="J221" s="200"/>
      <c r="K221" s="200"/>
      <c r="L221" s="200"/>
      <c r="M221" s="200"/>
      <c r="N221" s="200"/>
      <c r="O221" s="200"/>
      <c r="P221" s="200"/>
      <c r="Q221" s="5">
        <f t="shared" si="32"/>
        <v>0</v>
      </c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0</v>
      </c>
      <c r="D222" s="200" t="str">
        <f>V163</f>
        <v>Lannes 21 de Dezembr</v>
      </c>
      <c r="E222" s="200"/>
      <c r="F222" s="129">
        <v>41.91</v>
      </c>
      <c r="G222" s="79" t="s">
        <v>17</v>
      </c>
      <c r="H222" s="128">
        <v>57.41</v>
      </c>
      <c r="I222" s="200" t="str">
        <f>V162</f>
        <v>Rosinha da Gabi</v>
      </c>
      <c r="J222" s="200"/>
      <c r="K222" s="200"/>
      <c r="L222" s="200"/>
      <c r="M222" s="200"/>
      <c r="N222" s="200"/>
      <c r="O222" s="200"/>
      <c r="P222" s="200"/>
      <c r="Q222" s="5">
        <f t="shared" si="32"/>
        <v>3</v>
      </c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00" t="str">
        <f>V161</f>
        <v>sadivalenti</v>
      </c>
      <c r="E223" s="200"/>
      <c r="F223" s="129">
        <v>32.729999999999997</v>
      </c>
      <c r="G223" s="79" t="s">
        <v>17</v>
      </c>
      <c r="H223" s="128">
        <v>48.31</v>
      </c>
      <c r="I223" s="200" t="str">
        <f>V160</f>
        <v>ADEUSEB SPORT CLUB</v>
      </c>
      <c r="J223" s="200"/>
      <c r="K223" s="200"/>
      <c r="L223" s="200"/>
      <c r="M223" s="200"/>
      <c r="N223" s="200"/>
      <c r="O223" s="200"/>
      <c r="P223" s="200"/>
      <c r="Q223" s="5">
        <f t="shared" si="32"/>
        <v>3</v>
      </c>
      <c r="U223" s="5"/>
      <c r="V223" s="5"/>
      <c r="W223" s="5"/>
      <c r="X223" s="5"/>
      <c r="Y223" s="5"/>
      <c r="Z223" s="5"/>
      <c r="AA223" s="5"/>
      <c r="AB223" s="5"/>
      <c r="AC223" s="5"/>
    </row>
    <row r="224" spans="3:29">
      <c r="U224" s="5"/>
      <c r="V224" s="5"/>
      <c r="W224" s="5"/>
      <c r="X224" s="5"/>
      <c r="Y224" s="5"/>
      <c r="Z224" s="5"/>
      <c r="AA224" s="5"/>
      <c r="AB224" s="5"/>
      <c r="AC224" s="5"/>
    </row>
    <row r="225" spans="4:29">
      <c r="D225" s="219" t="s">
        <v>336</v>
      </c>
      <c r="E225" s="219"/>
      <c r="F225" s="219"/>
      <c r="G225" s="219"/>
      <c r="H225" s="219"/>
      <c r="I225" s="219"/>
      <c r="J225" s="219"/>
      <c r="K225" s="219"/>
      <c r="L225" s="219"/>
      <c r="M225" s="21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4:29">
      <c r="D226" s="219"/>
      <c r="E226" s="219"/>
      <c r="F226" s="219"/>
      <c r="G226" s="219"/>
      <c r="H226" s="219"/>
      <c r="I226" s="219"/>
      <c r="J226" s="219"/>
      <c r="K226" s="219"/>
      <c r="L226" s="219"/>
      <c r="M226" s="219"/>
      <c r="T226" s="4"/>
      <c r="U226" s="5"/>
      <c r="V226" s="5"/>
      <c r="W226" s="5"/>
      <c r="X226" s="5"/>
      <c r="Y226" s="5"/>
      <c r="Z226" s="5"/>
      <c r="AA226" s="5"/>
      <c r="AB226" s="5"/>
      <c r="AC226" s="5"/>
    </row>
    <row r="227" spans="4:29">
      <c r="D227" s="101" t="s">
        <v>3</v>
      </c>
      <c r="E227" s="99" t="s">
        <v>29</v>
      </c>
      <c r="F227" s="220" t="s">
        <v>12</v>
      </c>
      <c r="G227" s="220"/>
      <c r="H227" s="220" t="s">
        <v>264</v>
      </c>
      <c r="I227" s="220"/>
      <c r="J227" s="220" t="s">
        <v>265</v>
      </c>
      <c r="K227" s="220"/>
      <c r="L227" s="220" t="s">
        <v>266</v>
      </c>
      <c r="M227" s="220"/>
      <c r="T227" s="4"/>
      <c r="U227" s="5" t="s">
        <v>3</v>
      </c>
      <c r="V227" s="23" t="s">
        <v>2</v>
      </c>
      <c r="W227" s="97" t="s">
        <v>12</v>
      </c>
      <c r="X227" s="97" t="s">
        <v>13</v>
      </c>
      <c r="Y227" s="97" t="s">
        <v>14</v>
      </c>
      <c r="Z227" s="23" t="s">
        <v>15</v>
      </c>
      <c r="AA227" s="97" t="s">
        <v>26</v>
      </c>
      <c r="AB227" s="97" t="s">
        <v>27</v>
      </c>
      <c r="AC227" s="23" t="s">
        <v>28</v>
      </c>
    </row>
    <row r="228" spans="4:29">
      <c r="D228" s="86" t="s">
        <v>4</v>
      </c>
      <c r="E228" s="86" t="str">
        <f>VLOOKUP(AC228,$U$227:$AC$235,2)</f>
        <v>Lucca Mengão</v>
      </c>
      <c r="F228" s="216">
        <f>VLOOKUP(AC228,$U$227:$AC$235,3)</f>
        <v>21</v>
      </c>
      <c r="G228" s="216"/>
      <c r="H228" s="217">
        <f>VLOOKUP(AC228,$U$227:$AC$235,4)</f>
        <v>371.35999999999996</v>
      </c>
      <c r="I228" s="217"/>
      <c r="J228" s="217">
        <f>VLOOKUP(AC228,$U$227:$AC$235,5)</f>
        <v>220.54000000000002</v>
      </c>
      <c r="K228" s="217"/>
      <c r="L228" s="217">
        <f>VLOOKUP(AC228,$U$227:$AC$235,6)</f>
        <v>150.81999999999994</v>
      </c>
      <c r="M228" s="218"/>
      <c r="O228" s="29" t="s">
        <v>271</v>
      </c>
      <c r="T228" s="4"/>
      <c r="U228" s="22">
        <v>1</v>
      </c>
      <c r="V228" s="97" t="str">
        <f>IF(OR('1ª FASE  - ELIMINATÓRIAS'!I135="",'1ª FASE  - ELIMINATÓRIAS'!I135=""),"",'1ª FASE  - ELIMINATÓRIAS'!C135)</f>
        <v>Punk*s da Gávea</v>
      </c>
      <c r="W228" s="5">
        <f>SUM(Q244,Q249,Q258,Q267,Q275,Q284,Q292)</f>
        <v>9</v>
      </c>
      <c r="X228" s="5">
        <f>SUM(H244,H249,H258,H267,H275,H284,H292)</f>
        <v>313.52</v>
      </c>
      <c r="Y228" s="5">
        <f>SUM(F244,F249,F258,F267,F275,F284,F292)</f>
        <v>304.64999999999998</v>
      </c>
      <c r="Z228" s="5">
        <f>X228-Y228</f>
        <v>8.8700000000000045</v>
      </c>
      <c r="AA228" s="97">
        <f>(W228*10^10)+((Z228+5000)*10^6)+(X228*10)+U228</f>
        <v>95008873136.199997</v>
      </c>
      <c r="AB228" s="5">
        <f>LARGE($AA$228:$AA$235,U228)</f>
        <v>215150823718.60001</v>
      </c>
      <c r="AC228" s="97">
        <f>MATCH(AB228,$AA$228:$AA$235,0)</f>
        <v>5</v>
      </c>
    </row>
    <row r="229" spans="4:29">
      <c r="D229" s="86" t="s">
        <v>5</v>
      </c>
      <c r="E229" s="86" t="str">
        <f t="shared" ref="E229:E235" si="33">VLOOKUP(AC229,$U$227:$AC$235,2)</f>
        <v>Nao intendo futebol</v>
      </c>
      <c r="F229" s="216">
        <f t="shared" ref="F229:F235" si="34">VLOOKUP(AC229,$U$227:$AC$235,3)</f>
        <v>15</v>
      </c>
      <c r="G229" s="216"/>
      <c r="H229" s="217">
        <f t="shared" ref="H229:H235" si="35">VLOOKUP(AC229,$U$227:$AC$235,4)</f>
        <v>368.94000000000005</v>
      </c>
      <c r="I229" s="217"/>
      <c r="J229" s="217">
        <f t="shared" ref="J229:J235" si="36">VLOOKUP(AC229,$U$227:$AC$235,5)</f>
        <v>317.12000000000006</v>
      </c>
      <c r="K229" s="217"/>
      <c r="L229" s="217">
        <f t="shared" ref="L229:L235" si="37">VLOOKUP(AC229,$U$227:$AC$235,6)</f>
        <v>51.819999999999993</v>
      </c>
      <c r="M229" s="218"/>
      <c r="O229" s="29" t="s">
        <v>267</v>
      </c>
      <c r="T229" s="4"/>
      <c r="U229" s="22">
        <v>2</v>
      </c>
      <c r="V229" s="97" t="str">
        <f>IF(OR('1ª FASE  - ELIMINATÓRIAS'!I119="",'1ª FASE  - ELIMINATÓRIAS'!I119=""),"",'1ª FASE  - ELIMINATÓRIAS'!C119)</f>
        <v>SóMerdinha FC</v>
      </c>
      <c r="W229" s="5">
        <f>SUM(Q243,Q250,Q257,Q268,Q276,Q283)</f>
        <v>9</v>
      </c>
      <c r="X229" s="5">
        <f>SUM(H243,H250,H257,H268,H276,H283,F292)</f>
        <v>381.46000000000004</v>
      </c>
      <c r="Y229" s="5">
        <f>SUM(F243,F250,F257,F268,F276,F283,H292)</f>
        <v>263.97000000000003</v>
      </c>
      <c r="Z229" s="5">
        <f t="shared" ref="Z229:Z235" si="38">X229-Y229</f>
        <v>117.49000000000001</v>
      </c>
      <c r="AA229" s="97">
        <f t="shared" ref="AA229:AA235" si="39">(W229*10^10)+((Z229+5000)*10^6)+(X229*10)+U229</f>
        <v>95117493816.600006</v>
      </c>
      <c r="AB229" s="5">
        <f t="shared" ref="AB229:AB235" si="40">LARGE($AA$228:$AA$235,U229)</f>
        <v>155051823697.39999</v>
      </c>
      <c r="AC229" s="97">
        <f t="shared" ref="AC229:AC235" si="41">MATCH(AB229,$AA$228:$AA$235,0)</f>
        <v>8</v>
      </c>
    </row>
    <row r="230" spans="4:29">
      <c r="D230" s="86" t="s">
        <v>6</v>
      </c>
      <c r="E230" s="86" t="str">
        <f t="shared" si="33"/>
        <v>SóMerdinha FC</v>
      </c>
      <c r="F230" s="216">
        <f t="shared" si="34"/>
        <v>9</v>
      </c>
      <c r="G230" s="216"/>
      <c r="H230" s="217">
        <f t="shared" si="35"/>
        <v>381.46000000000004</v>
      </c>
      <c r="I230" s="217"/>
      <c r="J230" s="217">
        <f t="shared" si="36"/>
        <v>263.97000000000003</v>
      </c>
      <c r="K230" s="217"/>
      <c r="L230" s="217">
        <f t="shared" si="37"/>
        <v>117.49000000000001</v>
      </c>
      <c r="M230" s="218"/>
      <c r="O230" s="29" t="s">
        <v>588</v>
      </c>
      <c r="T230" s="4"/>
      <c r="U230" s="22">
        <v>3</v>
      </c>
      <c r="V230" s="97" t="str">
        <f>IF(OR('1ª FASE  - ELIMINATÓRIAS'!I103="",'1ª FASE  - ELIMINATÓRIAS'!I103=""),"",'1ª FASE  - ELIMINATÓRIAS'!C103)</f>
        <v>Seringueira</v>
      </c>
      <c r="W230" s="5">
        <f>SUM(Q242,Q251,Q260,Q265,C276,C284,Q291)</f>
        <v>3</v>
      </c>
      <c r="X230" s="5">
        <f>SUM(H242,H251,H260,H265,F276,F284,H291)</f>
        <v>99.7</v>
      </c>
      <c r="Y230" s="5">
        <f>SUM(F242,F251,F260,F265,H276,H284,F291)</f>
        <v>313.38</v>
      </c>
      <c r="Z230" s="5">
        <f t="shared" si="38"/>
        <v>-213.68</v>
      </c>
      <c r="AA230" s="97">
        <f t="shared" si="39"/>
        <v>34786321000</v>
      </c>
      <c r="AB230" s="5">
        <f t="shared" si="40"/>
        <v>95117493816.600006</v>
      </c>
      <c r="AC230" s="97">
        <f t="shared" si="41"/>
        <v>2</v>
      </c>
    </row>
    <row r="231" spans="4:29">
      <c r="D231" s="86" t="s">
        <v>7</v>
      </c>
      <c r="E231" s="86" t="str">
        <f t="shared" si="33"/>
        <v>Punk*s da Gávea</v>
      </c>
      <c r="F231" s="216">
        <f t="shared" si="34"/>
        <v>9</v>
      </c>
      <c r="G231" s="216"/>
      <c r="H231" s="217">
        <f t="shared" si="35"/>
        <v>313.52</v>
      </c>
      <c r="I231" s="217"/>
      <c r="J231" s="217">
        <f t="shared" si="36"/>
        <v>304.64999999999998</v>
      </c>
      <c r="K231" s="217"/>
      <c r="L231" s="217">
        <f t="shared" si="37"/>
        <v>8.8700000000000045</v>
      </c>
      <c r="M231" s="218"/>
      <c r="O231" s="29" t="s">
        <v>589</v>
      </c>
      <c r="T231" s="4"/>
      <c r="U231" s="22">
        <v>4</v>
      </c>
      <c r="V231" s="97" t="str">
        <f>IF(OR('1ª FASE  - ELIMINATÓRIAS'!I87="",'1ª FASE  - ELIMINATÓRIAS'!I87=""),"",'1ª FASE  - ELIMINATÓRIAS'!C87)</f>
        <v>Celtic fc 2011</v>
      </c>
      <c r="W231" s="5">
        <f>SUM(Q241,Q252,Q259,Q266,C275,C283,C291)</f>
        <v>6</v>
      </c>
      <c r="X231" s="5">
        <f>SUM(H241,H252,H259,H266,F275,F283,F291)</f>
        <v>256.56</v>
      </c>
      <c r="Y231" s="5">
        <f>SUM(F241,H252,F259,F266,H275,H283,H291)</f>
        <v>285.40999999999997</v>
      </c>
      <c r="Z231" s="5">
        <f t="shared" si="38"/>
        <v>-28.849999999999966</v>
      </c>
      <c r="AA231" s="97">
        <f t="shared" si="39"/>
        <v>64971152569.599998</v>
      </c>
      <c r="AB231" s="5">
        <f t="shared" si="40"/>
        <v>95008873136.199997</v>
      </c>
      <c r="AC231" s="97">
        <f t="shared" si="41"/>
        <v>1</v>
      </c>
    </row>
    <row r="232" spans="4:29">
      <c r="D232" s="80" t="s">
        <v>8</v>
      </c>
      <c r="E232" s="80" t="str">
        <f t="shared" si="33"/>
        <v>zeppelin #11</v>
      </c>
      <c r="F232" s="207">
        <f t="shared" si="34"/>
        <v>9</v>
      </c>
      <c r="G232" s="207"/>
      <c r="H232" s="208">
        <f t="shared" si="35"/>
        <v>279.56</v>
      </c>
      <c r="I232" s="208"/>
      <c r="J232" s="208">
        <f t="shared" si="36"/>
        <v>279.28999999999996</v>
      </c>
      <c r="K232" s="208"/>
      <c r="L232" s="208">
        <f t="shared" si="37"/>
        <v>0.27000000000003865</v>
      </c>
      <c r="M232" s="209"/>
      <c r="O232" s="29" t="s">
        <v>270</v>
      </c>
      <c r="T232" s="4"/>
      <c r="U232" s="22">
        <v>5</v>
      </c>
      <c r="V232" s="97" t="str">
        <f>IF(OR('1ª FASE  - ELIMINATÓRIAS'!I71="",'1ª FASE  - ELIMINATÓRIAS'!I71=""),"",'1ª FASE  - ELIMINATÓRIAS'!C71)</f>
        <v>Lucca Mengão</v>
      </c>
      <c r="W232" s="5">
        <f>SUM(C244,C252,C260,C268,Q273,Q282,Q290)</f>
        <v>21</v>
      </c>
      <c r="X232" s="5">
        <f>SUM(F244,F252,F260,F268,H273,H282,H290)</f>
        <v>371.35999999999996</v>
      </c>
      <c r="Y232" s="5">
        <f>SUM(H244,H252,H260,H268,F273,F282,F290)</f>
        <v>220.54000000000002</v>
      </c>
      <c r="Z232" s="5">
        <f t="shared" si="38"/>
        <v>150.81999999999994</v>
      </c>
      <c r="AA232" s="97">
        <f t="shared" si="39"/>
        <v>215150823718.60001</v>
      </c>
      <c r="AB232" s="5">
        <f t="shared" si="40"/>
        <v>95000272801.600006</v>
      </c>
      <c r="AC232" s="97">
        <f t="shared" si="41"/>
        <v>6</v>
      </c>
    </row>
    <row r="233" spans="4:29">
      <c r="D233" s="80" t="s">
        <v>9</v>
      </c>
      <c r="E233" s="80" t="str">
        <f t="shared" si="33"/>
        <v>Reisr FC</v>
      </c>
      <c r="F233" s="207">
        <f t="shared" si="34"/>
        <v>9</v>
      </c>
      <c r="G233" s="207"/>
      <c r="H233" s="208">
        <f t="shared" si="35"/>
        <v>232.32</v>
      </c>
      <c r="I233" s="208"/>
      <c r="J233" s="208">
        <f t="shared" si="36"/>
        <v>316.92999999999995</v>
      </c>
      <c r="K233" s="208"/>
      <c r="L233" s="208">
        <f t="shared" si="37"/>
        <v>-84.609999999999957</v>
      </c>
      <c r="M233" s="209"/>
      <c r="T233" s="4"/>
      <c r="U233" s="22">
        <v>6</v>
      </c>
      <c r="V233" s="97" t="str">
        <f>IF(OR('1ª FASE  - ELIMINATÓRIAS'!I55="",'1ª FASE  - ELIMINATÓRIAS'!I55=""),"",'1ª FASE  - ELIMINATÓRIAS'!C55)</f>
        <v>zeppelin #11</v>
      </c>
      <c r="W233" s="5">
        <f>SUM(C243,C251,C259,C267,Q274,Q281,C290)</f>
        <v>9</v>
      </c>
      <c r="X233" s="5">
        <f>SUM(F243,F251,F259,F267,H274,H281,F290)</f>
        <v>279.56</v>
      </c>
      <c r="Y233" s="5">
        <f>SUM(H243,H251,H259,H267,F274,F281,H290)</f>
        <v>279.28999999999996</v>
      </c>
      <c r="Z233" s="5">
        <f t="shared" si="38"/>
        <v>0.27000000000003865</v>
      </c>
      <c r="AA233" s="97">
        <f t="shared" si="39"/>
        <v>95000272801.600006</v>
      </c>
      <c r="AB233" s="5">
        <f t="shared" si="40"/>
        <v>94915392330.199997</v>
      </c>
      <c r="AC233" s="97">
        <f t="shared" si="41"/>
        <v>7</v>
      </c>
    </row>
    <row r="234" spans="4:29">
      <c r="D234" s="80" t="s">
        <v>10</v>
      </c>
      <c r="E234" s="80" t="str">
        <f t="shared" si="33"/>
        <v>Celtic fc 2011</v>
      </c>
      <c r="F234" s="207">
        <f t="shared" si="34"/>
        <v>6</v>
      </c>
      <c r="G234" s="207"/>
      <c r="H234" s="208">
        <f t="shared" si="35"/>
        <v>256.56</v>
      </c>
      <c r="I234" s="208"/>
      <c r="J234" s="208">
        <f t="shared" si="36"/>
        <v>285.40999999999997</v>
      </c>
      <c r="K234" s="208"/>
      <c r="L234" s="208">
        <f t="shared" si="37"/>
        <v>-28.849999999999966</v>
      </c>
      <c r="M234" s="209"/>
      <c r="T234" s="4"/>
      <c r="U234" s="22">
        <v>7</v>
      </c>
      <c r="V234" s="97" t="str">
        <f>IF(OR('1ª FASE  - ELIMINATÓRIAS'!I39="",'1ª FASE  - ELIMINATÓRIAS'!I39=""),"",'1ª FASE  - ELIMINATÓRIAS'!C39)</f>
        <v>Reisr FC</v>
      </c>
      <c r="W234" s="5">
        <f>SUM(C242,C250,C258,C266,C274,C282,Q289)</f>
        <v>9</v>
      </c>
      <c r="X234" s="5">
        <f>SUM(F242,F250,F258,F266,F274,F282,H289)</f>
        <v>232.32</v>
      </c>
      <c r="Y234" s="5">
        <f>SUM(H242,H250,H258,H266,H274,H282,F289)</f>
        <v>316.92999999999995</v>
      </c>
      <c r="Z234" s="5">
        <f t="shared" si="38"/>
        <v>-84.609999999999957</v>
      </c>
      <c r="AA234" s="97">
        <f t="shared" si="39"/>
        <v>94915392330.199997</v>
      </c>
      <c r="AB234" s="5">
        <f t="shared" si="40"/>
        <v>64971152569.599998</v>
      </c>
      <c r="AC234" s="97">
        <f t="shared" si="41"/>
        <v>4</v>
      </c>
    </row>
    <row r="235" spans="4:29">
      <c r="D235" s="80" t="s">
        <v>11</v>
      </c>
      <c r="E235" s="80" t="str">
        <f t="shared" si="33"/>
        <v>Seringueira</v>
      </c>
      <c r="F235" s="207">
        <f t="shared" si="34"/>
        <v>3</v>
      </c>
      <c r="G235" s="207"/>
      <c r="H235" s="208">
        <f t="shared" si="35"/>
        <v>99.7</v>
      </c>
      <c r="I235" s="208"/>
      <c r="J235" s="208">
        <f t="shared" si="36"/>
        <v>313.38</v>
      </c>
      <c r="K235" s="208"/>
      <c r="L235" s="208">
        <f t="shared" si="37"/>
        <v>-213.68</v>
      </c>
      <c r="M235" s="209"/>
      <c r="T235" s="4"/>
      <c r="U235" s="22">
        <v>8</v>
      </c>
      <c r="V235" s="97" t="str">
        <f>IF(OR('1ª FASE  - ELIMINATÓRIAS'!I30="",'1ª FASE  - ELIMINATÓRIAS'!I30=""),"",'1ª FASE  - ELIMINATÓRIAS'!C30)</f>
        <v>Nao intendo futebol</v>
      </c>
      <c r="W235" s="5">
        <f>SUM(C241,C249,C257,C265,C273,C281,C289)</f>
        <v>15</v>
      </c>
      <c r="X235" s="5">
        <f>SUM(F241,F249,F257,F265,F273,F281,F289)</f>
        <v>368.94000000000005</v>
      </c>
      <c r="Y235" s="5">
        <f>SUM(H241,H249,H257,H265,H273,H281,H289)</f>
        <v>317.12000000000006</v>
      </c>
      <c r="Z235" s="5">
        <f t="shared" si="38"/>
        <v>51.819999999999993</v>
      </c>
      <c r="AA235" s="97">
        <f t="shared" si="39"/>
        <v>155051823697.39999</v>
      </c>
      <c r="AB235" s="5">
        <f t="shared" si="40"/>
        <v>34786321000</v>
      </c>
      <c r="AC235" s="97">
        <f t="shared" si="41"/>
        <v>3</v>
      </c>
    </row>
    <row r="236" spans="4:29">
      <c r="T236" s="4"/>
      <c r="U236" s="5"/>
      <c r="V236" s="97"/>
      <c r="W236" s="5"/>
      <c r="X236" s="5"/>
      <c r="Y236" s="5"/>
      <c r="Z236" s="5"/>
      <c r="AA236" s="5"/>
      <c r="AB236" s="5"/>
      <c r="AC236" s="5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>
      <c r="D238" s="210" t="s">
        <v>141</v>
      </c>
      <c r="E238" s="211"/>
      <c r="F238" s="211"/>
      <c r="G238" s="211"/>
      <c r="H238" s="211"/>
      <c r="I238" s="211"/>
      <c r="J238" s="211"/>
      <c r="K238" s="211"/>
      <c r="L238" s="211"/>
      <c r="M238" s="211"/>
      <c r="N238" s="211"/>
      <c r="O238" s="211"/>
      <c r="P238" s="21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thickBot="1">
      <c r="D239" s="213"/>
      <c r="E239" s="214"/>
      <c r="F239" s="214"/>
      <c r="G239" s="214"/>
      <c r="H239" s="214"/>
      <c r="I239" s="214"/>
      <c r="J239" s="214"/>
      <c r="K239" s="214"/>
      <c r="L239" s="214"/>
      <c r="M239" s="214"/>
      <c r="N239" s="214"/>
      <c r="O239" s="214"/>
      <c r="P239" s="21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3</v>
      </c>
      <c r="D241" s="200" t="str">
        <f>V235</f>
        <v>Nao intendo futebol</v>
      </c>
      <c r="E241" s="200"/>
      <c r="F241" s="133">
        <v>62.65</v>
      </c>
      <c r="G241" s="134" t="s">
        <v>17</v>
      </c>
      <c r="H241" s="135">
        <v>50.55</v>
      </c>
      <c r="I241" s="200" t="str">
        <f>V231</f>
        <v>Celtic fc 2011</v>
      </c>
      <c r="J241" s="200"/>
      <c r="K241" s="200"/>
      <c r="L241" s="200"/>
      <c r="M241" s="200"/>
      <c r="N241" s="200"/>
      <c r="O241" s="200"/>
      <c r="P241" s="200"/>
      <c r="Q241" s="5">
        <f>IF(OR(H241="",F241=""),"",IF(H241=F241,1,IF(H241&gt;F241,3,0)))</f>
        <v>0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3</v>
      </c>
      <c r="D242" s="200" t="str">
        <f>V234</f>
        <v>Reisr FC</v>
      </c>
      <c r="E242" s="200"/>
      <c r="F242" s="133">
        <v>49.37</v>
      </c>
      <c r="G242" s="134" t="s">
        <v>17</v>
      </c>
      <c r="H242" s="135">
        <v>9.6</v>
      </c>
      <c r="I242" s="200" t="str">
        <f>V230</f>
        <v>Seringueira</v>
      </c>
      <c r="J242" s="200"/>
      <c r="K242" s="200"/>
      <c r="L242" s="200"/>
      <c r="M242" s="200"/>
      <c r="N242" s="200"/>
      <c r="O242" s="200"/>
      <c r="P242" s="200"/>
      <c r="Q242" s="5">
        <f t="shared" ref="Q242:Q292" si="43">IF(OR(H242="",F242=""),"",IF(H242=F242,1,IF(H242&gt;F242,3,0)))</f>
        <v>0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00" t="str">
        <f>V233</f>
        <v>zeppelin #11</v>
      </c>
      <c r="E243" s="200"/>
      <c r="F243" s="133">
        <v>49.07</v>
      </c>
      <c r="G243" s="134" t="s">
        <v>17</v>
      </c>
      <c r="H243" s="135">
        <v>43.45</v>
      </c>
      <c r="I243" s="200" t="str">
        <f>V229</f>
        <v>SóMerdinha FC</v>
      </c>
      <c r="J243" s="200"/>
      <c r="K243" s="200"/>
      <c r="L243" s="200"/>
      <c r="M243" s="200"/>
      <c r="N243" s="200"/>
      <c r="O243" s="200"/>
      <c r="P243" s="200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00" t="str">
        <f>V232</f>
        <v>Lucca Mengão</v>
      </c>
      <c r="E244" s="200"/>
      <c r="F244" s="133">
        <v>54.77</v>
      </c>
      <c r="G244" s="134" t="s">
        <v>17</v>
      </c>
      <c r="H244" s="135">
        <v>44.22</v>
      </c>
      <c r="I244" s="200" t="str">
        <f>V228</f>
        <v>Punk*s da Gávea</v>
      </c>
      <c r="J244" s="200"/>
      <c r="K244" s="200"/>
      <c r="L244" s="200"/>
      <c r="M244" s="200"/>
      <c r="N244" s="200"/>
      <c r="O244" s="200"/>
      <c r="P244" s="200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>
      <c r="C246" s="5" t="str">
        <f t="shared" si="42"/>
        <v/>
      </c>
      <c r="D246" s="201" t="s">
        <v>143</v>
      </c>
      <c r="E246" s="202"/>
      <c r="F246" s="202"/>
      <c r="G246" s="202"/>
      <c r="H246" s="202"/>
      <c r="I246" s="202"/>
      <c r="J246" s="202"/>
      <c r="K246" s="202"/>
      <c r="L246" s="202"/>
      <c r="M246" s="202"/>
      <c r="N246" s="202"/>
      <c r="O246" s="202"/>
      <c r="P246" s="203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thickBot="1">
      <c r="C247" s="5" t="str">
        <f t="shared" si="42"/>
        <v/>
      </c>
      <c r="D247" s="204"/>
      <c r="E247" s="205"/>
      <c r="F247" s="205"/>
      <c r="G247" s="205"/>
      <c r="H247" s="205"/>
      <c r="I247" s="205"/>
      <c r="J247" s="205"/>
      <c r="K247" s="205"/>
      <c r="L247" s="205"/>
      <c r="M247" s="205"/>
      <c r="N247" s="205"/>
      <c r="O247" s="205"/>
      <c r="P247" s="206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3</v>
      </c>
      <c r="D249" s="200" t="str">
        <f>V235</f>
        <v>Nao intendo futebol</v>
      </c>
      <c r="E249" s="200"/>
      <c r="F249" s="133">
        <v>45.48</v>
      </c>
      <c r="G249" s="134" t="s">
        <v>17</v>
      </c>
      <c r="H249" s="135">
        <v>39.75</v>
      </c>
      <c r="I249" s="200" t="str">
        <f>V228</f>
        <v>Punk*s da Gávea</v>
      </c>
      <c r="J249" s="200"/>
      <c r="K249" s="200"/>
      <c r="L249" s="200"/>
      <c r="M249" s="200"/>
      <c r="N249" s="200"/>
      <c r="O249" s="200"/>
      <c r="P249" s="200"/>
      <c r="Q249" s="5">
        <f t="shared" si="43"/>
        <v>0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0</v>
      </c>
      <c r="D250" s="200" t="str">
        <f>V234</f>
        <v>Reisr FC</v>
      </c>
      <c r="E250" s="200"/>
      <c r="F250" s="135">
        <v>44.9</v>
      </c>
      <c r="G250" s="134" t="s">
        <v>17</v>
      </c>
      <c r="H250" s="133">
        <v>72.97</v>
      </c>
      <c r="I250" s="200" t="str">
        <f>V229</f>
        <v>SóMerdinha FC</v>
      </c>
      <c r="J250" s="200"/>
      <c r="K250" s="200"/>
      <c r="L250" s="200"/>
      <c r="M250" s="200"/>
      <c r="N250" s="200"/>
      <c r="O250" s="200"/>
      <c r="P250" s="200"/>
      <c r="Q250" s="5">
        <f t="shared" si="43"/>
        <v>3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3</v>
      </c>
      <c r="D251" s="200" t="str">
        <f>V233</f>
        <v>zeppelin #11</v>
      </c>
      <c r="E251" s="200"/>
      <c r="F251" s="133">
        <v>35.85</v>
      </c>
      <c r="G251" s="134" t="s">
        <v>17</v>
      </c>
      <c r="H251" s="135">
        <v>16.600000000000001</v>
      </c>
      <c r="I251" s="200" t="str">
        <f>V230</f>
        <v>Seringueira</v>
      </c>
      <c r="J251" s="200"/>
      <c r="K251" s="200"/>
      <c r="L251" s="200"/>
      <c r="M251" s="200"/>
      <c r="N251" s="200"/>
      <c r="O251" s="200"/>
      <c r="P251" s="200"/>
      <c r="Q251" s="5">
        <f t="shared" si="43"/>
        <v>0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3</v>
      </c>
      <c r="D252" s="200" t="str">
        <f>V232</f>
        <v>Lucca Mengão</v>
      </c>
      <c r="E252" s="200"/>
      <c r="F252" s="133">
        <v>35</v>
      </c>
      <c r="G252" s="134" t="s">
        <v>17</v>
      </c>
      <c r="H252" s="135">
        <v>32.869999999999997</v>
      </c>
      <c r="I252" s="200" t="str">
        <f>V231</f>
        <v>Celtic fc 2011</v>
      </c>
      <c r="J252" s="200"/>
      <c r="K252" s="200"/>
      <c r="L252" s="200"/>
      <c r="M252" s="200"/>
      <c r="N252" s="200"/>
      <c r="O252" s="200"/>
      <c r="P252" s="200"/>
      <c r="Q252" s="5">
        <f t="shared" si="43"/>
        <v>0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>
      <c r="C254" s="5" t="str">
        <f t="shared" si="42"/>
        <v/>
      </c>
      <c r="D254" s="201" t="s">
        <v>142</v>
      </c>
      <c r="E254" s="202"/>
      <c r="F254" s="202"/>
      <c r="G254" s="202"/>
      <c r="H254" s="202"/>
      <c r="I254" s="202"/>
      <c r="J254" s="202"/>
      <c r="K254" s="202"/>
      <c r="L254" s="202"/>
      <c r="M254" s="202"/>
      <c r="N254" s="202"/>
      <c r="O254" s="202"/>
      <c r="P254" s="203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thickBot="1">
      <c r="C255" s="5" t="str">
        <f t="shared" si="42"/>
        <v/>
      </c>
      <c r="D255" s="204"/>
      <c r="E255" s="205"/>
      <c r="F255" s="205"/>
      <c r="G255" s="205"/>
      <c r="H255" s="205"/>
      <c r="I255" s="205"/>
      <c r="J255" s="205"/>
      <c r="K255" s="205"/>
      <c r="L255" s="205"/>
      <c r="M255" s="205"/>
      <c r="N255" s="205"/>
      <c r="O255" s="205"/>
      <c r="P255" s="206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0</v>
      </c>
      <c r="D257" s="200" t="str">
        <f>V235</f>
        <v>Nao intendo futebol</v>
      </c>
      <c r="E257" s="200"/>
      <c r="F257" s="129">
        <v>61.87</v>
      </c>
      <c r="G257" s="79" t="s">
        <v>17</v>
      </c>
      <c r="H257" s="128">
        <v>71.75</v>
      </c>
      <c r="I257" s="200" t="str">
        <f>V229</f>
        <v>SóMerdinha FC</v>
      </c>
      <c r="J257" s="200"/>
      <c r="K257" s="200"/>
      <c r="L257" s="200"/>
      <c r="M257" s="200"/>
      <c r="N257" s="200"/>
      <c r="O257" s="200"/>
      <c r="P257" s="200"/>
      <c r="Q257" s="5">
        <f t="shared" si="43"/>
        <v>3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00" t="str">
        <f>V234</f>
        <v>Reisr FC</v>
      </c>
      <c r="E258" s="200"/>
      <c r="F258" s="129">
        <v>31.95</v>
      </c>
      <c r="G258" s="79" t="s">
        <v>17</v>
      </c>
      <c r="H258" s="128">
        <v>73.33</v>
      </c>
      <c r="I258" s="200" t="str">
        <f>V228</f>
        <v>Punk*s da Gávea</v>
      </c>
      <c r="J258" s="200"/>
      <c r="K258" s="200"/>
      <c r="L258" s="200"/>
      <c r="M258" s="200"/>
      <c r="N258" s="200"/>
      <c r="O258" s="200"/>
      <c r="P258" s="200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0</v>
      </c>
      <c r="D259" s="200" t="str">
        <f>V233</f>
        <v>zeppelin #11</v>
      </c>
      <c r="E259" s="200"/>
      <c r="F259" s="129">
        <v>38.65</v>
      </c>
      <c r="G259" s="79" t="s">
        <v>17</v>
      </c>
      <c r="H259" s="128">
        <v>54.75</v>
      </c>
      <c r="I259" s="200" t="str">
        <f>V231</f>
        <v>Celtic fc 2011</v>
      </c>
      <c r="J259" s="200"/>
      <c r="K259" s="200"/>
      <c r="L259" s="200"/>
      <c r="M259" s="200"/>
      <c r="N259" s="200"/>
      <c r="O259" s="200"/>
      <c r="P259" s="200"/>
      <c r="Q259" s="5">
        <f t="shared" si="43"/>
        <v>3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3</v>
      </c>
      <c r="D260" s="200" t="str">
        <f>V232</f>
        <v>Lucca Mengão</v>
      </c>
      <c r="E260" s="200"/>
      <c r="F260" s="128">
        <v>51.65</v>
      </c>
      <c r="G260" s="79" t="s">
        <v>17</v>
      </c>
      <c r="H260" s="135">
        <v>16.899999999999999</v>
      </c>
      <c r="I260" s="200" t="str">
        <f>V230</f>
        <v>Seringueira</v>
      </c>
      <c r="J260" s="200"/>
      <c r="K260" s="200"/>
      <c r="L260" s="200"/>
      <c r="M260" s="200"/>
      <c r="N260" s="200"/>
      <c r="O260" s="200"/>
      <c r="P260" s="200"/>
      <c r="Q260" s="5">
        <f t="shared" si="43"/>
        <v>0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01" t="s">
        <v>144</v>
      </c>
      <c r="E262" s="202"/>
      <c r="F262" s="202"/>
      <c r="G262" s="202"/>
      <c r="H262" s="202"/>
      <c r="I262" s="202"/>
      <c r="J262" s="202"/>
      <c r="K262" s="202"/>
      <c r="L262" s="202"/>
      <c r="M262" s="202"/>
      <c r="N262" s="202"/>
      <c r="O262" s="202"/>
      <c r="P262" s="203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04"/>
      <c r="E263" s="205"/>
      <c r="F263" s="205"/>
      <c r="G263" s="205"/>
      <c r="H263" s="205"/>
      <c r="I263" s="205"/>
      <c r="J263" s="205"/>
      <c r="K263" s="205"/>
      <c r="L263" s="205"/>
      <c r="M263" s="205"/>
      <c r="N263" s="205"/>
      <c r="O263" s="205"/>
      <c r="P263" s="206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00" t="str">
        <f>V235</f>
        <v>Nao intendo futebol</v>
      </c>
      <c r="E265" s="200"/>
      <c r="F265" s="133">
        <v>33.85</v>
      </c>
      <c r="G265" s="134" t="s">
        <v>17</v>
      </c>
      <c r="H265" s="135">
        <v>15.9</v>
      </c>
      <c r="I265" s="200" t="str">
        <f>V230</f>
        <v>Seringueira</v>
      </c>
      <c r="J265" s="200"/>
      <c r="K265" s="200"/>
      <c r="L265" s="200"/>
      <c r="M265" s="200"/>
      <c r="N265" s="200"/>
      <c r="O265" s="200"/>
      <c r="P265" s="200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3</v>
      </c>
      <c r="D266" s="200" t="str">
        <f>V234</f>
        <v>Reisr FC</v>
      </c>
      <c r="E266" s="200"/>
      <c r="F266" s="133">
        <v>34</v>
      </c>
      <c r="G266" s="134" t="s">
        <v>17</v>
      </c>
      <c r="H266" s="135">
        <v>12.5</v>
      </c>
      <c r="I266" s="200" t="str">
        <f>V231</f>
        <v>Celtic fc 2011</v>
      </c>
      <c r="J266" s="200"/>
      <c r="K266" s="200"/>
      <c r="L266" s="200"/>
      <c r="M266" s="200"/>
      <c r="N266" s="200"/>
      <c r="O266" s="200"/>
      <c r="P266" s="200"/>
      <c r="Q266" s="5">
        <f t="shared" si="43"/>
        <v>0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3</v>
      </c>
      <c r="D267" s="200" t="str">
        <f>V233</f>
        <v>zeppelin #11</v>
      </c>
      <c r="E267" s="200"/>
      <c r="F267" s="133">
        <v>59.59</v>
      </c>
      <c r="G267" s="134" t="s">
        <v>17</v>
      </c>
      <c r="H267" s="135">
        <v>24.91</v>
      </c>
      <c r="I267" s="200" t="str">
        <f>V228</f>
        <v>Punk*s da Gávea</v>
      </c>
      <c r="J267" s="200"/>
      <c r="K267" s="200"/>
      <c r="L267" s="200"/>
      <c r="M267" s="200"/>
      <c r="N267" s="200"/>
      <c r="O267" s="200"/>
      <c r="P267" s="200"/>
      <c r="Q267" s="5">
        <f t="shared" si="43"/>
        <v>0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00" t="str">
        <f>V232</f>
        <v>Lucca Mengão</v>
      </c>
      <c r="E268" s="200"/>
      <c r="F268" s="133">
        <v>37.19</v>
      </c>
      <c r="G268" s="134" t="s">
        <v>17</v>
      </c>
      <c r="H268" s="135">
        <v>27.49</v>
      </c>
      <c r="I268" s="200" t="str">
        <f>V229</f>
        <v>SóMerdinha FC</v>
      </c>
      <c r="J268" s="200"/>
      <c r="K268" s="200"/>
      <c r="L268" s="200"/>
      <c r="M268" s="200"/>
      <c r="N268" s="200"/>
      <c r="O268" s="200"/>
      <c r="P268" s="200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01" t="s">
        <v>145</v>
      </c>
      <c r="E270" s="202"/>
      <c r="F270" s="202"/>
      <c r="G270" s="202"/>
      <c r="H270" s="202"/>
      <c r="I270" s="202"/>
      <c r="J270" s="202"/>
      <c r="K270" s="202"/>
      <c r="L270" s="202"/>
      <c r="M270" s="202"/>
      <c r="N270" s="202"/>
      <c r="O270" s="202"/>
      <c r="P270" s="203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04"/>
      <c r="E271" s="205"/>
      <c r="F271" s="205"/>
      <c r="G271" s="205"/>
      <c r="H271" s="205"/>
      <c r="I271" s="205"/>
      <c r="J271" s="205"/>
      <c r="K271" s="205"/>
      <c r="L271" s="205"/>
      <c r="M271" s="205"/>
      <c r="N271" s="205"/>
      <c r="O271" s="205"/>
      <c r="P271" s="206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0</v>
      </c>
      <c r="D273" s="200" t="str">
        <f>V235</f>
        <v>Nao intendo futebol</v>
      </c>
      <c r="E273" s="200"/>
      <c r="F273" s="135">
        <v>57.95</v>
      </c>
      <c r="G273" s="134" t="s">
        <v>17</v>
      </c>
      <c r="H273" s="133">
        <v>66.27</v>
      </c>
      <c r="I273" s="200" t="str">
        <f>V232</f>
        <v>Lucca Mengão</v>
      </c>
      <c r="J273" s="200"/>
      <c r="K273" s="200"/>
      <c r="L273" s="200"/>
      <c r="M273" s="200"/>
      <c r="N273" s="200"/>
      <c r="O273" s="200"/>
      <c r="P273" s="200"/>
      <c r="Q273" s="5">
        <f t="shared" si="43"/>
        <v>3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0" t="str">
        <f>V234</f>
        <v>Reisr FC</v>
      </c>
      <c r="E274" s="200"/>
      <c r="F274" s="133">
        <v>29.7</v>
      </c>
      <c r="G274" s="134" t="s">
        <v>17</v>
      </c>
      <c r="H274" s="135">
        <v>24.79</v>
      </c>
      <c r="I274" s="200" t="str">
        <f>V233</f>
        <v>zeppelin #11</v>
      </c>
      <c r="J274" s="200"/>
      <c r="K274" s="200"/>
      <c r="L274" s="200"/>
      <c r="M274" s="200"/>
      <c r="N274" s="200"/>
      <c r="O274" s="200"/>
      <c r="P274" s="200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00" t="str">
        <f>V231</f>
        <v>Celtic fc 2011</v>
      </c>
      <c r="E275" s="200"/>
      <c r="F275" s="133">
        <v>50.97</v>
      </c>
      <c r="G275" s="134" t="s">
        <v>17</v>
      </c>
      <c r="H275" s="135">
        <v>54.47</v>
      </c>
      <c r="I275" s="200" t="str">
        <f>V228</f>
        <v>Punk*s da Gávea</v>
      </c>
      <c r="J275" s="200"/>
      <c r="K275" s="200"/>
      <c r="L275" s="200"/>
      <c r="M275" s="200"/>
      <c r="N275" s="200"/>
      <c r="O275" s="200"/>
      <c r="P275" s="200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0</v>
      </c>
      <c r="D276" s="200" t="str">
        <f>V230</f>
        <v>Seringueira</v>
      </c>
      <c r="E276" s="200"/>
      <c r="F276" s="135">
        <v>1.9</v>
      </c>
      <c r="G276" s="134" t="s">
        <v>17</v>
      </c>
      <c r="H276" s="133">
        <v>79.94</v>
      </c>
      <c r="I276" s="200" t="str">
        <f>V229</f>
        <v>SóMerdinha FC</v>
      </c>
      <c r="J276" s="200"/>
      <c r="K276" s="200"/>
      <c r="L276" s="200"/>
      <c r="M276" s="200"/>
      <c r="N276" s="200"/>
      <c r="O276" s="200"/>
      <c r="P276" s="200"/>
      <c r="Q276" s="5">
        <f t="shared" si="43"/>
        <v>3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1" t="s">
        <v>146</v>
      </c>
      <c r="E278" s="202"/>
      <c r="F278" s="202"/>
      <c r="G278" s="202"/>
      <c r="H278" s="202"/>
      <c r="I278" s="202"/>
      <c r="J278" s="202"/>
      <c r="K278" s="202"/>
      <c r="L278" s="202"/>
      <c r="M278" s="202"/>
      <c r="N278" s="202"/>
      <c r="O278" s="202"/>
      <c r="P278" s="203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04"/>
      <c r="E279" s="205"/>
      <c r="F279" s="205"/>
      <c r="G279" s="205"/>
      <c r="H279" s="205"/>
      <c r="I279" s="205"/>
      <c r="J279" s="205"/>
      <c r="K279" s="205"/>
      <c r="L279" s="205"/>
      <c r="M279" s="205"/>
      <c r="N279" s="205"/>
      <c r="O279" s="205"/>
      <c r="P279" s="206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00" t="str">
        <f>V235</f>
        <v>Nao intendo futebol</v>
      </c>
      <c r="E281" s="200"/>
      <c r="F281" s="150">
        <v>44.67</v>
      </c>
      <c r="G281" s="134" t="s">
        <v>17</v>
      </c>
      <c r="H281" s="150">
        <v>40.299999999999997</v>
      </c>
      <c r="I281" s="200" t="str">
        <f>V233</f>
        <v>zeppelin #11</v>
      </c>
      <c r="J281" s="200"/>
      <c r="K281" s="200"/>
      <c r="L281" s="200"/>
      <c r="M281" s="200"/>
      <c r="N281" s="200"/>
      <c r="O281" s="200"/>
      <c r="P281" s="200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00" t="str">
        <f>V234</f>
        <v>Reisr FC</v>
      </c>
      <c r="E282" s="200"/>
      <c r="F282" s="150">
        <v>9.8000000000000007</v>
      </c>
      <c r="G282" s="134" t="s">
        <v>17</v>
      </c>
      <c r="H282" s="150">
        <v>61.27</v>
      </c>
      <c r="I282" s="200" t="str">
        <f>V232</f>
        <v>Lucca Mengão</v>
      </c>
      <c r="J282" s="200"/>
      <c r="K282" s="200"/>
      <c r="L282" s="200"/>
      <c r="M282" s="200"/>
      <c r="N282" s="200"/>
      <c r="O282" s="200"/>
      <c r="P282" s="200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00" t="str">
        <f>V231</f>
        <v>Celtic fc 2011</v>
      </c>
      <c r="E283" s="200"/>
      <c r="F283" s="150">
        <v>42.91</v>
      </c>
      <c r="G283" s="134" t="s">
        <v>17</v>
      </c>
      <c r="H283" s="150">
        <v>39.270000000000003</v>
      </c>
      <c r="I283" s="200" t="str">
        <f>V229</f>
        <v>SóMerdinha FC</v>
      </c>
      <c r="J283" s="200"/>
      <c r="K283" s="200"/>
      <c r="L283" s="200"/>
      <c r="M283" s="200"/>
      <c r="N283" s="200"/>
      <c r="O283" s="200"/>
      <c r="P283" s="200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0" t="str">
        <f>V230</f>
        <v>Seringueira</v>
      </c>
      <c r="E284" s="200"/>
      <c r="F284" s="150">
        <v>15.3</v>
      </c>
      <c r="G284" s="134" t="s">
        <v>17</v>
      </c>
      <c r="H284" s="150">
        <v>50.71</v>
      </c>
      <c r="I284" s="200" t="str">
        <f>V228</f>
        <v>Punk*s da Gávea</v>
      </c>
      <c r="J284" s="200"/>
      <c r="K284" s="200"/>
      <c r="L284" s="200"/>
      <c r="M284" s="200"/>
      <c r="N284" s="200"/>
      <c r="O284" s="200"/>
      <c r="P284" s="200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H285" s="26"/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1" t="s">
        <v>147</v>
      </c>
      <c r="E286" s="202"/>
      <c r="F286" s="202"/>
      <c r="G286" s="202"/>
      <c r="H286" s="202"/>
      <c r="I286" s="202"/>
      <c r="J286" s="202"/>
      <c r="K286" s="202"/>
      <c r="L286" s="202"/>
      <c r="M286" s="202"/>
      <c r="N286" s="202"/>
      <c r="O286" s="202"/>
      <c r="P286" s="203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04"/>
      <c r="E287" s="205"/>
      <c r="F287" s="205"/>
      <c r="G287" s="205"/>
      <c r="H287" s="205"/>
      <c r="I287" s="205"/>
      <c r="J287" s="205"/>
      <c r="K287" s="205"/>
      <c r="L287" s="205"/>
      <c r="M287" s="205"/>
      <c r="N287" s="205"/>
      <c r="O287" s="205"/>
      <c r="P287" s="206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00" t="str">
        <f>V235</f>
        <v>Nao intendo futebol</v>
      </c>
      <c r="E289" s="200"/>
      <c r="F289" s="133">
        <v>62.47</v>
      </c>
      <c r="G289" s="134" t="s">
        <v>17</v>
      </c>
      <c r="H289" s="135">
        <v>32.6</v>
      </c>
      <c r="I289" s="200" t="str">
        <f>V234</f>
        <v>Reisr FC</v>
      </c>
      <c r="J289" s="200"/>
      <c r="K289" s="200"/>
      <c r="L289" s="200"/>
      <c r="M289" s="200"/>
      <c r="N289" s="200"/>
      <c r="O289" s="200"/>
      <c r="P289" s="200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0" t="str">
        <f>V233</f>
        <v>zeppelin #11</v>
      </c>
      <c r="E290" s="200"/>
      <c r="F290" s="135">
        <v>31.31</v>
      </c>
      <c r="G290" s="134" t="s">
        <v>17</v>
      </c>
      <c r="H290" s="133">
        <v>65.209999999999994</v>
      </c>
      <c r="I290" s="200" t="str">
        <f>V232</f>
        <v>Lucca Mengão</v>
      </c>
      <c r="J290" s="200"/>
      <c r="K290" s="200"/>
      <c r="L290" s="200"/>
      <c r="M290" s="200"/>
      <c r="N290" s="200"/>
      <c r="O290" s="200"/>
      <c r="P290" s="200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00" t="str">
        <f>V231</f>
        <v>Celtic fc 2011</v>
      </c>
      <c r="E291" s="200"/>
      <c r="F291" s="135">
        <v>12.01</v>
      </c>
      <c r="G291" s="134" t="s">
        <v>17</v>
      </c>
      <c r="H291" s="133">
        <v>23.5</v>
      </c>
      <c r="I291" s="200" t="str">
        <f>V230</f>
        <v>Seringueira</v>
      </c>
      <c r="J291" s="200"/>
      <c r="K291" s="200"/>
      <c r="L291" s="200"/>
      <c r="M291" s="200"/>
      <c r="N291" s="200"/>
      <c r="O291" s="200"/>
      <c r="P291" s="200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0" t="str">
        <f>V229</f>
        <v>SóMerdinha FC</v>
      </c>
      <c r="E292" s="200"/>
      <c r="F292" s="133">
        <v>46.59</v>
      </c>
      <c r="G292" s="134" t="s">
        <v>17</v>
      </c>
      <c r="H292" s="135">
        <v>26.13</v>
      </c>
      <c r="I292" s="200" t="str">
        <f>V228</f>
        <v>Punk*s da Gávea</v>
      </c>
      <c r="J292" s="200"/>
      <c r="K292" s="200"/>
      <c r="L292" s="200"/>
      <c r="M292" s="200"/>
      <c r="N292" s="200"/>
      <c r="O292" s="200"/>
      <c r="P292" s="200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219" t="s">
        <v>337</v>
      </c>
      <c r="E294" s="219"/>
      <c r="F294" s="219"/>
      <c r="G294" s="219"/>
      <c r="H294" s="219"/>
      <c r="I294" s="219"/>
      <c r="J294" s="219"/>
      <c r="K294" s="219"/>
      <c r="L294" s="219"/>
      <c r="M294" s="21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219"/>
      <c r="E295" s="219"/>
      <c r="F295" s="219"/>
      <c r="G295" s="219"/>
      <c r="H295" s="219"/>
      <c r="I295" s="219"/>
      <c r="J295" s="219"/>
      <c r="K295" s="219"/>
      <c r="L295" s="219"/>
      <c r="M295" s="21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99" t="s">
        <v>29</v>
      </c>
      <c r="F296" s="220" t="s">
        <v>12</v>
      </c>
      <c r="G296" s="220"/>
      <c r="H296" s="220" t="s">
        <v>264</v>
      </c>
      <c r="I296" s="220"/>
      <c r="J296" s="220" t="s">
        <v>265</v>
      </c>
      <c r="K296" s="220"/>
      <c r="L296" s="220" t="s">
        <v>266</v>
      </c>
      <c r="M296" s="220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86" t="s">
        <v>4</v>
      </c>
      <c r="E297" s="86" t="str">
        <f>VLOOKUP(AC297,$U$296:$AB$304,2)</f>
        <v>Jero FC</v>
      </c>
      <c r="F297" s="216">
        <f>VLOOKUP(AC297,$U$296:$AB$304,3)</f>
        <v>18</v>
      </c>
      <c r="G297" s="216"/>
      <c r="H297" s="217">
        <f>VLOOKUP(AC297,$U$296:$AB$304,4)</f>
        <v>298.08</v>
      </c>
      <c r="I297" s="217"/>
      <c r="J297" s="217">
        <f>VLOOKUP(AC297,$U$296:$AB$304,5)</f>
        <v>241.84</v>
      </c>
      <c r="K297" s="217"/>
      <c r="L297" s="217">
        <f>VLOOKUP(AC297,$U$296:$AB$304,6)</f>
        <v>56.239999999999981</v>
      </c>
      <c r="M297" s="218"/>
      <c r="O297" s="29" t="s">
        <v>271</v>
      </c>
      <c r="T297" s="4"/>
      <c r="U297" s="22">
        <v>1</v>
      </c>
      <c r="V297" s="97" t="str">
        <f>IF(OR('1ª FASE  - ELIMINATÓRIAS'!I134="",'1ª FASE  - ELIMINATÓRIAS'!I134=""),"",'1ª FASE  - ELIMINATÓRIAS'!C134)</f>
        <v>Dokimos</v>
      </c>
      <c r="W297" s="5">
        <f>SUM(Q313,Q318,Q327,Q336,Q344,Q353,Q361)</f>
        <v>6</v>
      </c>
      <c r="X297" s="5">
        <f>SUM(H313,H318,H327,H336,H344,H353,H361)</f>
        <v>283.51000000000005</v>
      </c>
      <c r="Y297" s="5">
        <f>SUM(F313,F318,F327,F336,F344,F353,F361)</f>
        <v>343.97</v>
      </c>
      <c r="Z297" s="5">
        <f>X297-Y297</f>
        <v>-60.45999999999998</v>
      </c>
      <c r="AA297" s="97">
        <f>(W297*10^10)+((Z297+5000)*10^6)+(X297*10)+U297</f>
        <v>64939542836.099998</v>
      </c>
      <c r="AB297" s="5">
        <f>LARGE($AA$297:$AA$304,U297)</f>
        <v>185056242988.79999</v>
      </c>
      <c r="AC297" s="97">
        <f>MATCH(AB297,$AA$297:$AA$304,0)</f>
        <v>8</v>
      </c>
    </row>
    <row r="298" spans="3:29">
      <c r="D298" s="86" t="s">
        <v>5</v>
      </c>
      <c r="E298" s="91" t="str">
        <f t="shared" ref="E298:E304" si="44">VLOOKUP(AC298,$U$296:$AB$304,2)</f>
        <v>Bruno Duim FC</v>
      </c>
      <c r="F298" s="216">
        <f t="shared" ref="F298:F304" si="45">VLOOKUP(AC298,$U$296:$AB$304,3)</f>
        <v>15</v>
      </c>
      <c r="G298" s="216"/>
      <c r="H298" s="217">
        <f t="shared" ref="H298:H304" si="46">VLOOKUP(AC298,$U$296:$AB$304,4)</f>
        <v>344.71</v>
      </c>
      <c r="I298" s="217"/>
      <c r="J298" s="217">
        <f t="shared" ref="J298:J304" si="47">VLOOKUP(AC298,$U$296:$AB$304,5)</f>
        <v>265.89</v>
      </c>
      <c r="K298" s="217"/>
      <c r="L298" s="217">
        <f t="shared" ref="L298:L304" si="48">VLOOKUP(AC298,$U$296:$AB$304,6)</f>
        <v>78.819999999999993</v>
      </c>
      <c r="M298" s="218"/>
      <c r="O298" s="29" t="s">
        <v>267</v>
      </c>
      <c r="T298" s="4"/>
      <c r="U298" s="22">
        <v>2</v>
      </c>
      <c r="V298" s="97" t="str">
        <f>IF(OR('1ª FASE  - ELIMINATÓRIAS'!I118="",'1ª FASE  - ELIMINATÓRIAS'!I118=""),"",'1ª FASE  - ELIMINATÓRIAS'!C118)</f>
        <v>M0nsters FC</v>
      </c>
      <c r="W298" s="5">
        <f>SUM(Q312,Q319,Q326,Q337,Q345,Q352)</f>
        <v>6</v>
      </c>
      <c r="X298" s="5">
        <f>SUM(H312,H319,H326,H337,H345,H352,F361)</f>
        <v>275.25</v>
      </c>
      <c r="Y298" s="5">
        <f>SUM(F312,F319,F326,F337,F345,F352,H361)</f>
        <v>284.71000000000004</v>
      </c>
      <c r="Z298" s="5">
        <f t="shared" ref="Z298:Z304" si="49">X298-Y298</f>
        <v>-9.4600000000000364</v>
      </c>
      <c r="AA298" s="97">
        <f t="shared" ref="AA298:AA304" si="50">(W298*10^10)+((Z298+5000)*10^6)+(X298*10)+U298</f>
        <v>64990542754.5</v>
      </c>
      <c r="AB298" s="5">
        <f t="shared" ref="AB298:AB304" si="51">LARGE($AA$297:$AA$304,U298)</f>
        <v>155078823454.10001</v>
      </c>
      <c r="AC298" s="97">
        <f t="shared" ref="AC298:AC304" si="52">MATCH(AB298,$AA$297:$AA$304,0)</f>
        <v>7</v>
      </c>
    </row>
    <row r="299" spans="3:29">
      <c r="D299" s="86" t="s">
        <v>6</v>
      </c>
      <c r="E299" s="91" t="str">
        <f t="shared" si="44"/>
        <v>GustavoTFP</v>
      </c>
      <c r="F299" s="216">
        <f t="shared" si="45"/>
        <v>15</v>
      </c>
      <c r="G299" s="216"/>
      <c r="H299" s="217">
        <f t="shared" si="46"/>
        <v>326.05999999999995</v>
      </c>
      <c r="I299" s="217"/>
      <c r="J299" s="217">
        <f t="shared" si="47"/>
        <v>292.06</v>
      </c>
      <c r="K299" s="217"/>
      <c r="L299" s="217">
        <f t="shared" si="48"/>
        <v>33.999999999999943</v>
      </c>
      <c r="M299" s="218"/>
      <c r="O299" s="29" t="s">
        <v>588</v>
      </c>
      <c r="T299" s="4"/>
      <c r="U299" s="22">
        <v>3</v>
      </c>
      <c r="V299" s="97" t="str">
        <f>IF(OR('1ª FASE  - ELIMINATÓRIAS'!I102="",'1ª FASE  - ELIMINATÓRIAS'!I102=""),"",'1ª FASE  - ELIMINATÓRIAS'!C102)</f>
        <v>Karrankas MC</v>
      </c>
      <c r="W299" s="5">
        <f>SUM(Q311,Q320,Q329,Q334,C345,C353,Q360)</f>
        <v>3</v>
      </c>
      <c r="X299" s="5">
        <f>SUM(H311,H320,H329,H334,F345,F353,H360)</f>
        <v>208.78</v>
      </c>
      <c r="Y299" s="5">
        <f>SUM(F311,F320,F329,F334,H345,H353,F360)</f>
        <v>344.71000000000004</v>
      </c>
      <c r="Z299" s="5">
        <f t="shared" si="49"/>
        <v>-135.93000000000004</v>
      </c>
      <c r="AA299" s="97">
        <f t="shared" si="50"/>
        <v>34864072090.800003</v>
      </c>
      <c r="AB299" s="5">
        <f t="shared" si="51"/>
        <v>155034003264.60001</v>
      </c>
      <c r="AC299" s="97">
        <f t="shared" si="52"/>
        <v>4</v>
      </c>
    </row>
    <row r="300" spans="3:29">
      <c r="D300" s="86" t="s">
        <v>7</v>
      </c>
      <c r="E300" s="91" t="str">
        <f t="shared" si="44"/>
        <v>Destifnow F.C</v>
      </c>
      <c r="F300" s="216">
        <f t="shared" si="45"/>
        <v>12</v>
      </c>
      <c r="G300" s="216"/>
      <c r="H300" s="217">
        <f t="shared" si="46"/>
        <v>310.83</v>
      </c>
      <c r="I300" s="217"/>
      <c r="J300" s="217">
        <f t="shared" si="47"/>
        <v>230.51000000000002</v>
      </c>
      <c r="K300" s="217"/>
      <c r="L300" s="217">
        <f t="shared" si="48"/>
        <v>80.319999999999965</v>
      </c>
      <c r="M300" s="218"/>
      <c r="O300" s="29" t="s">
        <v>589</v>
      </c>
      <c r="T300" s="4"/>
      <c r="U300" s="22">
        <v>4</v>
      </c>
      <c r="V300" s="97" t="str">
        <f>IF(OR('1ª FASE  - ELIMINATÓRIAS'!I86="",'1ª FASE  - ELIMINATÓRIAS'!I86=""),"",'1ª FASE  - ELIMINATÓRIAS'!C86)</f>
        <v>GustavoTFP</v>
      </c>
      <c r="W300" s="5">
        <f>SUM(Q310,Q321,Q328,Q335,C344,C352,C360)</f>
        <v>15</v>
      </c>
      <c r="X300" s="5">
        <f>SUM(H310,H321,H328,H335,F344,F352,F360)</f>
        <v>326.05999999999995</v>
      </c>
      <c r="Y300" s="5">
        <f>SUM(F310,H321,F328,F335,H344,H352,H360)</f>
        <v>292.06</v>
      </c>
      <c r="Z300" s="5">
        <f t="shared" si="49"/>
        <v>33.999999999999943</v>
      </c>
      <c r="AA300" s="97">
        <f t="shared" si="50"/>
        <v>155034003264.60001</v>
      </c>
      <c r="AB300" s="5">
        <f t="shared" si="51"/>
        <v>125080323114.3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M0nsters FC</v>
      </c>
      <c r="F301" s="207">
        <f t="shared" si="45"/>
        <v>6</v>
      </c>
      <c r="G301" s="207"/>
      <c r="H301" s="208">
        <f t="shared" si="46"/>
        <v>275.25</v>
      </c>
      <c r="I301" s="208"/>
      <c r="J301" s="208">
        <f t="shared" si="47"/>
        <v>284.71000000000004</v>
      </c>
      <c r="K301" s="208"/>
      <c r="L301" s="208">
        <f t="shared" si="48"/>
        <v>-9.4600000000000364</v>
      </c>
      <c r="M301" s="209"/>
      <c r="O301" s="29" t="s">
        <v>270</v>
      </c>
      <c r="T301" s="4"/>
      <c r="U301" s="22">
        <v>5</v>
      </c>
      <c r="V301" s="97" t="str">
        <f>IF(OR('1ª FASE  - ELIMINATÓRIAS'!I70="",'1ª FASE  - ELIMINATÓRIAS'!I70=""),"",'1ª FASE  - ELIMINATÓRIAS'!C70)</f>
        <v>Fittipaldi F.C.</v>
      </c>
      <c r="W301" s="5">
        <f>SUM(C313,C321,C329,C337,Q342,Q351,Q359)</f>
        <v>6</v>
      </c>
      <c r="X301" s="5">
        <f>SUM(F313,F321,F329,F337,H342,H351,H359)</f>
        <v>286.29000000000002</v>
      </c>
      <c r="Y301" s="5">
        <f>SUM(H313,H321,H329,H337,F342,F351,F359)</f>
        <v>362.52</v>
      </c>
      <c r="Z301" s="5">
        <f t="shared" si="49"/>
        <v>-76.229999999999961</v>
      </c>
      <c r="AA301" s="97">
        <f t="shared" si="50"/>
        <v>64923772867.900002</v>
      </c>
      <c r="AB301" s="5">
        <f t="shared" si="51"/>
        <v>64990542754.5</v>
      </c>
      <c r="AC301" s="97">
        <f t="shared" si="52"/>
        <v>2</v>
      </c>
    </row>
    <row r="302" spans="3:29">
      <c r="D302" s="89" t="s">
        <v>9</v>
      </c>
      <c r="E302" s="89" t="str">
        <f t="shared" si="44"/>
        <v>Dokimos</v>
      </c>
      <c r="F302" s="207">
        <f t="shared" si="45"/>
        <v>6</v>
      </c>
      <c r="G302" s="207"/>
      <c r="H302" s="208">
        <f t="shared" si="46"/>
        <v>283.51000000000005</v>
      </c>
      <c r="I302" s="208"/>
      <c r="J302" s="208">
        <f t="shared" si="47"/>
        <v>343.97</v>
      </c>
      <c r="K302" s="208"/>
      <c r="L302" s="208">
        <f t="shared" si="48"/>
        <v>-60.45999999999998</v>
      </c>
      <c r="M302" s="209"/>
      <c r="T302" s="4"/>
      <c r="U302" s="22">
        <v>6</v>
      </c>
      <c r="V302" s="97" t="str">
        <f>IF(OR('1ª FASE  - ELIMINATÓRIAS'!I54="",'1ª FASE  - ELIMINATÓRIAS'!I54=""),"",'1ª FASE  - ELIMINATÓRIAS'!C54)</f>
        <v>Destifnow F.C</v>
      </c>
      <c r="W302" s="5">
        <f>SUM(C312,C320,C328,C336,Q343,Q350,C359)</f>
        <v>12</v>
      </c>
      <c r="X302" s="5">
        <f>SUM(F312,F320,F328,F336,H343,H350,F359)</f>
        <v>310.83</v>
      </c>
      <c r="Y302" s="5">
        <f>SUM(H312,H320,H328,H336,F343,F350,H359)</f>
        <v>230.51000000000002</v>
      </c>
      <c r="Z302" s="5">
        <f t="shared" si="49"/>
        <v>80.319999999999965</v>
      </c>
      <c r="AA302" s="97">
        <f t="shared" si="50"/>
        <v>125080323114.3</v>
      </c>
      <c r="AB302" s="5">
        <f t="shared" si="51"/>
        <v>64939542836.099998</v>
      </c>
      <c r="AC302" s="97">
        <f t="shared" si="52"/>
        <v>1</v>
      </c>
    </row>
    <row r="303" spans="3:29">
      <c r="D303" s="89" t="s">
        <v>10</v>
      </c>
      <c r="E303" s="89" t="str">
        <f t="shared" si="44"/>
        <v>Fittipaldi F.C.</v>
      </c>
      <c r="F303" s="207">
        <f t="shared" si="45"/>
        <v>6</v>
      </c>
      <c r="G303" s="207"/>
      <c r="H303" s="208">
        <f t="shared" si="46"/>
        <v>286.29000000000002</v>
      </c>
      <c r="I303" s="208"/>
      <c r="J303" s="208">
        <f t="shared" si="47"/>
        <v>362.52</v>
      </c>
      <c r="K303" s="208"/>
      <c r="L303" s="208">
        <f t="shared" si="48"/>
        <v>-76.229999999999961</v>
      </c>
      <c r="M303" s="209"/>
      <c r="T303" s="4"/>
      <c r="U303" s="22">
        <v>7</v>
      </c>
      <c r="V303" s="97" t="str">
        <f>IF(OR('1ª FASE  - ELIMINATÓRIAS'!I38="",'1ª FASE  - ELIMINATÓRIAS'!I38=""),"",'1ª FASE  - ELIMINATÓRIAS'!C38)</f>
        <v>Bruno Duim FC</v>
      </c>
      <c r="W303" s="5">
        <f>SUM(C311,C319,C327,C335,C343,C351,Q358)</f>
        <v>15</v>
      </c>
      <c r="X303" s="5">
        <f>SUM(F311,F319,F327,F335,F343,F351,H358)</f>
        <v>344.71</v>
      </c>
      <c r="Y303" s="5">
        <f>SUM(H311,H319,H327,H335,H343,H351,F358)</f>
        <v>265.89</v>
      </c>
      <c r="Z303" s="5">
        <f t="shared" si="49"/>
        <v>78.819999999999993</v>
      </c>
      <c r="AA303" s="97">
        <f t="shared" si="50"/>
        <v>155078823454.10001</v>
      </c>
      <c r="AB303" s="5">
        <f t="shared" si="51"/>
        <v>64923772867.900002</v>
      </c>
      <c r="AC303" s="97">
        <f t="shared" si="52"/>
        <v>5</v>
      </c>
    </row>
    <row r="304" spans="3:29">
      <c r="D304" s="89" t="s">
        <v>11</v>
      </c>
      <c r="E304" s="89" t="str">
        <f t="shared" si="44"/>
        <v>Karrankas MC</v>
      </c>
      <c r="F304" s="207">
        <f t="shared" si="45"/>
        <v>3</v>
      </c>
      <c r="G304" s="207"/>
      <c r="H304" s="208">
        <f t="shared" si="46"/>
        <v>208.78</v>
      </c>
      <c r="I304" s="208"/>
      <c r="J304" s="208">
        <f t="shared" si="47"/>
        <v>344.71000000000004</v>
      </c>
      <c r="K304" s="208"/>
      <c r="L304" s="208">
        <f t="shared" si="48"/>
        <v>-135.93000000000004</v>
      </c>
      <c r="M304" s="209"/>
      <c r="T304" s="4"/>
      <c r="U304" s="22">
        <v>8</v>
      </c>
      <c r="V304" s="97" t="str">
        <f>IF(OR('1ª FASE  - ELIMINATÓRIAS'!I31="",'1ª FASE  - ELIMINATÓRIAS'!I31=""),"",'1ª FASE  - ELIMINATÓRIAS'!C31)</f>
        <v>Jero FC</v>
      </c>
      <c r="W304" s="5">
        <f>SUM(C310,C318,C326,C334,C342,C350,C358)</f>
        <v>18</v>
      </c>
      <c r="X304" s="5">
        <f>SUM(F310,F318,F326,F334,F342,F350,F358)</f>
        <v>298.08</v>
      </c>
      <c r="Y304" s="5">
        <f>SUM(H310,H318,H326,H334,H342,H350,H358)</f>
        <v>241.84</v>
      </c>
      <c r="Z304" s="5">
        <f t="shared" si="49"/>
        <v>56.239999999999981</v>
      </c>
      <c r="AA304" s="97">
        <f t="shared" si="50"/>
        <v>185056242988.79999</v>
      </c>
      <c r="AB304" s="5">
        <f t="shared" si="51"/>
        <v>34864072090.800003</v>
      </c>
      <c r="AC304" s="97">
        <f t="shared" si="52"/>
        <v>3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D307" s="210" t="s">
        <v>141</v>
      </c>
      <c r="E307" s="211"/>
      <c r="F307" s="211"/>
      <c r="G307" s="211"/>
      <c r="H307" s="211"/>
      <c r="I307" s="211"/>
      <c r="J307" s="211"/>
      <c r="K307" s="211"/>
      <c r="L307" s="211"/>
      <c r="M307" s="211"/>
      <c r="N307" s="211"/>
      <c r="O307" s="211"/>
      <c r="P307" s="21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D308" s="213"/>
      <c r="E308" s="214"/>
      <c r="F308" s="214"/>
      <c r="G308" s="214"/>
      <c r="H308" s="214"/>
      <c r="I308" s="214"/>
      <c r="J308" s="214"/>
      <c r="K308" s="214"/>
      <c r="L308" s="214"/>
      <c r="M308" s="214"/>
      <c r="N308" s="214"/>
      <c r="O308" s="214"/>
      <c r="P308" s="21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00" t="str">
        <f>V304</f>
        <v>Jero FC</v>
      </c>
      <c r="E310" s="200"/>
      <c r="F310" s="129">
        <v>37.92</v>
      </c>
      <c r="G310" s="79" t="s">
        <v>17</v>
      </c>
      <c r="H310" s="128">
        <v>51.32</v>
      </c>
      <c r="I310" s="200" t="str">
        <f>V300</f>
        <v>GustavoTFP</v>
      </c>
      <c r="J310" s="200"/>
      <c r="K310" s="200"/>
      <c r="L310" s="200"/>
      <c r="M310" s="200"/>
      <c r="N310" s="200"/>
      <c r="O310" s="200"/>
      <c r="P310" s="200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0" t="str">
        <f>V303</f>
        <v>Bruno Duim FC</v>
      </c>
      <c r="E311" s="200"/>
      <c r="F311" s="128">
        <v>67.319999999999993</v>
      </c>
      <c r="G311" s="79" t="s">
        <v>17</v>
      </c>
      <c r="H311" s="129">
        <v>20.02</v>
      </c>
      <c r="I311" s="200" t="str">
        <f>V299</f>
        <v>Karrankas MC</v>
      </c>
      <c r="J311" s="200"/>
      <c r="K311" s="200"/>
      <c r="L311" s="200"/>
      <c r="M311" s="200"/>
      <c r="N311" s="200"/>
      <c r="O311" s="200"/>
      <c r="P311" s="200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0" t="str">
        <f>V302</f>
        <v>Destifnow F.C</v>
      </c>
      <c r="E312" s="200"/>
      <c r="F312" s="129">
        <v>44.35</v>
      </c>
      <c r="G312" s="79" t="s">
        <v>17</v>
      </c>
      <c r="H312" s="128">
        <v>46.55</v>
      </c>
      <c r="I312" s="200" t="str">
        <f>V298</f>
        <v>M0nsters FC</v>
      </c>
      <c r="J312" s="200"/>
      <c r="K312" s="200"/>
      <c r="L312" s="200"/>
      <c r="M312" s="200"/>
      <c r="N312" s="200"/>
      <c r="O312" s="200"/>
      <c r="P312" s="200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00" t="str">
        <f>V301</f>
        <v>Fittipaldi F.C.</v>
      </c>
      <c r="E313" s="200"/>
      <c r="F313" s="129">
        <v>38.22</v>
      </c>
      <c r="G313" s="79" t="s">
        <v>17</v>
      </c>
      <c r="H313" s="128">
        <v>84.32</v>
      </c>
      <c r="I313" s="200" t="str">
        <f>V297</f>
        <v>Dokimos</v>
      </c>
      <c r="J313" s="200"/>
      <c r="K313" s="200"/>
      <c r="L313" s="200"/>
      <c r="M313" s="200"/>
      <c r="N313" s="200"/>
      <c r="O313" s="200"/>
      <c r="P313" s="200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01" t="s">
        <v>143</v>
      </c>
      <c r="E315" s="202"/>
      <c r="F315" s="202"/>
      <c r="G315" s="202"/>
      <c r="H315" s="202"/>
      <c r="I315" s="202"/>
      <c r="J315" s="202"/>
      <c r="K315" s="202"/>
      <c r="L315" s="202"/>
      <c r="M315" s="202"/>
      <c r="N315" s="202"/>
      <c r="O315" s="202"/>
      <c r="P315" s="203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04"/>
      <c r="E316" s="205"/>
      <c r="F316" s="205"/>
      <c r="G316" s="205"/>
      <c r="H316" s="205"/>
      <c r="I316" s="205"/>
      <c r="J316" s="205"/>
      <c r="K316" s="205"/>
      <c r="L316" s="205"/>
      <c r="M316" s="205"/>
      <c r="N316" s="205"/>
      <c r="O316" s="205"/>
      <c r="P316" s="206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3</v>
      </c>
      <c r="D318" s="200" t="str">
        <f>V304</f>
        <v>Jero FC</v>
      </c>
      <c r="E318" s="200"/>
      <c r="F318" s="133">
        <v>44.7</v>
      </c>
      <c r="G318" s="134" t="s">
        <v>17</v>
      </c>
      <c r="H318" s="135">
        <v>13.3</v>
      </c>
      <c r="I318" s="200" t="str">
        <f>V297</f>
        <v>Dokimos</v>
      </c>
      <c r="J318" s="200"/>
      <c r="K318" s="200"/>
      <c r="L318" s="200"/>
      <c r="M318" s="200"/>
      <c r="N318" s="200"/>
      <c r="O318" s="200"/>
      <c r="P318" s="200"/>
      <c r="Q318" s="5">
        <f t="shared" si="54"/>
        <v>0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0" t="str">
        <f>V303</f>
        <v>Bruno Duim FC</v>
      </c>
      <c r="E319" s="200"/>
      <c r="F319" s="135">
        <v>14.4</v>
      </c>
      <c r="G319" s="134" t="s">
        <v>17</v>
      </c>
      <c r="H319" s="133">
        <v>18.45</v>
      </c>
      <c r="I319" s="200" t="str">
        <f>V298</f>
        <v>M0nsters FC</v>
      </c>
      <c r="J319" s="200"/>
      <c r="K319" s="200"/>
      <c r="L319" s="200"/>
      <c r="M319" s="200"/>
      <c r="N319" s="200"/>
      <c r="O319" s="200"/>
      <c r="P319" s="200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00" t="str">
        <f>V302</f>
        <v>Destifnow F.C</v>
      </c>
      <c r="E320" s="200"/>
      <c r="F320" s="133">
        <v>39.47</v>
      </c>
      <c r="G320" s="134" t="s">
        <v>17</v>
      </c>
      <c r="H320" s="135">
        <v>8.75</v>
      </c>
      <c r="I320" s="200" t="str">
        <f>V299</f>
        <v>Karrankas MC</v>
      </c>
      <c r="J320" s="200"/>
      <c r="K320" s="200"/>
      <c r="L320" s="200"/>
      <c r="M320" s="200"/>
      <c r="N320" s="200"/>
      <c r="O320" s="200"/>
      <c r="P320" s="200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00" t="str">
        <f>V301</f>
        <v>Fittipaldi F.C.</v>
      </c>
      <c r="E321" s="200"/>
      <c r="F321" s="135">
        <v>26.57</v>
      </c>
      <c r="G321" s="134" t="s">
        <v>17</v>
      </c>
      <c r="H321" s="133">
        <v>59.27</v>
      </c>
      <c r="I321" s="200" t="str">
        <f>V300</f>
        <v>GustavoTFP</v>
      </c>
      <c r="J321" s="200"/>
      <c r="K321" s="200"/>
      <c r="L321" s="200"/>
      <c r="M321" s="200"/>
      <c r="N321" s="200"/>
      <c r="O321" s="200"/>
      <c r="P321" s="200"/>
      <c r="Q321" s="5">
        <f t="shared" si="54"/>
        <v>3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01" t="s">
        <v>142</v>
      </c>
      <c r="E323" s="202"/>
      <c r="F323" s="202"/>
      <c r="G323" s="202"/>
      <c r="H323" s="202"/>
      <c r="I323" s="202"/>
      <c r="J323" s="202"/>
      <c r="K323" s="202"/>
      <c r="L323" s="202"/>
      <c r="M323" s="202"/>
      <c r="N323" s="202"/>
      <c r="O323" s="202"/>
      <c r="P323" s="203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04"/>
      <c r="E324" s="205"/>
      <c r="F324" s="205"/>
      <c r="G324" s="205"/>
      <c r="H324" s="205"/>
      <c r="I324" s="205"/>
      <c r="J324" s="205"/>
      <c r="K324" s="205"/>
      <c r="L324" s="205"/>
      <c r="M324" s="205"/>
      <c r="N324" s="205"/>
      <c r="O324" s="205"/>
      <c r="P324" s="206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3</v>
      </c>
      <c r="D326" s="200" t="str">
        <f>V304</f>
        <v>Jero FC</v>
      </c>
      <c r="E326" s="200"/>
      <c r="F326" s="128">
        <v>35.75</v>
      </c>
      <c r="G326" s="79" t="s">
        <v>17</v>
      </c>
      <c r="H326" s="129">
        <v>29.72</v>
      </c>
      <c r="I326" s="200" t="str">
        <f>V298</f>
        <v>M0nsters FC</v>
      </c>
      <c r="J326" s="200"/>
      <c r="K326" s="200"/>
      <c r="L326" s="200"/>
      <c r="M326" s="200"/>
      <c r="N326" s="200"/>
      <c r="O326" s="200"/>
      <c r="P326" s="200"/>
      <c r="Q326" s="5">
        <f t="shared" si="54"/>
        <v>0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0" t="str">
        <f>V303</f>
        <v>Bruno Duim FC</v>
      </c>
      <c r="E327" s="200"/>
      <c r="F327" s="128">
        <v>79.09</v>
      </c>
      <c r="G327" s="79" t="s">
        <v>17</v>
      </c>
      <c r="H327" s="129">
        <v>54.85</v>
      </c>
      <c r="I327" s="200" t="str">
        <f>V297</f>
        <v>Dokimos</v>
      </c>
      <c r="J327" s="200"/>
      <c r="K327" s="200"/>
      <c r="L327" s="200"/>
      <c r="M327" s="200"/>
      <c r="N327" s="200"/>
      <c r="O327" s="200"/>
      <c r="P327" s="200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0" t="str">
        <f>V302</f>
        <v>Destifnow F.C</v>
      </c>
      <c r="E328" s="200"/>
      <c r="F328" s="128">
        <v>44.71</v>
      </c>
      <c r="G328" s="79" t="s">
        <v>17</v>
      </c>
      <c r="H328" s="129">
        <v>27.92</v>
      </c>
      <c r="I328" s="200" t="str">
        <f>V300</f>
        <v>GustavoTFP</v>
      </c>
      <c r="J328" s="200"/>
      <c r="K328" s="200"/>
      <c r="L328" s="200"/>
      <c r="M328" s="200"/>
      <c r="N328" s="200"/>
      <c r="O328" s="200"/>
      <c r="P328" s="200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0" t="str">
        <f>V301</f>
        <v>Fittipaldi F.C.</v>
      </c>
      <c r="E329" s="200"/>
      <c r="F329" s="128">
        <v>55.95</v>
      </c>
      <c r="G329" s="79" t="s">
        <v>17</v>
      </c>
      <c r="H329" s="129">
        <v>34.590000000000003</v>
      </c>
      <c r="I329" s="200" t="str">
        <f>V299</f>
        <v>Karrankas MC</v>
      </c>
      <c r="J329" s="200"/>
      <c r="K329" s="200"/>
      <c r="L329" s="200"/>
      <c r="M329" s="200"/>
      <c r="N329" s="200"/>
      <c r="O329" s="200"/>
      <c r="P329" s="200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1" t="s">
        <v>144</v>
      </c>
      <c r="E331" s="202"/>
      <c r="F331" s="202"/>
      <c r="G331" s="202"/>
      <c r="H331" s="202"/>
      <c r="I331" s="202"/>
      <c r="J331" s="202"/>
      <c r="K331" s="202"/>
      <c r="L331" s="202"/>
      <c r="M331" s="202"/>
      <c r="N331" s="202"/>
      <c r="O331" s="202"/>
      <c r="P331" s="203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04"/>
      <c r="E332" s="205"/>
      <c r="F332" s="205"/>
      <c r="G332" s="205"/>
      <c r="H332" s="205"/>
      <c r="I332" s="205"/>
      <c r="J332" s="205"/>
      <c r="K332" s="205"/>
      <c r="L332" s="205"/>
      <c r="M332" s="205"/>
      <c r="N332" s="205"/>
      <c r="O332" s="205"/>
      <c r="P332" s="206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0" t="str">
        <f>V304</f>
        <v>Jero FC</v>
      </c>
      <c r="E334" s="200"/>
      <c r="F334" s="133">
        <v>30.79</v>
      </c>
      <c r="G334" s="134" t="s">
        <v>17</v>
      </c>
      <c r="H334" s="135">
        <v>20.5</v>
      </c>
      <c r="I334" s="200" t="str">
        <f>V299</f>
        <v>Karrankas MC</v>
      </c>
      <c r="J334" s="200"/>
      <c r="K334" s="200"/>
      <c r="L334" s="200"/>
      <c r="M334" s="200"/>
      <c r="N334" s="200"/>
      <c r="O334" s="200"/>
      <c r="P334" s="200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00" t="str">
        <f>V303</f>
        <v>Bruno Duim FC</v>
      </c>
      <c r="E335" s="200"/>
      <c r="F335" s="133">
        <v>41.85</v>
      </c>
      <c r="G335" s="134" t="s">
        <v>17</v>
      </c>
      <c r="H335" s="135">
        <v>36.450000000000003</v>
      </c>
      <c r="I335" s="200" t="str">
        <f>V300</f>
        <v>GustavoTFP</v>
      </c>
      <c r="J335" s="200"/>
      <c r="K335" s="200"/>
      <c r="L335" s="200"/>
      <c r="M335" s="200"/>
      <c r="N335" s="200"/>
      <c r="O335" s="200"/>
      <c r="P335" s="200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00" t="str">
        <f>V302</f>
        <v>Destifnow F.C</v>
      </c>
      <c r="E336" s="200"/>
      <c r="F336" s="133">
        <v>41.75</v>
      </c>
      <c r="G336" s="134" t="s">
        <v>17</v>
      </c>
      <c r="H336" s="135">
        <v>18.89</v>
      </c>
      <c r="I336" s="200" t="str">
        <f>V297</f>
        <v>Dokimos</v>
      </c>
      <c r="J336" s="200"/>
      <c r="K336" s="200"/>
      <c r="L336" s="200"/>
      <c r="M336" s="200"/>
      <c r="N336" s="200"/>
      <c r="O336" s="200"/>
      <c r="P336" s="200"/>
      <c r="Q336" s="5">
        <f t="shared" si="54"/>
        <v>0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00" t="str">
        <f>V301</f>
        <v>Fittipaldi F.C.</v>
      </c>
      <c r="E337" s="200"/>
      <c r="F337" s="133">
        <v>39.69</v>
      </c>
      <c r="G337" s="134" t="s">
        <v>17</v>
      </c>
      <c r="H337" s="135">
        <v>18.48</v>
      </c>
      <c r="I337" s="200" t="str">
        <f>V298</f>
        <v>M0nsters FC</v>
      </c>
      <c r="J337" s="200"/>
      <c r="K337" s="200"/>
      <c r="L337" s="200"/>
      <c r="M337" s="200"/>
      <c r="N337" s="200"/>
      <c r="O337" s="200"/>
      <c r="P337" s="200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1" t="s">
        <v>145</v>
      </c>
      <c r="E339" s="202"/>
      <c r="F339" s="202"/>
      <c r="G339" s="202"/>
      <c r="H339" s="202"/>
      <c r="I339" s="202"/>
      <c r="J339" s="202"/>
      <c r="K339" s="202"/>
      <c r="L339" s="202"/>
      <c r="M339" s="202"/>
      <c r="N339" s="202"/>
      <c r="O339" s="202"/>
      <c r="P339" s="203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04"/>
      <c r="E340" s="205"/>
      <c r="F340" s="205"/>
      <c r="G340" s="205"/>
      <c r="H340" s="205"/>
      <c r="I340" s="205"/>
      <c r="J340" s="205"/>
      <c r="K340" s="205"/>
      <c r="L340" s="205"/>
      <c r="M340" s="205"/>
      <c r="N340" s="205"/>
      <c r="O340" s="205"/>
      <c r="P340" s="206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0" t="str">
        <f>V304</f>
        <v>Jero FC</v>
      </c>
      <c r="E342" s="200"/>
      <c r="F342" s="128">
        <v>52.87</v>
      </c>
      <c r="G342" s="79" t="s">
        <v>17</v>
      </c>
      <c r="H342" s="129">
        <v>45.27</v>
      </c>
      <c r="I342" s="200" t="str">
        <f>V301</f>
        <v>Fittipaldi F.C.</v>
      </c>
      <c r="J342" s="200"/>
      <c r="K342" s="200"/>
      <c r="L342" s="200"/>
      <c r="M342" s="200"/>
      <c r="N342" s="200"/>
      <c r="O342" s="200"/>
      <c r="P342" s="200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00" t="str">
        <f>V303</f>
        <v>Bruno Duim FC</v>
      </c>
      <c r="E343" s="200"/>
      <c r="F343" s="128">
        <v>47.94</v>
      </c>
      <c r="G343" s="79" t="s">
        <v>17</v>
      </c>
      <c r="H343" s="129">
        <v>39.94</v>
      </c>
      <c r="I343" s="200" t="str">
        <f>V302</f>
        <v>Destifnow F.C</v>
      </c>
      <c r="J343" s="200"/>
      <c r="K343" s="200"/>
      <c r="L343" s="200"/>
      <c r="M343" s="200"/>
      <c r="N343" s="200"/>
      <c r="O343" s="200"/>
      <c r="P343" s="200"/>
      <c r="Q343" s="5">
        <f t="shared" si="54"/>
        <v>0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00" t="str">
        <f>V300</f>
        <v>GustavoTFP</v>
      </c>
      <c r="E344" s="200"/>
      <c r="F344" s="128">
        <v>43.29</v>
      </c>
      <c r="G344" s="79" t="s">
        <v>17</v>
      </c>
      <c r="H344" s="129">
        <v>38.69</v>
      </c>
      <c r="I344" s="200" t="str">
        <f>V297</f>
        <v>Dokimos</v>
      </c>
      <c r="J344" s="200"/>
      <c r="K344" s="200"/>
      <c r="L344" s="200"/>
      <c r="M344" s="200"/>
      <c r="N344" s="200"/>
      <c r="O344" s="200"/>
      <c r="P344" s="200"/>
      <c r="Q344" s="5">
        <f t="shared" si="54"/>
        <v>0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3</v>
      </c>
      <c r="D345" s="200" t="str">
        <f>V299</f>
        <v>Karrankas MC</v>
      </c>
      <c r="E345" s="200"/>
      <c r="F345" s="128">
        <v>68.19</v>
      </c>
      <c r="G345" s="79" t="s">
        <v>17</v>
      </c>
      <c r="H345" s="129">
        <v>52.24</v>
      </c>
      <c r="I345" s="200" t="str">
        <f>V298</f>
        <v>M0nsters FC</v>
      </c>
      <c r="J345" s="200"/>
      <c r="K345" s="200"/>
      <c r="L345" s="200"/>
      <c r="M345" s="200"/>
      <c r="N345" s="200"/>
      <c r="O345" s="200"/>
      <c r="P345" s="200"/>
      <c r="Q345" s="5">
        <f t="shared" si="54"/>
        <v>0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1" t="s">
        <v>146</v>
      </c>
      <c r="E347" s="202"/>
      <c r="F347" s="202"/>
      <c r="G347" s="202"/>
      <c r="H347" s="202"/>
      <c r="I347" s="202"/>
      <c r="J347" s="202"/>
      <c r="K347" s="202"/>
      <c r="L347" s="202"/>
      <c r="M347" s="202"/>
      <c r="N347" s="202"/>
      <c r="O347" s="202"/>
      <c r="P347" s="203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04"/>
      <c r="E348" s="205"/>
      <c r="F348" s="205"/>
      <c r="G348" s="205"/>
      <c r="H348" s="205"/>
      <c r="I348" s="205"/>
      <c r="J348" s="205"/>
      <c r="K348" s="205"/>
      <c r="L348" s="205"/>
      <c r="M348" s="205"/>
      <c r="N348" s="205"/>
      <c r="O348" s="205"/>
      <c r="P348" s="206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3</v>
      </c>
      <c r="D350" s="200" t="str">
        <f>V304</f>
        <v>Jero FC</v>
      </c>
      <c r="E350" s="200"/>
      <c r="F350" s="133">
        <v>51.86</v>
      </c>
      <c r="G350" s="134" t="s">
        <v>17</v>
      </c>
      <c r="H350" s="135">
        <v>42.72</v>
      </c>
      <c r="I350" s="200" t="str">
        <f>V302</f>
        <v>Destifnow F.C</v>
      </c>
      <c r="J350" s="200"/>
      <c r="K350" s="200"/>
      <c r="L350" s="200"/>
      <c r="M350" s="200"/>
      <c r="N350" s="200"/>
      <c r="O350" s="200"/>
      <c r="P350" s="200"/>
      <c r="Q350" s="5">
        <f t="shared" si="54"/>
        <v>0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0" t="str">
        <f>V303</f>
        <v>Bruno Duim FC</v>
      </c>
      <c r="E351" s="200"/>
      <c r="F351" s="133">
        <v>55.1</v>
      </c>
      <c r="G351" s="134" t="s">
        <v>17</v>
      </c>
      <c r="H351" s="135">
        <v>51.99</v>
      </c>
      <c r="I351" s="200" t="str">
        <f>V301</f>
        <v>Fittipaldi F.C.</v>
      </c>
      <c r="J351" s="200"/>
      <c r="K351" s="200"/>
      <c r="L351" s="200"/>
      <c r="M351" s="200"/>
      <c r="N351" s="200"/>
      <c r="O351" s="200"/>
      <c r="P351" s="200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00" t="str">
        <f>V300</f>
        <v>GustavoTFP</v>
      </c>
      <c r="E352" s="200"/>
      <c r="F352" s="133">
        <v>57.22</v>
      </c>
      <c r="G352" s="134" t="s">
        <v>17</v>
      </c>
      <c r="H352" s="135">
        <v>41.52</v>
      </c>
      <c r="I352" s="200" t="str">
        <f>V298</f>
        <v>M0nsters FC</v>
      </c>
      <c r="J352" s="200"/>
      <c r="K352" s="200"/>
      <c r="L352" s="200"/>
      <c r="M352" s="200"/>
      <c r="N352" s="200"/>
      <c r="O352" s="200"/>
      <c r="P352" s="200"/>
      <c r="Q352" s="5">
        <f t="shared" si="54"/>
        <v>0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0</v>
      </c>
      <c r="D353" s="200" t="str">
        <f>V299</f>
        <v>Karrankas MC</v>
      </c>
      <c r="E353" s="200"/>
      <c r="F353" s="135">
        <v>28.63</v>
      </c>
      <c r="G353" s="134" t="s">
        <v>17</v>
      </c>
      <c r="H353" s="133">
        <v>48.35</v>
      </c>
      <c r="I353" s="200" t="str">
        <f>V297</f>
        <v>Dokimos</v>
      </c>
      <c r="J353" s="200"/>
      <c r="K353" s="200"/>
      <c r="L353" s="200"/>
      <c r="M353" s="200"/>
      <c r="N353" s="200"/>
      <c r="O353" s="200"/>
      <c r="P353" s="200"/>
      <c r="Q353" s="5">
        <f t="shared" si="54"/>
        <v>3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01" t="s">
        <v>147</v>
      </c>
      <c r="E355" s="202"/>
      <c r="F355" s="202"/>
      <c r="G355" s="202"/>
      <c r="H355" s="202"/>
      <c r="I355" s="202"/>
      <c r="J355" s="202"/>
      <c r="K355" s="202"/>
      <c r="L355" s="202"/>
      <c r="M355" s="202"/>
      <c r="N355" s="202"/>
      <c r="O355" s="202"/>
      <c r="P355" s="203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04"/>
      <c r="E356" s="205"/>
      <c r="F356" s="205"/>
      <c r="G356" s="205"/>
      <c r="H356" s="205"/>
      <c r="I356" s="205"/>
      <c r="J356" s="205"/>
      <c r="K356" s="205"/>
      <c r="L356" s="205"/>
      <c r="M356" s="205"/>
      <c r="N356" s="205"/>
      <c r="O356" s="205"/>
      <c r="P356" s="206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3</v>
      </c>
      <c r="D358" s="200" t="str">
        <f>V304</f>
        <v>Jero FC</v>
      </c>
      <c r="E358" s="200"/>
      <c r="F358" s="133">
        <v>44.19</v>
      </c>
      <c r="G358" s="134" t="s">
        <v>17</v>
      </c>
      <c r="H358" s="135">
        <v>39.01</v>
      </c>
      <c r="I358" s="200" t="str">
        <f>V303</f>
        <v>Bruno Duim FC</v>
      </c>
      <c r="J358" s="200"/>
      <c r="K358" s="200"/>
      <c r="L358" s="200"/>
      <c r="M358" s="200"/>
      <c r="N358" s="200"/>
      <c r="O358" s="200"/>
      <c r="P358" s="200"/>
      <c r="Q358" s="5">
        <f t="shared" si="54"/>
        <v>0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3</v>
      </c>
      <c r="D359" s="200" t="str">
        <f>V302</f>
        <v>Destifnow F.C</v>
      </c>
      <c r="E359" s="200"/>
      <c r="F359" s="133">
        <v>57.89</v>
      </c>
      <c r="G359" s="134" t="s">
        <v>17</v>
      </c>
      <c r="H359" s="135">
        <v>28.6</v>
      </c>
      <c r="I359" s="200" t="str">
        <f>V301</f>
        <v>Fittipaldi F.C.</v>
      </c>
      <c r="J359" s="200"/>
      <c r="K359" s="200"/>
      <c r="L359" s="200"/>
      <c r="M359" s="200"/>
      <c r="N359" s="200"/>
      <c r="O359" s="200"/>
      <c r="P359" s="200"/>
      <c r="Q359" s="5">
        <f t="shared" si="54"/>
        <v>0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3</v>
      </c>
      <c r="D360" s="200" t="str">
        <f>V300</f>
        <v>GustavoTFP</v>
      </c>
      <c r="E360" s="200"/>
      <c r="F360" s="133">
        <v>50.59</v>
      </c>
      <c r="G360" s="134" t="s">
        <v>17</v>
      </c>
      <c r="H360" s="135">
        <v>28.1</v>
      </c>
      <c r="I360" s="200" t="str">
        <f>V299</f>
        <v>Karrankas MC</v>
      </c>
      <c r="J360" s="200"/>
      <c r="K360" s="200"/>
      <c r="L360" s="200"/>
      <c r="M360" s="200"/>
      <c r="N360" s="200"/>
      <c r="O360" s="200"/>
      <c r="P360" s="200"/>
      <c r="Q360" s="5">
        <f t="shared" si="54"/>
        <v>0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3</v>
      </c>
      <c r="D361" s="200" t="str">
        <f>V298</f>
        <v>M0nsters FC</v>
      </c>
      <c r="E361" s="200"/>
      <c r="F361" s="133">
        <v>68.290000000000006</v>
      </c>
      <c r="G361" s="134" t="s">
        <v>17</v>
      </c>
      <c r="H361" s="135">
        <v>25.11</v>
      </c>
      <c r="I361" s="200" t="str">
        <f>V297</f>
        <v>Dokimos</v>
      </c>
      <c r="J361" s="200"/>
      <c r="K361" s="200"/>
      <c r="L361" s="200"/>
      <c r="M361" s="200"/>
      <c r="N361" s="200"/>
      <c r="O361" s="200"/>
      <c r="P361" s="200"/>
      <c r="Q361" s="5">
        <f t="shared" si="54"/>
        <v>0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219" t="s">
        <v>338</v>
      </c>
      <c r="E363" s="219"/>
      <c r="F363" s="219"/>
      <c r="G363" s="219"/>
      <c r="H363" s="219"/>
      <c r="I363" s="219"/>
      <c r="J363" s="219"/>
      <c r="K363" s="219"/>
      <c r="L363" s="219"/>
      <c r="M363" s="219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219"/>
      <c r="E364" s="219"/>
      <c r="F364" s="219"/>
      <c r="G364" s="219"/>
      <c r="H364" s="219"/>
      <c r="I364" s="219"/>
      <c r="J364" s="219"/>
      <c r="K364" s="219"/>
      <c r="L364" s="219"/>
      <c r="M364" s="219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220" t="s">
        <v>12</v>
      </c>
      <c r="G365" s="220"/>
      <c r="H365" s="220" t="s">
        <v>264</v>
      </c>
      <c r="I365" s="220"/>
      <c r="J365" s="220" t="s">
        <v>265</v>
      </c>
      <c r="K365" s="220"/>
      <c r="L365" s="220" t="s">
        <v>266</v>
      </c>
      <c r="M365" s="220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A.C. Palhacito</v>
      </c>
      <c r="F366" s="216">
        <f>VLOOKUP(AC366,$U$365:$AB$373,3)</f>
        <v>15</v>
      </c>
      <c r="G366" s="216"/>
      <c r="H366" s="217">
        <f>VLOOKUP(AC366,$U$365:$AB$373,4)</f>
        <v>279.20999999999998</v>
      </c>
      <c r="I366" s="217"/>
      <c r="J366" s="217">
        <f>VLOOKUP(AC366,$U$365:$AB$373,5)</f>
        <v>187.43999999999997</v>
      </c>
      <c r="K366" s="217"/>
      <c r="L366" s="217">
        <f>VLOOKUP(AC366,$U$365:$AB$373,6)</f>
        <v>91.77000000000001</v>
      </c>
      <c r="M366" s="218"/>
      <c r="O366" s="29" t="s">
        <v>271</v>
      </c>
      <c r="T366" s="4"/>
      <c r="U366" s="22">
        <v>1</v>
      </c>
      <c r="V366" s="97" t="str">
        <f>IF(OR('1ª FASE  - ELIMINATÓRIAS'!I133="",'1ª FASE  - ELIMINATÓRIAS'!I133=""),"",'1ª FASE  - ELIMINATÓRIAS'!C133)</f>
        <v>Levandovisck F.C</v>
      </c>
      <c r="W366" s="5">
        <f>SUM(Q382,Q387,Q396,Q405,Q413,Q422,Q430)</f>
        <v>3</v>
      </c>
      <c r="X366" s="5">
        <f>SUM(H382,H387,H396,H405,H413,H422,H430)</f>
        <v>109.89999999999998</v>
      </c>
      <c r="Y366" s="5">
        <f>SUM(F382,F387,F396,F405,F413,F422,F430)</f>
        <v>274.45999999999998</v>
      </c>
      <c r="Z366" s="5">
        <f>X366-Y366</f>
        <v>-164.56</v>
      </c>
      <c r="AA366" s="97">
        <f>(W366*10^10)+((Z366+5000)*10^6)+(X366*10)+U366</f>
        <v>34835441100</v>
      </c>
      <c r="AB366" s="5">
        <f>LARGE($AA$366:$AA$373,U366)</f>
        <v>155091772795.10001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Barretense F.C.</v>
      </c>
      <c r="F367" s="216">
        <f t="shared" ref="F367:F373" si="56">VLOOKUP(AC367,$U$365:$AB$373,3)</f>
        <v>15</v>
      </c>
      <c r="G367" s="216"/>
      <c r="H367" s="217">
        <f t="shared" ref="H367:H373" si="57">VLOOKUP(AC367,$U$365:$AB$373,4)</f>
        <v>301.69</v>
      </c>
      <c r="I367" s="217"/>
      <c r="J367" s="217">
        <f t="shared" ref="J367:J373" si="58">VLOOKUP(AC367,$U$365:$AB$373,5)</f>
        <v>215.18999999999997</v>
      </c>
      <c r="K367" s="217"/>
      <c r="L367" s="217">
        <f t="shared" ref="L367:L373" si="59">VLOOKUP(AC367,$U$365:$AB$373,6)</f>
        <v>86.500000000000028</v>
      </c>
      <c r="M367" s="218"/>
      <c r="O367" s="29" t="s">
        <v>267</v>
      </c>
      <c r="T367" s="4"/>
      <c r="U367" s="22">
        <v>2</v>
      </c>
      <c r="V367" s="97" t="str">
        <f>IF(OR('1ª FASE  - ELIMINATÓRIAS'!I117="",'1ª FASE  - ELIMINATÓRIAS'!I117=""),"",'1ª FASE  - ELIMINATÓRIAS'!C117)</f>
        <v>Marrecos F.C .</v>
      </c>
      <c r="W367" s="5">
        <f>SUM(Q381,Q388,Q395,Q406,Q414,Q421)</f>
        <v>6</v>
      </c>
      <c r="X367" s="5">
        <f>SUM(H381,H388,H395,H406,H414,H421,F430)</f>
        <v>304.15000000000003</v>
      </c>
      <c r="Y367" s="5">
        <f>SUM(F381,F388,F395,F406,F414,F421,H430)</f>
        <v>275.53999999999996</v>
      </c>
      <c r="Z367" s="5">
        <f t="shared" ref="Z367:Z373" si="60">X367-Y367</f>
        <v>28.61000000000007</v>
      </c>
      <c r="AA367" s="97">
        <f t="shared" ref="AA367:AA373" si="61">(W367*10^10)+((Z367+5000)*10^6)+(X367*10)+U367</f>
        <v>65028613043.5</v>
      </c>
      <c r="AB367" s="5">
        <f t="shared" ref="AB367:AB373" si="62">LARGE($AA$366:$AA$373,U367)</f>
        <v>155086503022.89999</v>
      </c>
      <c r="AC367" s="97">
        <f t="shared" ref="AC367:AC373" si="63">MATCH(AB367,$AA$366:$AA$373,0)</f>
        <v>6</v>
      </c>
    </row>
    <row r="368" spans="3:29">
      <c r="D368" s="91" t="s">
        <v>6</v>
      </c>
      <c r="E368" s="91" t="str">
        <f t="shared" si="55"/>
        <v>Rivimbituba F.C</v>
      </c>
      <c r="F368" s="216">
        <f t="shared" si="56"/>
        <v>12</v>
      </c>
      <c r="G368" s="216"/>
      <c r="H368" s="217">
        <f t="shared" si="57"/>
        <v>274.5</v>
      </c>
      <c r="I368" s="217"/>
      <c r="J368" s="217">
        <f t="shared" si="58"/>
        <v>245.90999999999997</v>
      </c>
      <c r="K368" s="217"/>
      <c r="L368" s="217">
        <f t="shared" si="59"/>
        <v>28.590000000000032</v>
      </c>
      <c r="M368" s="218"/>
      <c r="O368" s="29" t="s">
        <v>588</v>
      </c>
      <c r="T368" s="4"/>
      <c r="U368" s="22">
        <v>3</v>
      </c>
      <c r="V368" s="97" t="str">
        <f>IF(OR('1ª FASE  - ELIMINATÓRIAS'!I101="",'1ª FASE  - ELIMINATÓRIAS'!I101=""),"",'1ª FASE  - ELIMINATÓRIAS'!C101)</f>
        <v>A.C. Palhacito</v>
      </c>
      <c r="W368" s="5">
        <f>SUM(Q380,Q389,Q398,Q403,C414,C422,Q429)</f>
        <v>15</v>
      </c>
      <c r="X368" s="5">
        <f>SUM(H380,H389,H398,H403,F414,F422,H429)</f>
        <v>279.20999999999998</v>
      </c>
      <c r="Y368" s="5">
        <f>SUM(F380,F389,F398,F403,H414,H422,F429)</f>
        <v>187.43999999999997</v>
      </c>
      <c r="Z368" s="5">
        <f t="shared" si="60"/>
        <v>91.77000000000001</v>
      </c>
      <c r="AA368" s="97">
        <f t="shared" si="61"/>
        <v>155091772795.10001</v>
      </c>
      <c r="AB368" s="5">
        <f t="shared" si="62"/>
        <v>125028592750</v>
      </c>
      <c r="AC368" s="97">
        <f t="shared" si="63"/>
        <v>5</v>
      </c>
    </row>
    <row r="369" spans="3:29">
      <c r="D369" s="91" t="s">
        <v>7</v>
      </c>
      <c r="E369" s="91" t="str">
        <f t="shared" si="55"/>
        <v>Monet FC</v>
      </c>
      <c r="F369" s="216">
        <f t="shared" si="56"/>
        <v>12</v>
      </c>
      <c r="G369" s="216"/>
      <c r="H369" s="217">
        <f t="shared" si="57"/>
        <v>321.86</v>
      </c>
      <c r="I369" s="217"/>
      <c r="J369" s="217">
        <f t="shared" si="58"/>
        <v>319.48000000000008</v>
      </c>
      <c r="K369" s="217"/>
      <c r="L369" s="217">
        <f t="shared" si="59"/>
        <v>2.3799999999999386</v>
      </c>
      <c r="M369" s="218"/>
      <c r="O369" s="29" t="s">
        <v>589</v>
      </c>
      <c r="T369" s="4"/>
      <c r="U369" s="22">
        <v>4</v>
      </c>
      <c r="V369" s="97" t="str">
        <f>IF(OR('1ª FASE  - ELIMINATÓRIAS'!I85="",'1ª FASE  - ELIMINATÓRIAS'!I85=""),"",'1ª FASE  - ELIMINATÓRIAS'!C85)</f>
        <v>CRVG - ARACRUZ</v>
      </c>
      <c r="W369" s="5">
        <f>SUM(Q379,Q390,Q397,Q404,C413,C421,C429)</f>
        <v>12</v>
      </c>
      <c r="X369" s="5">
        <f>SUM(H379,H390,H397,H404,F413,F421,F429)</f>
        <v>256.81</v>
      </c>
      <c r="Y369" s="5">
        <f>SUM(F379,H390,F397,F404,H413,H421,H429)</f>
        <v>261.43</v>
      </c>
      <c r="Z369" s="5">
        <f t="shared" si="60"/>
        <v>-4.6200000000000045</v>
      </c>
      <c r="AA369" s="97">
        <f t="shared" si="61"/>
        <v>124995382572.10001</v>
      </c>
      <c r="AB369" s="5">
        <f t="shared" si="62"/>
        <v>125002383225.60001</v>
      </c>
      <c r="AC369" s="97">
        <f t="shared" si="63"/>
        <v>7</v>
      </c>
    </row>
    <row r="370" spans="3:29">
      <c r="D370" s="89" t="s">
        <v>8</v>
      </c>
      <c r="E370" s="89" t="str">
        <f t="shared" si="55"/>
        <v>CRVG - ARACRUZ</v>
      </c>
      <c r="F370" s="207">
        <f t="shared" si="56"/>
        <v>12</v>
      </c>
      <c r="G370" s="207"/>
      <c r="H370" s="208">
        <f t="shared" si="57"/>
        <v>256.81</v>
      </c>
      <c r="I370" s="208"/>
      <c r="J370" s="208">
        <f t="shared" si="58"/>
        <v>261.43</v>
      </c>
      <c r="K370" s="208"/>
      <c r="L370" s="208">
        <f t="shared" si="59"/>
        <v>-4.6200000000000045</v>
      </c>
      <c r="M370" s="209"/>
      <c r="O370" s="29" t="s">
        <v>270</v>
      </c>
      <c r="T370" s="4"/>
      <c r="U370" s="22">
        <v>5</v>
      </c>
      <c r="V370" s="97" t="str">
        <f>IF(OR('1ª FASE  - ELIMINATÓRIAS'!I69="",'1ª FASE  - ELIMINATÓRIAS'!I69=""),"",'1ª FASE  - ELIMINATÓRIAS'!C69)</f>
        <v>Rivimbituba F.C</v>
      </c>
      <c r="W370" s="5">
        <f>SUM(C382,C390,C398,C406,Q411,Q420,Q428)</f>
        <v>12</v>
      </c>
      <c r="X370" s="5">
        <f>SUM(F382,F390,F398,F406,H411,H420,H428)</f>
        <v>274.5</v>
      </c>
      <c r="Y370" s="5">
        <f>SUM(H382,H390,H398,H406,F411,F420,F428)</f>
        <v>245.90999999999997</v>
      </c>
      <c r="Z370" s="5">
        <f t="shared" si="60"/>
        <v>28.590000000000032</v>
      </c>
      <c r="AA370" s="97">
        <f t="shared" si="61"/>
        <v>125028592750</v>
      </c>
      <c r="AB370" s="5">
        <f t="shared" si="62"/>
        <v>124995382572.10001</v>
      </c>
      <c r="AC370" s="97">
        <f t="shared" si="63"/>
        <v>4</v>
      </c>
    </row>
    <row r="371" spans="3:29">
      <c r="D371" s="89" t="s">
        <v>9</v>
      </c>
      <c r="E371" s="89" t="str">
        <f t="shared" si="55"/>
        <v>Marrecos F.C .</v>
      </c>
      <c r="F371" s="207">
        <f t="shared" si="56"/>
        <v>6</v>
      </c>
      <c r="G371" s="207"/>
      <c r="H371" s="208">
        <f t="shared" si="57"/>
        <v>304.15000000000003</v>
      </c>
      <c r="I371" s="208"/>
      <c r="J371" s="208">
        <f t="shared" si="58"/>
        <v>275.53999999999996</v>
      </c>
      <c r="K371" s="208"/>
      <c r="L371" s="208">
        <f t="shared" si="59"/>
        <v>28.61000000000007</v>
      </c>
      <c r="M371" s="209"/>
      <c r="T371" s="4"/>
      <c r="U371" s="22">
        <v>6</v>
      </c>
      <c r="V371" s="97" t="str">
        <f>IF(OR('1ª FASE  - ELIMINATÓRIAS'!I53="",'1ª FASE  - ELIMINATÓRIAS'!I53=""),"",'1ª FASE  - ELIMINATÓRIAS'!C53)</f>
        <v>Barretense F.C.</v>
      </c>
      <c r="W371" s="5">
        <f>SUM(C381,C389,C397,C405,Q412,Q419,C428)</f>
        <v>15</v>
      </c>
      <c r="X371" s="5">
        <f>SUM(F381,F389,F397,F405,H412,H419,F428)</f>
        <v>301.69</v>
      </c>
      <c r="Y371" s="5">
        <f>SUM(H381,H389,H397,H405,F412,F419,H428)</f>
        <v>215.18999999999997</v>
      </c>
      <c r="Z371" s="5">
        <f t="shared" si="60"/>
        <v>86.500000000000028</v>
      </c>
      <c r="AA371" s="97">
        <f t="shared" si="61"/>
        <v>155086503022.89999</v>
      </c>
      <c r="AB371" s="5">
        <f t="shared" si="62"/>
        <v>65028613043.5</v>
      </c>
      <c r="AC371" s="97">
        <f t="shared" si="63"/>
        <v>2</v>
      </c>
    </row>
    <row r="372" spans="3:29">
      <c r="D372" s="89" t="s">
        <v>10</v>
      </c>
      <c r="E372" s="89" t="str">
        <f t="shared" si="55"/>
        <v>Bruno seleção</v>
      </c>
      <c r="F372" s="207">
        <f t="shared" si="56"/>
        <v>6</v>
      </c>
      <c r="G372" s="207"/>
      <c r="H372" s="208">
        <f t="shared" si="57"/>
        <v>204.02999999999997</v>
      </c>
      <c r="I372" s="208"/>
      <c r="J372" s="208">
        <f t="shared" si="58"/>
        <v>242.7</v>
      </c>
      <c r="K372" s="208"/>
      <c r="L372" s="208">
        <f t="shared" si="59"/>
        <v>-38.670000000000016</v>
      </c>
      <c r="M372" s="209"/>
      <c r="T372" s="4"/>
      <c r="U372" s="22">
        <v>7</v>
      </c>
      <c r="V372" s="97" t="str">
        <f>IF(OR('1ª FASE  - ELIMINATÓRIAS'!I37="",'1ª FASE  - ELIMINATÓRIAS'!I37=""),"",'1ª FASE  - ELIMINATÓRIAS'!C37)</f>
        <v>Monet FC</v>
      </c>
      <c r="W372" s="5">
        <f>SUM(C380,C388,C396,C404,C412,C420,Q427)</f>
        <v>12</v>
      </c>
      <c r="X372" s="5">
        <f>SUM(F380,F388,F396,F404,F412,F420,H427)</f>
        <v>321.86</v>
      </c>
      <c r="Y372" s="5">
        <f>SUM(H380,H388,H396,H404,H412,H420,F427)</f>
        <v>319.48000000000008</v>
      </c>
      <c r="Z372" s="5">
        <f t="shared" si="60"/>
        <v>2.3799999999999386</v>
      </c>
      <c r="AA372" s="97">
        <f t="shared" si="61"/>
        <v>125002383225.60001</v>
      </c>
      <c r="AB372" s="5">
        <f t="shared" si="62"/>
        <v>64961332048.300003</v>
      </c>
      <c r="AC372" s="97">
        <f t="shared" si="63"/>
        <v>8</v>
      </c>
    </row>
    <row r="373" spans="3:29">
      <c r="D373" s="89" t="s">
        <v>11</v>
      </c>
      <c r="E373" s="89" t="str">
        <f t="shared" si="55"/>
        <v>Levandovisck F.C</v>
      </c>
      <c r="F373" s="207">
        <f t="shared" si="56"/>
        <v>3</v>
      </c>
      <c r="G373" s="207"/>
      <c r="H373" s="208">
        <f t="shared" si="57"/>
        <v>109.89999999999998</v>
      </c>
      <c r="I373" s="208"/>
      <c r="J373" s="208">
        <f t="shared" si="58"/>
        <v>274.45999999999998</v>
      </c>
      <c r="K373" s="208"/>
      <c r="L373" s="208">
        <f t="shared" si="59"/>
        <v>-164.56</v>
      </c>
      <c r="M373" s="209"/>
      <c r="T373" s="4"/>
      <c r="U373" s="22">
        <v>8</v>
      </c>
      <c r="V373" s="97" t="str">
        <f>IF(OR('1ª FASE  - ELIMINATÓRIAS'!I32="",'1ª FASE  - ELIMINATÓRIAS'!I32=""),"",'1ª FASE  - ELIMINATÓRIAS'!C32)</f>
        <v>Bruno seleção</v>
      </c>
      <c r="W373" s="5">
        <f>SUM(C379,C387,C395,C403,C411,C419,C427)</f>
        <v>6</v>
      </c>
      <c r="X373" s="5">
        <f>SUM(F379,F387,F395,F403,F411,F419,F427)</f>
        <v>204.02999999999997</v>
      </c>
      <c r="Y373" s="5">
        <f>SUM(H379,H387,H395,H403,H411,H419,H427)</f>
        <v>242.7</v>
      </c>
      <c r="Z373" s="5">
        <f t="shared" si="60"/>
        <v>-38.670000000000016</v>
      </c>
      <c r="AA373" s="97">
        <f t="shared" si="61"/>
        <v>64961332048.300003</v>
      </c>
      <c r="AB373" s="5">
        <f t="shared" si="62"/>
        <v>34835441100</v>
      </c>
      <c r="AC373" s="97">
        <f t="shared" si="63"/>
        <v>1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10" t="s">
        <v>141</v>
      </c>
      <c r="E376" s="211"/>
      <c r="F376" s="211"/>
      <c r="G376" s="211"/>
      <c r="H376" s="211"/>
      <c r="I376" s="211"/>
      <c r="J376" s="211"/>
      <c r="K376" s="211"/>
      <c r="L376" s="211"/>
      <c r="M376" s="211"/>
      <c r="N376" s="211"/>
      <c r="O376" s="211"/>
      <c r="P376" s="21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13"/>
      <c r="E377" s="214"/>
      <c r="F377" s="214"/>
      <c r="G377" s="214"/>
      <c r="H377" s="214"/>
      <c r="I377" s="214"/>
      <c r="J377" s="214"/>
      <c r="K377" s="214"/>
      <c r="L377" s="214"/>
      <c r="M377" s="214"/>
      <c r="N377" s="214"/>
      <c r="O377" s="214"/>
      <c r="P377" s="21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00" t="str">
        <f>V373</f>
        <v>Bruno seleção</v>
      </c>
      <c r="E379" s="200"/>
      <c r="F379" s="133">
        <v>49.25</v>
      </c>
      <c r="G379" s="134" t="s">
        <v>17</v>
      </c>
      <c r="H379" s="135">
        <v>24.98</v>
      </c>
      <c r="I379" s="200" t="str">
        <f>V369</f>
        <v>CRVG - ARACRUZ</v>
      </c>
      <c r="J379" s="200"/>
      <c r="K379" s="200"/>
      <c r="L379" s="200"/>
      <c r="M379" s="200"/>
      <c r="N379" s="200"/>
      <c r="O379" s="200"/>
      <c r="P379" s="200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00" t="str">
        <f>V372</f>
        <v>Monet FC</v>
      </c>
      <c r="E380" s="200"/>
      <c r="F380" s="135">
        <v>39.700000000000003</v>
      </c>
      <c r="G380" s="134" t="s">
        <v>17</v>
      </c>
      <c r="H380" s="133">
        <v>84.07</v>
      </c>
      <c r="I380" s="200" t="str">
        <f>V368</f>
        <v>A.C. Palhacito</v>
      </c>
      <c r="J380" s="200"/>
      <c r="K380" s="200"/>
      <c r="L380" s="200"/>
      <c r="M380" s="200"/>
      <c r="N380" s="200"/>
      <c r="O380" s="200"/>
      <c r="P380" s="200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3</v>
      </c>
      <c r="D381" s="200" t="str">
        <f>V371</f>
        <v>Barretense F.C.</v>
      </c>
      <c r="E381" s="200"/>
      <c r="F381" s="133">
        <v>43.92</v>
      </c>
      <c r="G381" s="134" t="s">
        <v>17</v>
      </c>
      <c r="H381" s="135">
        <v>42.97</v>
      </c>
      <c r="I381" s="200" t="str">
        <f>V367</f>
        <v>Marrecos F.C .</v>
      </c>
      <c r="J381" s="200"/>
      <c r="K381" s="200"/>
      <c r="L381" s="200"/>
      <c r="M381" s="200"/>
      <c r="N381" s="200"/>
      <c r="O381" s="200"/>
      <c r="P381" s="200"/>
      <c r="Q381" s="5">
        <f t="shared" si="65"/>
        <v>0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3</v>
      </c>
      <c r="D382" s="200" t="str">
        <f>V370</f>
        <v>Rivimbituba F.C</v>
      </c>
      <c r="E382" s="200"/>
      <c r="F382" s="133">
        <v>55.15</v>
      </c>
      <c r="G382" s="134" t="s">
        <v>17</v>
      </c>
      <c r="H382" s="135">
        <v>27.8</v>
      </c>
      <c r="I382" s="200" t="str">
        <f>V366</f>
        <v>Levandovisck F.C</v>
      </c>
      <c r="J382" s="200"/>
      <c r="K382" s="200"/>
      <c r="L382" s="200"/>
      <c r="M382" s="200"/>
      <c r="N382" s="200"/>
      <c r="O382" s="200"/>
      <c r="P382" s="200"/>
      <c r="Q382" s="5">
        <f t="shared" si="65"/>
        <v>0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01" t="s">
        <v>143</v>
      </c>
      <c r="E384" s="202"/>
      <c r="F384" s="202"/>
      <c r="G384" s="202"/>
      <c r="H384" s="202"/>
      <c r="I384" s="202"/>
      <c r="J384" s="202"/>
      <c r="K384" s="202"/>
      <c r="L384" s="202"/>
      <c r="M384" s="202"/>
      <c r="N384" s="202"/>
      <c r="O384" s="202"/>
      <c r="P384" s="203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04"/>
      <c r="E385" s="205"/>
      <c r="F385" s="205"/>
      <c r="G385" s="205"/>
      <c r="H385" s="205"/>
      <c r="I385" s="205"/>
      <c r="J385" s="205"/>
      <c r="K385" s="205"/>
      <c r="L385" s="205"/>
      <c r="M385" s="205"/>
      <c r="N385" s="205"/>
      <c r="O385" s="205"/>
      <c r="P385" s="206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00" t="str">
        <f>V373</f>
        <v>Bruno seleção</v>
      </c>
      <c r="E387" s="200"/>
      <c r="F387" s="135">
        <v>20.18</v>
      </c>
      <c r="G387" s="134" t="s">
        <v>17</v>
      </c>
      <c r="H387" s="133">
        <v>24.9</v>
      </c>
      <c r="I387" s="200" t="str">
        <f>V366</f>
        <v>Levandovisck F.C</v>
      </c>
      <c r="J387" s="200"/>
      <c r="K387" s="200"/>
      <c r="L387" s="200"/>
      <c r="M387" s="200"/>
      <c r="N387" s="200"/>
      <c r="O387" s="200"/>
      <c r="P387" s="200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00" t="str">
        <f>V372</f>
        <v>Monet FC</v>
      </c>
      <c r="E388" s="200"/>
      <c r="F388" s="133">
        <v>60.25</v>
      </c>
      <c r="G388" s="134" t="s">
        <v>17</v>
      </c>
      <c r="H388" s="135">
        <v>54.24</v>
      </c>
      <c r="I388" s="200" t="str">
        <f>V367</f>
        <v>Marrecos F.C .</v>
      </c>
      <c r="J388" s="200"/>
      <c r="K388" s="200"/>
      <c r="L388" s="200"/>
      <c r="M388" s="200"/>
      <c r="N388" s="200"/>
      <c r="O388" s="200"/>
      <c r="P388" s="200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00" t="str">
        <f>V371</f>
        <v>Barretense F.C.</v>
      </c>
      <c r="E389" s="200"/>
      <c r="F389" s="135">
        <v>18.899999999999999</v>
      </c>
      <c r="G389" s="134" t="s">
        <v>17</v>
      </c>
      <c r="H389" s="133">
        <v>28.3</v>
      </c>
      <c r="I389" s="200" t="str">
        <f>V368</f>
        <v>A.C. Palhacito</v>
      </c>
      <c r="J389" s="200"/>
      <c r="K389" s="200"/>
      <c r="L389" s="200"/>
      <c r="M389" s="200"/>
      <c r="N389" s="200"/>
      <c r="O389" s="200"/>
      <c r="P389" s="200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3</v>
      </c>
      <c r="D390" s="200" t="str">
        <f>V370</f>
        <v>Rivimbituba F.C</v>
      </c>
      <c r="E390" s="200"/>
      <c r="F390" s="133">
        <v>53.75</v>
      </c>
      <c r="G390" s="134" t="s">
        <v>17</v>
      </c>
      <c r="H390" s="135">
        <v>23.75</v>
      </c>
      <c r="I390" s="200" t="str">
        <f>V369</f>
        <v>CRVG - ARACRUZ</v>
      </c>
      <c r="J390" s="200"/>
      <c r="K390" s="200"/>
      <c r="L390" s="200"/>
      <c r="M390" s="200"/>
      <c r="N390" s="200"/>
      <c r="O390" s="200"/>
      <c r="P390" s="200"/>
      <c r="Q390" s="5">
        <f t="shared" si="65"/>
        <v>0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01" t="s">
        <v>142</v>
      </c>
      <c r="E392" s="202"/>
      <c r="F392" s="202"/>
      <c r="G392" s="202"/>
      <c r="H392" s="202"/>
      <c r="I392" s="202"/>
      <c r="J392" s="202"/>
      <c r="K392" s="202"/>
      <c r="L392" s="202"/>
      <c r="M392" s="202"/>
      <c r="N392" s="202"/>
      <c r="O392" s="202"/>
      <c r="P392" s="203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04"/>
      <c r="E393" s="205"/>
      <c r="F393" s="205"/>
      <c r="G393" s="205"/>
      <c r="H393" s="205"/>
      <c r="I393" s="205"/>
      <c r="J393" s="205"/>
      <c r="K393" s="205"/>
      <c r="L393" s="205"/>
      <c r="M393" s="205"/>
      <c r="N393" s="205"/>
      <c r="O393" s="205"/>
      <c r="P393" s="206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00" t="str">
        <f>V373</f>
        <v>Bruno seleção</v>
      </c>
      <c r="E395" s="200"/>
      <c r="F395" s="129">
        <v>21.91</v>
      </c>
      <c r="G395" s="88" t="s">
        <v>17</v>
      </c>
      <c r="H395" s="128">
        <v>51.25</v>
      </c>
      <c r="I395" s="200" t="str">
        <f>V367</f>
        <v>Marrecos F.C .</v>
      </c>
      <c r="J395" s="200"/>
      <c r="K395" s="200"/>
      <c r="L395" s="200"/>
      <c r="M395" s="200"/>
      <c r="N395" s="200"/>
      <c r="O395" s="200"/>
      <c r="P395" s="200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00" t="str">
        <f>V372</f>
        <v>Monet FC</v>
      </c>
      <c r="E396" s="200"/>
      <c r="F396" s="128">
        <v>65.41</v>
      </c>
      <c r="G396" s="88" t="s">
        <v>17</v>
      </c>
      <c r="H396" s="129">
        <v>18.399999999999999</v>
      </c>
      <c r="I396" s="200" t="str">
        <f>V366</f>
        <v>Levandovisck F.C</v>
      </c>
      <c r="J396" s="200"/>
      <c r="K396" s="200"/>
      <c r="L396" s="200"/>
      <c r="M396" s="200"/>
      <c r="N396" s="200"/>
      <c r="O396" s="200"/>
      <c r="P396" s="200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3</v>
      </c>
      <c r="D397" s="200" t="str">
        <f>V371</f>
        <v>Barretense F.C.</v>
      </c>
      <c r="E397" s="200"/>
      <c r="F397" s="128">
        <v>75.45</v>
      </c>
      <c r="G397" s="88" t="s">
        <v>17</v>
      </c>
      <c r="H397" s="129">
        <v>26.55</v>
      </c>
      <c r="I397" s="200" t="str">
        <f>V369</f>
        <v>CRVG - ARACRUZ</v>
      </c>
      <c r="J397" s="200"/>
      <c r="K397" s="200"/>
      <c r="L397" s="200"/>
      <c r="M397" s="200"/>
      <c r="N397" s="200"/>
      <c r="O397" s="200"/>
      <c r="P397" s="200"/>
      <c r="Q397" s="5">
        <f t="shared" si="65"/>
        <v>0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3</v>
      </c>
      <c r="D398" s="200" t="str">
        <f>V370</f>
        <v>Rivimbituba F.C</v>
      </c>
      <c r="E398" s="200"/>
      <c r="F398" s="128">
        <v>38.47</v>
      </c>
      <c r="G398" s="88" t="s">
        <v>17</v>
      </c>
      <c r="H398" s="129">
        <v>30.15</v>
      </c>
      <c r="I398" s="200" t="str">
        <f>V368</f>
        <v>A.C. Palhacito</v>
      </c>
      <c r="J398" s="200"/>
      <c r="K398" s="200"/>
      <c r="L398" s="200"/>
      <c r="M398" s="200"/>
      <c r="N398" s="200"/>
      <c r="O398" s="200"/>
      <c r="P398" s="200"/>
      <c r="Q398" s="5">
        <f t="shared" si="65"/>
        <v>0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01" t="s">
        <v>144</v>
      </c>
      <c r="E400" s="202"/>
      <c r="F400" s="202"/>
      <c r="G400" s="202"/>
      <c r="H400" s="202"/>
      <c r="I400" s="202"/>
      <c r="J400" s="202"/>
      <c r="K400" s="202"/>
      <c r="L400" s="202"/>
      <c r="M400" s="202"/>
      <c r="N400" s="202"/>
      <c r="O400" s="202"/>
      <c r="P400" s="203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04"/>
      <c r="E401" s="205"/>
      <c r="F401" s="205"/>
      <c r="G401" s="205"/>
      <c r="H401" s="205"/>
      <c r="I401" s="205"/>
      <c r="J401" s="205"/>
      <c r="K401" s="205"/>
      <c r="L401" s="205"/>
      <c r="M401" s="205"/>
      <c r="N401" s="205"/>
      <c r="O401" s="205"/>
      <c r="P401" s="206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00" t="str">
        <f>V373</f>
        <v>Bruno seleção</v>
      </c>
      <c r="E403" s="200"/>
      <c r="F403" s="135">
        <v>24.29</v>
      </c>
      <c r="G403" s="134" t="s">
        <v>17</v>
      </c>
      <c r="H403" s="133">
        <v>32.51</v>
      </c>
      <c r="I403" s="200" t="str">
        <f>V368</f>
        <v>A.C. Palhacito</v>
      </c>
      <c r="J403" s="200"/>
      <c r="K403" s="200"/>
      <c r="L403" s="200"/>
      <c r="M403" s="200"/>
      <c r="N403" s="200"/>
      <c r="O403" s="200"/>
      <c r="P403" s="200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00" t="str">
        <f>V372</f>
        <v>Monet FC</v>
      </c>
      <c r="E404" s="200"/>
      <c r="F404" s="135">
        <v>42.1</v>
      </c>
      <c r="G404" s="134" t="s">
        <v>17</v>
      </c>
      <c r="H404" s="133">
        <v>46.95</v>
      </c>
      <c r="I404" s="200" t="str">
        <f>V369</f>
        <v>CRVG - ARACRUZ</v>
      </c>
      <c r="J404" s="200"/>
      <c r="K404" s="200"/>
      <c r="L404" s="200"/>
      <c r="M404" s="200"/>
      <c r="N404" s="200"/>
      <c r="O404" s="200"/>
      <c r="P404" s="200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00" t="str">
        <f>V371</f>
        <v>Barretense F.C.</v>
      </c>
      <c r="E405" s="200"/>
      <c r="F405" s="133">
        <v>20.39</v>
      </c>
      <c r="G405" s="134" t="s">
        <v>17</v>
      </c>
      <c r="H405" s="135">
        <v>1.6</v>
      </c>
      <c r="I405" s="200" t="str">
        <f>V366</f>
        <v>Levandovisck F.C</v>
      </c>
      <c r="J405" s="200"/>
      <c r="K405" s="200"/>
      <c r="L405" s="200"/>
      <c r="M405" s="200"/>
      <c r="N405" s="200"/>
      <c r="O405" s="200"/>
      <c r="P405" s="200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00" t="str">
        <f>V370</f>
        <v>Rivimbituba F.C</v>
      </c>
      <c r="E406" s="200"/>
      <c r="F406" s="135">
        <v>25.99</v>
      </c>
      <c r="G406" s="134" t="s">
        <v>17</v>
      </c>
      <c r="H406" s="133">
        <v>57.89</v>
      </c>
      <c r="I406" s="200" t="str">
        <f>V367</f>
        <v>Marrecos F.C .</v>
      </c>
      <c r="J406" s="200"/>
      <c r="K406" s="200"/>
      <c r="L406" s="200"/>
      <c r="M406" s="200"/>
      <c r="N406" s="200"/>
      <c r="O406" s="200"/>
      <c r="P406" s="200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01" t="s">
        <v>145</v>
      </c>
      <c r="E408" s="202"/>
      <c r="F408" s="202"/>
      <c r="G408" s="202"/>
      <c r="H408" s="202"/>
      <c r="I408" s="202"/>
      <c r="J408" s="202"/>
      <c r="K408" s="202"/>
      <c r="L408" s="202"/>
      <c r="M408" s="202"/>
      <c r="N408" s="202"/>
      <c r="O408" s="202"/>
      <c r="P408" s="203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04"/>
      <c r="E409" s="205"/>
      <c r="F409" s="205"/>
      <c r="G409" s="205"/>
      <c r="H409" s="205"/>
      <c r="I409" s="205"/>
      <c r="J409" s="205"/>
      <c r="K409" s="205"/>
      <c r="L409" s="205"/>
      <c r="M409" s="205"/>
      <c r="N409" s="205"/>
      <c r="O409" s="205"/>
      <c r="P409" s="206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0</v>
      </c>
      <c r="D411" s="200" t="str">
        <f>V373</f>
        <v>Bruno seleção</v>
      </c>
      <c r="E411" s="200"/>
      <c r="F411" s="135">
        <v>21.89</v>
      </c>
      <c r="G411" s="134" t="s">
        <v>17</v>
      </c>
      <c r="H411" s="133">
        <v>38.1</v>
      </c>
      <c r="I411" s="200" t="str">
        <f>V370</f>
        <v>Rivimbituba F.C</v>
      </c>
      <c r="J411" s="200"/>
      <c r="K411" s="200"/>
      <c r="L411" s="200"/>
      <c r="M411" s="200"/>
      <c r="N411" s="200"/>
      <c r="O411" s="200"/>
      <c r="P411" s="200"/>
      <c r="Q411" s="5">
        <f t="shared" si="65"/>
        <v>3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00" t="str">
        <f>V372</f>
        <v>Monet FC</v>
      </c>
      <c r="E412" s="200"/>
      <c r="F412" s="135">
        <v>40.35</v>
      </c>
      <c r="G412" s="134" t="s">
        <v>17</v>
      </c>
      <c r="H412" s="133">
        <v>61.69</v>
      </c>
      <c r="I412" s="200" t="str">
        <f>V371</f>
        <v>Barretense F.C.</v>
      </c>
      <c r="J412" s="200"/>
      <c r="K412" s="200"/>
      <c r="L412" s="200"/>
      <c r="M412" s="200"/>
      <c r="N412" s="200"/>
      <c r="O412" s="200"/>
      <c r="P412" s="200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00" t="str">
        <f>V369</f>
        <v>CRVG - ARACRUZ</v>
      </c>
      <c r="E413" s="200"/>
      <c r="F413" s="133">
        <v>48.97</v>
      </c>
      <c r="G413" s="134" t="s">
        <v>17</v>
      </c>
      <c r="H413" s="135">
        <v>12.7</v>
      </c>
      <c r="I413" s="200" t="str">
        <f>V366</f>
        <v>Levandovisck F.C</v>
      </c>
      <c r="J413" s="200"/>
      <c r="K413" s="200"/>
      <c r="L413" s="200"/>
      <c r="M413" s="200"/>
      <c r="N413" s="200"/>
      <c r="O413" s="200"/>
      <c r="P413" s="200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 ht="15.75" customHeight="1">
      <c r="C414" s="5">
        <f t="shared" si="64"/>
        <v>3</v>
      </c>
      <c r="D414" s="200" t="str">
        <f>V368</f>
        <v>A.C. Palhacito</v>
      </c>
      <c r="E414" s="200"/>
      <c r="F414" s="133">
        <v>42.47</v>
      </c>
      <c r="G414" s="134" t="s">
        <v>17</v>
      </c>
      <c r="H414" s="135">
        <v>36.97</v>
      </c>
      <c r="I414" s="200" t="str">
        <f>V367</f>
        <v>Marrecos F.C .</v>
      </c>
      <c r="J414" s="200"/>
      <c r="K414" s="200"/>
      <c r="L414" s="200"/>
      <c r="M414" s="200"/>
      <c r="N414" s="200"/>
      <c r="O414" s="200"/>
      <c r="P414" s="200"/>
      <c r="Q414" s="5">
        <f t="shared" si="65"/>
        <v>0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01" t="s">
        <v>146</v>
      </c>
      <c r="E416" s="202"/>
      <c r="F416" s="202"/>
      <c r="G416" s="202"/>
      <c r="H416" s="202"/>
      <c r="I416" s="202"/>
      <c r="J416" s="202"/>
      <c r="K416" s="202"/>
      <c r="L416" s="202"/>
      <c r="M416" s="202"/>
      <c r="N416" s="202"/>
      <c r="O416" s="202"/>
      <c r="P416" s="203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04"/>
      <c r="E417" s="205"/>
      <c r="F417" s="205"/>
      <c r="G417" s="205"/>
      <c r="H417" s="205"/>
      <c r="I417" s="205"/>
      <c r="J417" s="205"/>
      <c r="K417" s="205"/>
      <c r="L417" s="205"/>
      <c r="M417" s="205"/>
      <c r="N417" s="205"/>
      <c r="O417" s="205"/>
      <c r="P417" s="206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00" t="str">
        <f>V373</f>
        <v>Bruno seleção</v>
      </c>
      <c r="E419" s="200"/>
      <c r="F419" s="128">
        <v>58.1</v>
      </c>
      <c r="G419" s="88" t="s">
        <v>17</v>
      </c>
      <c r="H419" s="129">
        <v>45.77</v>
      </c>
      <c r="I419" s="200" t="str">
        <f>V371</f>
        <v>Barretense F.C.</v>
      </c>
      <c r="J419" s="200"/>
      <c r="K419" s="200"/>
      <c r="L419" s="200"/>
      <c r="M419" s="200"/>
      <c r="N419" s="200"/>
      <c r="O419" s="200"/>
      <c r="P419" s="200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00" t="str">
        <f>V372</f>
        <v>Monet FC</v>
      </c>
      <c r="E420" s="200"/>
      <c r="F420" s="128">
        <v>48.86</v>
      </c>
      <c r="G420" s="88" t="s">
        <v>17</v>
      </c>
      <c r="H420" s="129">
        <v>45.72</v>
      </c>
      <c r="I420" s="200" t="str">
        <f>V370</f>
        <v>Rivimbituba F.C</v>
      </c>
      <c r="J420" s="200"/>
      <c r="K420" s="200"/>
      <c r="L420" s="200"/>
      <c r="M420" s="200"/>
      <c r="N420" s="200"/>
      <c r="O420" s="200"/>
      <c r="P420" s="200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3</v>
      </c>
      <c r="D421" s="200" t="str">
        <f>V369</f>
        <v>CRVG - ARACRUZ</v>
      </c>
      <c r="E421" s="200"/>
      <c r="F421" s="128">
        <v>64.099999999999994</v>
      </c>
      <c r="G421" s="88" t="s">
        <v>17</v>
      </c>
      <c r="H421" s="129">
        <v>37.770000000000003</v>
      </c>
      <c r="I421" s="200" t="str">
        <f>V367</f>
        <v>Marrecos F.C .</v>
      </c>
      <c r="J421" s="200"/>
      <c r="K421" s="200"/>
      <c r="L421" s="200"/>
      <c r="M421" s="200"/>
      <c r="N421" s="200"/>
      <c r="O421" s="200"/>
      <c r="P421" s="200"/>
      <c r="Q421" s="5">
        <f t="shared" si="65"/>
        <v>0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00" t="str">
        <f>V368</f>
        <v>A.C. Palhacito</v>
      </c>
      <c r="E422" s="200"/>
      <c r="F422" s="128">
        <v>41.3</v>
      </c>
      <c r="G422" s="88" t="s">
        <v>17</v>
      </c>
      <c r="H422" s="129">
        <v>7.6</v>
      </c>
      <c r="I422" s="200" t="str">
        <f>V366</f>
        <v>Levandovisck F.C</v>
      </c>
      <c r="J422" s="200"/>
      <c r="K422" s="200"/>
      <c r="L422" s="200"/>
      <c r="M422" s="200"/>
      <c r="N422" s="200"/>
      <c r="O422" s="200"/>
      <c r="P422" s="200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01" t="s">
        <v>147</v>
      </c>
      <c r="E424" s="202"/>
      <c r="F424" s="202"/>
      <c r="G424" s="202"/>
      <c r="H424" s="202"/>
      <c r="I424" s="202"/>
      <c r="J424" s="202"/>
      <c r="K424" s="202"/>
      <c r="L424" s="202"/>
      <c r="M424" s="202"/>
      <c r="N424" s="202"/>
      <c r="O424" s="202"/>
      <c r="P424" s="203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04"/>
      <c r="E425" s="205"/>
      <c r="F425" s="205"/>
      <c r="G425" s="205"/>
      <c r="H425" s="205"/>
      <c r="I425" s="205"/>
      <c r="J425" s="205"/>
      <c r="K425" s="205"/>
      <c r="L425" s="205"/>
      <c r="M425" s="205"/>
      <c r="N425" s="205"/>
      <c r="O425" s="205"/>
      <c r="P425" s="206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00" t="str">
        <f>V373</f>
        <v>Bruno seleção</v>
      </c>
      <c r="E427" s="200"/>
      <c r="F427" s="135">
        <v>8.41</v>
      </c>
      <c r="G427" s="134" t="s">
        <v>17</v>
      </c>
      <c r="H427" s="133">
        <v>25.19</v>
      </c>
      <c r="I427" s="200" t="str">
        <f>V372</f>
        <v>Monet FC</v>
      </c>
      <c r="J427" s="200"/>
      <c r="K427" s="200"/>
      <c r="L427" s="200"/>
      <c r="M427" s="200"/>
      <c r="N427" s="200"/>
      <c r="O427" s="200"/>
      <c r="P427" s="200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00" t="str">
        <f>V371</f>
        <v>Barretense F.C.</v>
      </c>
      <c r="E428" s="200"/>
      <c r="F428" s="133">
        <v>35.57</v>
      </c>
      <c r="G428" s="134" t="s">
        <v>17</v>
      </c>
      <c r="H428" s="135">
        <v>17.32</v>
      </c>
      <c r="I428" s="200" t="str">
        <f>V370</f>
        <v>Rivimbituba F.C</v>
      </c>
      <c r="J428" s="200"/>
      <c r="K428" s="200"/>
      <c r="L428" s="200"/>
      <c r="M428" s="200"/>
      <c r="N428" s="200"/>
      <c r="O428" s="200"/>
      <c r="P428" s="200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3</v>
      </c>
      <c r="D429" s="200" t="str">
        <f>V369</f>
        <v>CRVG - ARACRUZ</v>
      </c>
      <c r="E429" s="200"/>
      <c r="F429" s="133">
        <v>21.51</v>
      </c>
      <c r="G429" s="134" t="s">
        <v>17</v>
      </c>
      <c r="H429" s="135">
        <v>20.41</v>
      </c>
      <c r="I429" s="200" t="str">
        <f>V368</f>
        <v>A.C. Palhacito</v>
      </c>
      <c r="J429" s="200"/>
      <c r="K429" s="200"/>
      <c r="L429" s="200"/>
      <c r="M429" s="200"/>
      <c r="N429" s="200"/>
      <c r="O429" s="200"/>
      <c r="P429" s="200"/>
      <c r="Q429" s="5">
        <f t="shared" si="65"/>
        <v>0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>
      <c r="C430" s="5">
        <f t="shared" si="64"/>
        <v>3</v>
      </c>
      <c r="D430" s="200" t="str">
        <f>V367</f>
        <v>Marrecos F.C .</v>
      </c>
      <c r="E430" s="200"/>
      <c r="F430" s="133">
        <v>23.06</v>
      </c>
      <c r="G430" s="134" t="s">
        <v>17</v>
      </c>
      <c r="H430" s="135">
        <v>16.899999999999999</v>
      </c>
      <c r="I430" s="200" t="str">
        <f>V366</f>
        <v>Levandovisck F.C</v>
      </c>
      <c r="J430" s="200"/>
      <c r="K430" s="200"/>
      <c r="L430" s="200"/>
      <c r="M430" s="200"/>
      <c r="N430" s="200"/>
      <c r="O430" s="200"/>
      <c r="P430" s="200"/>
      <c r="Q430" s="5">
        <f t="shared" si="65"/>
        <v>0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219" t="s">
        <v>339</v>
      </c>
      <c r="E432" s="219"/>
      <c r="F432" s="219"/>
      <c r="G432" s="219"/>
      <c r="H432" s="219"/>
      <c r="I432" s="219"/>
      <c r="J432" s="219"/>
      <c r="K432" s="219"/>
      <c r="L432" s="219"/>
      <c r="M432" s="21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219"/>
      <c r="E433" s="219"/>
      <c r="F433" s="219"/>
      <c r="G433" s="219"/>
      <c r="H433" s="219"/>
      <c r="I433" s="219"/>
      <c r="J433" s="219"/>
      <c r="K433" s="219"/>
      <c r="L433" s="219"/>
      <c r="M433" s="21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220" t="s">
        <v>12</v>
      </c>
      <c r="G434" s="220"/>
      <c r="H434" s="220" t="s">
        <v>264</v>
      </c>
      <c r="I434" s="220"/>
      <c r="J434" s="220" t="s">
        <v>265</v>
      </c>
      <c r="K434" s="220"/>
      <c r="L434" s="220" t="s">
        <v>266</v>
      </c>
      <c r="M434" s="220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Forever2013</v>
      </c>
      <c r="F435" s="216">
        <f>VLOOKUP(AC435,$U$434:$AB$442,3)</f>
        <v>18</v>
      </c>
      <c r="G435" s="216"/>
      <c r="H435" s="217">
        <f>VLOOKUP(AC435,$U$434:$AB$442,4)</f>
        <v>364.49</v>
      </c>
      <c r="I435" s="217"/>
      <c r="J435" s="217">
        <f>VLOOKUP(AC435,$U$434:$AB$442,5)</f>
        <v>269.72000000000003</v>
      </c>
      <c r="K435" s="217"/>
      <c r="L435" s="217">
        <f>VLOOKUP(AC435,$U$434:$AB$442,6)</f>
        <v>94.769999999999982</v>
      </c>
      <c r="M435" s="218"/>
      <c r="O435" s="29" t="s">
        <v>271</v>
      </c>
      <c r="T435" s="4"/>
      <c r="U435" s="22">
        <v>1</v>
      </c>
      <c r="V435" s="97" t="str">
        <f>IF(OR('1ª FASE  - ELIMINATÓRIAS'!I132="",'1ª FASE  - ELIMINATÓRIAS'!I132=""),"",'1ª FASE  - ELIMINATÓRIAS'!C132)</f>
        <v>Ragazzi FC</v>
      </c>
      <c r="W435" s="5">
        <f>SUM(Q451,Q456,Q465,Q474,Q482,Q491,Q499)</f>
        <v>6</v>
      </c>
      <c r="X435" s="5">
        <f>SUM(H451,H456,H465,H474,H482,H491,H499)</f>
        <v>237.62999999999997</v>
      </c>
      <c r="Y435" s="5">
        <f>SUM(F451,F456,F465,F474,F482,F491,F499)</f>
        <v>337.48</v>
      </c>
      <c r="Z435" s="5">
        <f>X435-Y435</f>
        <v>-99.850000000000051</v>
      </c>
      <c r="AA435" s="97">
        <f>(W435*10^10)+((Z435+5000)*10^6)+(X435*10)+U435</f>
        <v>64900152377.300003</v>
      </c>
      <c r="AB435" s="5">
        <f>LARGE($AA$435:$AA$442,U435)</f>
        <v>185094773647.89999</v>
      </c>
      <c r="AC435" s="97">
        <f>MATCH(AB435,$AA$435:$AA$442,0)</f>
        <v>3</v>
      </c>
    </row>
    <row r="436" spans="3:29">
      <c r="D436" s="91" t="s">
        <v>5</v>
      </c>
      <c r="E436" s="91" t="str">
        <f t="shared" ref="E436:E442" si="66">VLOOKUP(AC436,$U$434:$AB$442,2)</f>
        <v>Strenght a.L</v>
      </c>
      <c r="F436" s="216">
        <f t="shared" ref="F436:F442" si="67">VLOOKUP(AC436,$U$434:$AB$442,3)</f>
        <v>15</v>
      </c>
      <c r="G436" s="216"/>
      <c r="H436" s="217">
        <f t="shared" ref="H436:H442" si="68">VLOOKUP(AC436,$U$434:$AB$442,4)</f>
        <v>318.63</v>
      </c>
      <c r="I436" s="217"/>
      <c r="J436" s="217">
        <f t="shared" ref="J436:J442" si="69">VLOOKUP(AC436,$U$434:$AB$442,5)</f>
        <v>259.43</v>
      </c>
      <c r="K436" s="217"/>
      <c r="L436" s="217">
        <f t="shared" ref="L436:L442" si="70">VLOOKUP(AC436,$U$434:$AB$442,6)</f>
        <v>59.199999999999989</v>
      </c>
      <c r="M436" s="218"/>
      <c r="O436" s="29" t="s">
        <v>267</v>
      </c>
      <c r="T436" s="4"/>
      <c r="U436" s="22">
        <v>2</v>
      </c>
      <c r="V436" s="97" t="str">
        <f>IF(OR('1ª FASE  - ELIMINATÓRIAS'!I116="",'1ª FASE  - ELIMINATÓRIAS'!I116=""),"",'1ª FASE  - ELIMINATÓRIAS'!C116)</f>
        <v>Tribe of Gypsies</v>
      </c>
      <c r="W436" s="5">
        <f>SUM(Q450,Q457,Q464,Q475,Q483,Q490)</f>
        <v>9</v>
      </c>
      <c r="X436" s="5">
        <f>SUM(H450,H457,H464,H475,H483,H490,F499)</f>
        <v>374.85</v>
      </c>
      <c r="Y436" s="5">
        <f>SUM(F450,F457,F464,F475,F483,F490,H499)</f>
        <v>300.75</v>
      </c>
      <c r="Z436" s="5">
        <f t="shared" ref="Z436:Z442" si="71">X436-Y436</f>
        <v>74.100000000000023</v>
      </c>
      <c r="AA436" s="97">
        <f t="shared" ref="AA436:AA442" si="72">(W436*10^10)+((Z436+5000)*10^6)+(X436*10)+U436</f>
        <v>95074103750.5</v>
      </c>
      <c r="AB436" s="5">
        <f t="shared" ref="AB436:AB442" si="73">LARGE($AA$435:$AA$442,U436)</f>
        <v>155059203191.29999</v>
      </c>
      <c r="AC436" s="97">
        <f t="shared" ref="AC436:AC442" si="74">MATCH(AB436,$AA$435:$AA$442,0)</f>
        <v>5</v>
      </c>
    </row>
    <row r="437" spans="3:29">
      <c r="D437" s="91" t="s">
        <v>6</v>
      </c>
      <c r="E437" s="91" t="str">
        <f t="shared" si="66"/>
        <v>Palestracas FC</v>
      </c>
      <c r="F437" s="216">
        <f t="shared" si="67"/>
        <v>12</v>
      </c>
      <c r="G437" s="216"/>
      <c r="H437" s="217">
        <f t="shared" si="68"/>
        <v>307.40999999999997</v>
      </c>
      <c r="I437" s="217"/>
      <c r="J437" s="217">
        <f t="shared" si="69"/>
        <v>261.95</v>
      </c>
      <c r="K437" s="217"/>
      <c r="L437" s="217">
        <f t="shared" si="70"/>
        <v>45.45999999999998</v>
      </c>
      <c r="M437" s="218"/>
      <c r="O437" s="29" t="s">
        <v>588</v>
      </c>
      <c r="T437" s="4"/>
      <c r="U437" s="22">
        <v>3</v>
      </c>
      <c r="V437" s="97" t="str">
        <f>IF(OR('1ª FASE  - ELIMINATÓRIAS'!I100="",'1ª FASE  - ELIMINATÓRIAS'!I100=""),"",'1ª FASE  - ELIMINATÓRIAS'!C100)</f>
        <v>Forever2013</v>
      </c>
      <c r="W437" s="5">
        <f>SUM(Q449,Q458,Q467,Q472,C483,C491,Q498)</f>
        <v>18</v>
      </c>
      <c r="X437" s="5">
        <f>SUM(H449,H458,H467,H472,F483,F491,H498)</f>
        <v>364.49</v>
      </c>
      <c r="Y437" s="5">
        <f>SUM(F449,F458,F467,F472,H483,H491,F498)</f>
        <v>269.72000000000003</v>
      </c>
      <c r="Z437" s="5">
        <f t="shared" si="71"/>
        <v>94.769999999999982</v>
      </c>
      <c r="AA437" s="97">
        <f t="shared" si="72"/>
        <v>185094773647.89999</v>
      </c>
      <c r="AB437" s="5">
        <f t="shared" si="73"/>
        <v>125045463080.10001</v>
      </c>
      <c r="AC437" s="97">
        <f t="shared" si="74"/>
        <v>6</v>
      </c>
    </row>
    <row r="438" spans="3:29">
      <c r="D438" s="91" t="s">
        <v>7</v>
      </c>
      <c r="E438" s="91" t="str">
        <f t="shared" si="66"/>
        <v>PANZA FC</v>
      </c>
      <c r="F438" s="216">
        <f t="shared" si="67"/>
        <v>12</v>
      </c>
      <c r="G438" s="216"/>
      <c r="H438" s="217">
        <f t="shared" si="68"/>
        <v>300.19</v>
      </c>
      <c r="I438" s="217"/>
      <c r="J438" s="217">
        <f t="shared" si="69"/>
        <v>310.41000000000003</v>
      </c>
      <c r="K438" s="217"/>
      <c r="L438" s="217">
        <f t="shared" si="70"/>
        <v>-10.220000000000027</v>
      </c>
      <c r="M438" s="218"/>
      <c r="O438" s="29" t="s">
        <v>589</v>
      </c>
      <c r="T438" s="4"/>
      <c r="U438" s="22">
        <v>4</v>
      </c>
      <c r="V438" s="97" t="str">
        <f>IF(OR('1ª FASE  - ELIMINATÓRIAS'!I84="",'1ª FASE  - ELIMINATÓRIAS'!I84=""),"",'1ª FASE  - ELIMINATÓRIAS'!C84)</f>
        <v>O Fael Vai Te Pegar</v>
      </c>
      <c r="W438" s="5">
        <f>SUM(Q448,Q459,Q466,Q473,C482,C490,C498)</f>
        <v>3</v>
      </c>
      <c r="X438" s="5">
        <f>SUM(H448,H459,H466,H473,F482,F490,F498)</f>
        <v>158.11999999999998</v>
      </c>
      <c r="Y438" s="5">
        <f>SUM(F448,H459,F466,F473,H482,H490,H498)</f>
        <v>281.45</v>
      </c>
      <c r="Z438" s="5">
        <f t="shared" si="71"/>
        <v>-123.33000000000001</v>
      </c>
      <c r="AA438" s="97">
        <f t="shared" si="72"/>
        <v>34876671585.199997</v>
      </c>
      <c r="AB438" s="5">
        <f t="shared" si="73"/>
        <v>124989783009.89999</v>
      </c>
      <c r="AC438" s="97">
        <f t="shared" si="74"/>
        <v>8</v>
      </c>
    </row>
    <row r="439" spans="3:29">
      <c r="D439" s="89" t="s">
        <v>8</v>
      </c>
      <c r="E439" s="89" t="str">
        <f t="shared" si="66"/>
        <v>Tribe of Gypsies</v>
      </c>
      <c r="F439" s="207">
        <f t="shared" si="67"/>
        <v>9</v>
      </c>
      <c r="G439" s="207"/>
      <c r="H439" s="208">
        <f t="shared" si="68"/>
        <v>374.85</v>
      </c>
      <c r="I439" s="208"/>
      <c r="J439" s="208">
        <f t="shared" si="69"/>
        <v>300.75</v>
      </c>
      <c r="K439" s="208"/>
      <c r="L439" s="208">
        <f t="shared" si="70"/>
        <v>74.100000000000023</v>
      </c>
      <c r="M439" s="209"/>
      <c r="O439" s="29" t="s">
        <v>270</v>
      </c>
      <c r="T439" s="4"/>
      <c r="U439" s="22">
        <v>5</v>
      </c>
      <c r="V439" s="97" t="str">
        <f>IF(OR('1ª FASE  - ELIMINATÓRIAS'!I68="",'1ª FASE  - ELIMINATÓRIAS'!I68=""),"",'1ª FASE  - ELIMINATÓRIAS'!C68)</f>
        <v>Strenght a.L</v>
      </c>
      <c r="W439" s="5">
        <f>SUM(C451,C459,C467,C475,Q480,Q489,Q497)</f>
        <v>15</v>
      </c>
      <c r="X439" s="5">
        <f>SUM(F451,F459,F467,F475,H480,H489,H497)</f>
        <v>318.63</v>
      </c>
      <c r="Y439" s="5">
        <f>SUM(H451,H459,H467,H475,F480,F489,F497)</f>
        <v>259.43</v>
      </c>
      <c r="Z439" s="5">
        <f t="shared" si="71"/>
        <v>59.199999999999989</v>
      </c>
      <c r="AA439" s="97">
        <f t="shared" si="72"/>
        <v>155059203191.29999</v>
      </c>
      <c r="AB439" s="5">
        <f t="shared" si="73"/>
        <v>95074103750.5</v>
      </c>
      <c r="AC439" s="97">
        <f t="shared" si="74"/>
        <v>2</v>
      </c>
    </row>
    <row r="440" spans="3:29">
      <c r="D440" s="89" t="s">
        <v>9</v>
      </c>
      <c r="E440" s="89" t="str">
        <f t="shared" si="66"/>
        <v>Black Striker</v>
      </c>
      <c r="F440" s="207">
        <f t="shared" si="67"/>
        <v>6</v>
      </c>
      <c r="G440" s="207"/>
      <c r="H440" s="208">
        <f t="shared" si="68"/>
        <v>316.56</v>
      </c>
      <c r="I440" s="208"/>
      <c r="J440" s="208">
        <f t="shared" si="69"/>
        <v>345.79</v>
      </c>
      <c r="K440" s="208"/>
      <c r="L440" s="208">
        <f t="shared" si="70"/>
        <v>-29.230000000000018</v>
      </c>
      <c r="M440" s="209"/>
      <c r="T440" s="4"/>
      <c r="U440" s="22">
        <v>6</v>
      </c>
      <c r="V440" s="97" t="str">
        <f>IF(OR('1ª FASE  - ELIMINATÓRIAS'!I52="",'1ª FASE  - ELIMINATÓRIAS'!I52=""),"",'1ª FASE  - ELIMINATÓRIAS'!C52)</f>
        <v>Palestracas FC</v>
      </c>
      <c r="W440" s="5">
        <f>SUM(C450,C458,C466,C474,Q481,Q488,C497)</f>
        <v>12</v>
      </c>
      <c r="X440" s="5">
        <f>SUM(F450,F458,F466,F474,H481,H488,F497)</f>
        <v>307.40999999999997</v>
      </c>
      <c r="Y440" s="5">
        <f>SUM(H450,H458,H466,H474,F481,F488,H497)</f>
        <v>261.95</v>
      </c>
      <c r="Z440" s="5">
        <f t="shared" si="71"/>
        <v>45.45999999999998</v>
      </c>
      <c r="AA440" s="97">
        <f t="shared" si="72"/>
        <v>125045463080.10001</v>
      </c>
      <c r="AB440" s="5">
        <f t="shared" si="73"/>
        <v>64970773172.599998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Ragazzi FC</v>
      </c>
      <c r="F441" s="207">
        <f t="shared" si="67"/>
        <v>6</v>
      </c>
      <c r="G441" s="207"/>
      <c r="H441" s="208">
        <f t="shared" si="68"/>
        <v>237.62999999999997</v>
      </c>
      <c r="I441" s="208"/>
      <c r="J441" s="208">
        <f t="shared" si="69"/>
        <v>337.48</v>
      </c>
      <c r="K441" s="208"/>
      <c r="L441" s="208">
        <f t="shared" si="70"/>
        <v>-99.850000000000051</v>
      </c>
      <c r="M441" s="209"/>
      <c r="T441" s="4"/>
      <c r="U441" s="22">
        <v>7</v>
      </c>
      <c r="V441" s="97" t="str">
        <f>IF(OR('1ª FASE  - ELIMINATÓRIAS'!I36="",'1ª FASE  - ELIMINATÓRIAS'!I36=""),"",'1ª FASE  - ELIMINATÓRIAS'!C36)</f>
        <v>Black Striker</v>
      </c>
      <c r="W441" s="5">
        <f>SUM(C449,C457,C465,C473,C481,C489,Q496)</f>
        <v>6</v>
      </c>
      <c r="X441" s="5">
        <f>SUM(F449,F457,F465,F473,F481,F489,H496)</f>
        <v>316.56</v>
      </c>
      <c r="Y441" s="5">
        <f>SUM(H449,H457,H465,H473,H481,H489,F496)</f>
        <v>345.79</v>
      </c>
      <c r="Z441" s="5">
        <f t="shared" si="71"/>
        <v>-29.230000000000018</v>
      </c>
      <c r="AA441" s="97">
        <f t="shared" si="72"/>
        <v>64970773172.599998</v>
      </c>
      <c r="AB441" s="5">
        <f t="shared" si="73"/>
        <v>64900152377.300003</v>
      </c>
      <c r="AC441" s="97">
        <f t="shared" si="74"/>
        <v>1</v>
      </c>
    </row>
    <row r="442" spans="3:29">
      <c r="D442" s="89" t="s">
        <v>11</v>
      </c>
      <c r="E442" s="89" t="str">
        <f t="shared" si="66"/>
        <v>O Fael Vai Te Pegar</v>
      </c>
      <c r="F442" s="207">
        <f t="shared" si="67"/>
        <v>3</v>
      </c>
      <c r="G442" s="207"/>
      <c r="H442" s="208">
        <f t="shared" si="68"/>
        <v>158.11999999999998</v>
      </c>
      <c r="I442" s="208"/>
      <c r="J442" s="208">
        <f t="shared" si="69"/>
        <v>281.45</v>
      </c>
      <c r="K442" s="208"/>
      <c r="L442" s="208">
        <f t="shared" si="70"/>
        <v>-123.33000000000001</v>
      </c>
      <c r="M442" s="209"/>
      <c r="T442" s="4"/>
      <c r="U442" s="22">
        <v>8</v>
      </c>
      <c r="V442" s="97" t="str">
        <f>IF(OR('1ª FASE  - ELIMINATÓRIAS'!I33="",'1ª FASE  - ELIMINATÓRIAS'!I33=""),"",'1ª FASE  - ELIMINATÓRIAS'!C33)</f>
        <v>PANZA FC</v>
      </c>
      <c r="W442" s="5">
        <f>SUM(C448,C456,C464,C472,C480,C488,C496)</f>
        <v>12</v>
      </c>
      <c r="X442" s="5">
        <f>SUM(F448,F456,F464,F472,F480,F488,F496)</f>
        <v>300.19</v>
      </c>
      <c r="Y442" s="5">
        <f>SUM(H448,H456,H464,H472,H480,H488,H496)</f>
        <v>310.41000000000003</v>
      </c>
      <c r="Z442" s="5">
        <f t="shared" si="71"/>
        <v>-10.220000000000027</v>
      </c>
      <c r="AA442" s="97">
        <f t="shared" si="72"/>
        <v>124989783009.89999</v>
      </c>
      <c r="AB442" s="5">
        <f t="shared" si="73"/>
        <v>34876671585.199997</v>
      </c>
      <c r="AC442" s="97">
        <f t="shared" si="74"/>
        <v>4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10" t="s">
        <v>141</v>
      </c>
      <c r="E445" s="211"/>
      <c r="F445" s="211"/>
      <c r="G445" s="211"/>
      <c r="H445" s="211"/>
      <c r="I445" s="211"/>
      <c r="J445" s="211"/>
      <c r="K445" s="211"/>
      <c r="L445" s="211"/>
      <c r="M445" s="211"/>
      <c r="N445" s="211"/>
      <c r="O445" s="211"/>
      <c r="P445" s="21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13"/>
      <c r="E446" s="214"/>
      <c r="F446" s="214"/>
      <c r="G446" s="214"/>
      <c r="H446" s="214"/>
      <c r="I446" s="214"/>
      <c r="J446" s="214"/>
      <c r="K446" s="214"/>
      <c r="L446" s="214"/>
      <c r="M446" s="214"/>
      <c r="N446" s="214"/>
      <c r="O446" s="214"/>
      <c r="P446" s="21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00" t="str">
        <f>V442</f>
        <v>PANZA FC</v>
      </c>
      <c r="E448" s="200"/>
      <c r="F448" s="128">
        <v>44.82</v>
      </c>
      <c r="G448" s="88" t="s">
        <v>17</v>
      </c>
      <c r="H448" s="129">
        <v>10.27</v>
      </c>
      <c r="I448" s="200" t="str">
        <f>V438</f>
        <v>O Fael Vai Te Pegar</v>
      </c>
      <c r="J448" s="200"/>
      <c r="K448" s="200"/>
      <c r="L448" s="200"/>
      <c r="M448" s="200"/>
      <c r="N448" s="200"/>
      <c r="O448" s="200"/>
      <c r="P448" s="200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00" t="str">
        <f>V441</f>
        <v>Black Striker</v>
      </c>
      <c r="E449" s="200"/>
      <c r="F449" s="129">
        <v>52.05</v>
      </c>
      <c r="G449" s="88" t="s">
        <v>17</v>
      </c>
      <c r="H449" s="128">
        <v>58.67</v>
      </c>
      <c r="I449" s="200" t="str">
        <f>V437</f>
        <v>Forever2013</v>
      </c>
      <c r="J449" s="200"/>
      <c r="K449" s="200"/>
      <c r="L449" s="200"/>
      <c r="M449" s="200"/>
      <c r="N449" s="200"/>
      <c r="O449" s="200"/>
      <c r="P449" s="200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00" t="str">
        <f>V440</f>
        <v>Palestracas FC</v>
      </c>
      <c r="E450" s="200"/>
      <c r="F450" s="128">
        <v>61.42</v>
      </c>
      <c r="G450" s="88" t="s">
        <v>17</v>
      </c>
      <c r="H450" s="129">
        <v>34.57</v>
      </c>
      <c r="I450" s="200" t="str">
        <f>V436</f>
        <v>Tribe of Gypsies</v>
      </c>
      <c r="J450" s="200"/>
      <c r="K450" s="200"/>
      <c r="L450" s="200"/>
      <c r="M450" s="200"/>
      <c r="N450" s="200"/>
      <c r="O450" s="200"/>
      <c r="P450" s="200"/>
      <c r="Q450" s="5">
        <f t="shared" si="76"/>
        <v>0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3</v>
      </c>
      <c r="D451" s="200" t="str">
        <f>V439</f>
        <v>Strenght a.L</v>
      </c>
      <c r="E451" s="200"/>
      <c r="F451" s="128">
        <v>49.62</v>
      </c>
      <c r="G451" s="88" t="s">
        <v>17</v>
      </c>
      <c r="H451" s="129">
        <v>21.88</v>
      </c>
      <c r="I451" s="200" t="str">
        <f>V435</f>
        <v>Ragazzi FC</v>
      </c>
      <c r="J451" s="200"/>
      <c r="K451" s="200"/>
      <c r="L451" s="200"/>
      <c r="M451" s="200"/>
      <c r="N451" s="200"/>
      <c r="O451" s="200"/>
      <c r="P451" s="200"/>
      <c r="Q451" s="5">
        <f t="shared" si="76"/>
        <v>0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01" t="s">
        <v>143</v>
      </c>
      <c r="E453" s="202"/>
      <c r="F453" s="202"/>
      <c r="G453" s="202"/>
      <c r="H453" s="202"/>
      <c r="I453" s="202"/>
      <c r="J453" s="202"/>
      <c r="K453" s="202"/>
      <c r="L453" s="202"/>
      <c r="M453" s="202"/>
      <c r="N453" s="202"/>
      <c r="O453" s="202"/>
      <c r="P453" s="203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04"/>
      <c r="E454" s="205"/>
      <c r="F454" s="205"/>
      <c r="G454" s="205"/>
      <c r="H454" s="205"/>
      <c r="I454" s="205"/>
      <c r="J454" s="205"/>
      <c r="K454" s="205"/>
      <c r="L454" s="205"/>
      <c r="M454" s="205"/>
      <c r="N454" s="205"/>
      <c r="O454" s="205"/>
      <c r="P454" s="206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00" t="str">
        <f>V442</f>
        <v>PANZA FC</v>
      </c>
      <c r="E456" s="200"/>
      <c r="F456" s="133">
        <v>28.65</v>
      </c>
      <c r="G456" s="134" t="s">
        <v>17</v>
      </c>
      <c r="H456" s="135">
        <v>27.75</v>
      </c>
      <c r="I456" s="200" t="str">
        <f>V435</f>
        <v>Ragazzi FC</v>
      </c>
      <c r="J456" s="200"/>
      <c r="K456" s="200"/>
      <c r="L456" s="200"/>
      <c r="M456" s="200"/>
      <c r="N456" s="200"/>
      <c r="O456" s="200"/>
      <c r="P456" s="200"/>
      <c r="Q456" s="5">
        <f t="shared" si="76"/>
        <v>0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00" t="str">
        <f>V441</f>
        <v>Black Striker</v>
      </c>
      <c r="E457" s="200"/>
      <c r="F457" s="135">
        <v>59.75</v>
      </c>
      <c r="G457" s="134" t="s">
        <v>17</v>
      </c>
      <c r="H457" s="133">
        <v>79.069999999999993</v>
      </c>
      <c r="I457" s="200" t="str">
        <f>V436</f>
        <v>Tribe of Gypsies</v>
      </c>
      <c r="J457" s="200"/>
      <c r="K457" s="200"/>
      <c r="L457" s="200"/>
      <c r="M457" s="200"/>
      <c r="N457" s="200"/>
      <c r="O457" s="200"/>
      <c r="P457" s="200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0" t="str">
        <f>V440</f>
        <v>Palestracas FC</v>
      </c>
      <c r="E458" s="200"/>
      <c r="F458" s="135">
        <v>25.65</v>
      </c>
      <c r="G458" s="134" t="s">
        <v>17</v>
      </c>
      <c r="H458" s="133">
        <v>39.9</v>
      </c>
      <c r="I458" s="200" t="str">
        <f>V437</f>
        <v>Forever2013</v>
      </c>
      <c r="J458" s="200"/>
      <c r="K458" s="200"/>
      <c r="L458" s="200"/>
      <c r="M458" s="200"/>
      <c r="N458" s="200"/>
      <c r="O458" s="200"/>
      <c r="P458" s="200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00" t="str">
        <f>V439</f>
        <v>Strenght a.L</v>
      </c>
      <c r="E459" s="200"/>
      <c r="F459" s="133">
        <v>41.4</v>
      </c>
      <c r="G459" s="134" t="s">
        <v>17</v>
      </c>
      <c r="H459" s="135">
        <v>30.5</v>
      </c>
      <c r="I459" s="200" t="str">
        <f>V438</f>
        <v>O Fael Vai Te Pegar</v>
      </c>
      <c r="J459" s="200"/>
      <c r="K459" s="200"/>
      <c r="L459" s="200"/>
      <c r="M459" s="200"/>
      <c r="N459" s="200"/>
      <c r="O459" s="200"/>
      <c r="P459" s="200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01" t="s">
        <v>142</v>
      </c>
      <c r="E461" s="202"/>
      <c r="F461" s="202"/>
      <c r="G461" s="202"/>
      <c r="H461" s="202"/>
      <c r="I461" s="202"/>
      <c r="J461" s="202"/>
      <c r="K461" s="202"/>
      <c r="L461" s="202"/>
      <c r="M461" s="202"/>
      <c r="N461" s="202"/>
      <c r="O461" s="202"/>
      <c r="P461" s="203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04"/>
      <c r="E462" s="205"/>
      <c r="F462" s="205"/>
      <c r="G462" s="205"/>
      <c r="H462" s="205"/>
      <c r="I462" s="205"/>
      <c r="J462" s="205"/>
      <c r="K462" s="205"/>
      <c r="L462" s="205"/>
      <c r="M462" s="205"/>
      <c r="N462" s="205"/>
      <c r="O462" s="205"/>
      <c r="P462" s="206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0</v>
      </c>
      <c r="D464" s="200" t="str">
        <f>V442</f>
        <v>PANZA FC</v>
      </c>
      <c r="E464" s="200"/>
      <c r="F464" s="129">
        <v>37.85</v>
      </c>
      <c r="G464" s="88" t="s">
        <v>17</v>
      </c>
      <c r="H464" s="128">
        <v>65.45</v>
      </c>
      <c r="I464" s="200" t="str">
        <f>V436</f>
        <v>Tribe of Gypsies</v>
      </c>
      <c r="J464" s="200"/>
      <c r="K464" s="200"/>
      <c r="L464" s="200"/>
      <c r="M464" s="200"/>
      <c r="N464" s="200"/>
      <c r="O464" s="200"/>
      <c r="P464" s="200"/>
      <c r="Q464" s="5">
        <f t="shared" si="76"/>
        <v>3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00" t="str">
        <f>V441</f>
        <v>Black Striker</v>
      </c>
      <c r="E465" s="200"/>
      <c r="F465" s="128">
        <v>65.42</v>
      </c>
      <c r="G465" s="88" t="s">
        <v>17</v>
      </c>
      <c r="H465" s="129">
        <v>42.65</v>
      </c>
      <c r="I465" s="200" t="str">
        <f>V435</f>
        <v>Ragazzi FC</v>
      </c>
      <c r="J465" s="200"/>
      <c r="K465" s="200"/>
      <c r="L465" s="200"/>
      <c r="M465" s="200"/>
      <c r="N465" s="200"/>
      <c r="O465" s="200"/>
      <c r="P465" s="200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3</v>
      </c>
      <c r="D466" s="200" t="str">
        <f>V440</f>
        <v>Palestracas FC</v>
      </c>
      <c r="E466" s="200"/>
      <c r="F466" s="128">
        <v>53.04</v>
      </c>
      <c r="G466" s="88" t="s">
        <v>17</v>
      </c>
      <c r="H466" s="129">
        <v>13.85</v>
      </c>
      <c r="I466" s="200" t="str">
        <f>V438</f>
        <v>O Fael Vai Te Pegar</v>
      </c>
      <c r="J466" s="200"/>
      <c r="K466" s="200"/>
      <c r="L466" s="200"/>
      <c r="M466" s="200"/>
      <c r="N466" s="200"/>
      <c r="O466" s="200"/>
      <c r="P466" s="200"/>
      <c r="Q466" s="5">
        <f t="shared" si="76"/>
        <v>0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00" t="str">
        <f>V439</f>
        <v>Strenght a.L</v>
      </c>
      <c r="E467" s="200"/>
      <c r="F467" s="128">
        <v>57.19</v>
      </c>
      <c r="G467" s="88" t="s">
        <v>17</v>
      </c>
      <c r="H467" s="129">
        <v>30.25</v>
      </c>
      <c r="I467" s="200" t="str">
        <f>V437</f>
        <v>Forever2013</v>
      </c>
      <c r="J467" s="200"/>
      <c r="K467" s="200"/>
      <c r="L467" s="200"/>
      <c r="M467" s="200"/>
      <c r="N467" s="200"/>
      <c r="O467" s="200"/>
      <c r="P467" s="200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01" t="s">
        <v>144</v>
      </c>
      <c r="E469" s="202"/>
      <c r="F469" s="202"/>
      <c r="G469" s="202"/>
      <c r="H469" s="202"/>
      <c r="I469" s="202"/>
      <c r="J469" s="202"/>
      <c r="K469" s="202"/>
      <c r="L469" s="202"/>
      <c r="M469" s="202"/>
      <c r="N469" s="202"/>
      <c r="O469" s="202"/>
      <c r="P469" s="203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04"/>
      <c r="E470" s="205"/>
      <c r="F470" s="205"/>
      <c r="G470" s="205"/>
      <c r="H470" s="205"/>
      <c r="I470" s="205"/>
      <c r="J470" s="205"/>
      <c r="K470" s="205"/>
      <c r="L470" s="205"/>
      <c r="M470" s="205"/>
      <c r="N470" s="205"/>
      <c r="O470" s="205"/>
      <c r="P470" s="206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0</v>
      </c>
      <c r="D472" s="200" t="str">
        <f>V442</f>
        <v>PANZA FC</v>
      </c>
      <c r="E472" s="200"/>
      <c r="F472" s="135">
        <v>28.99</v>
      </c>
      <c r="G472" s="134" t="s">
        <v>17</v>
      </c>
      <c r="H472" s="133">
        <v>69.09</v>
      </c>
      <c r="I472" s="200" t="str">
        <f>V437</f>
        <v>Forever2013</v>
      </c>
      <c r="J472" s="200"/>
      <c r="K472" s="200"/>
      <c r="L472" s="200"/>
      <c r="M472" s="200"/>
      <c r="N472" s="200"/>
      <c r="O472" s="200"/>
      <c r="P472" s="200"/>
      <c r="Q472" s="5">
        <f t="shared" si="76"/>
        <v>3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00" t="str">
        <f>V441</f>
        <v>Black Striker</v>
      </c>
      <c r="E473" s="200"/>
      <c r="F473" s="135">
        <v>24.68</v>
      </c>
      <c r="G473" s="134" t="s">
        <v>17</v>
      </c>
      <c r="H473" s="133">
        <v>44.1</v>
      </c>
      <c r="I473" s="200" t="str">
        <f>V438</f>
        <v>O Fael Vai Te Pegar</v>
      </c>
      <c r="J473" s="200"/>
      <c r="K473" s="200"/>
      <c r="L473" s="200"/>
      <c r="M473" s="200"/>
      <c r="N473" s="200"/>
      <c r="O473" s="200"/>
      <c r="P473" s="200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00" t="str">
        <f>V440</f>
        <v>Palestracas FC</v>
      </c>
      <c r="E474" s="200"/>
      <c r="F474" s="135">
        <v>16.25</v>
      </c>
      <c r="G474" s="134" t="s">
        <v>17</v>
      </c>
      <c r="H474" s="133">
        <v>27.29</v>
      </c>
      <c r="I474" s="200" t="str">
        <f>V435</f>
        <v>Ragazzi FC</v>
      </c>
      <c r="J474" s="200"/>
      <c r="K474" s="200"/>
      <c r="L474" s="200"/>
      <c r="M474" s="200"/>
      <c r="N474" s="200"/>
      <c r="O474" s="200"/>
      <c r="P474" s="200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00" t="str">
        <f>V439</f>
        <v>Strenght a.L</v>
      </c>
      <c r="E475" s="200"/>
      <c r="F475" s="133">
        <v>52.37</v>
      </c>
      <c r="G475" s="134" t="s">
        <v>17</v>
      </c>
      <c r="H475" s="135">
        <v>38.65</v>
      </c>
      <c r="I475" s="200" t="str">
        <f>V436</f>
        <v>Tribe of Gypsies</v>
      </c>
      <c r="J475" s="200"/>
      <c r="K475" s="200"/>
      <c r="L475" s="200"/>
      <c r="M475" s="200"/>
      <c r="N475" s="200"/>
      <c r="O475" s="200"/>
      <c r="P475" s="200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01" t="s">
        <v>145</v>
      </c>
      <c r="E477" s="202"/>
      <c r="F477" s="202"/>
      <c r="G477" s="202"/>
      <c r="H477" s="202"/>
      <c r="I477" s="202"/>
      <c r="J477" s="202"/>
      <c r="K477" s="202"/>
      <c r="L477" s="202"/>
      <c r="M477" s="202"/>
      <c r="N477" s="202"/>
      <c r="O477" s="202"/>
      <c r="P477" s="203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04"/>
      <c r="E478" s="205"/>
      <c r="F478" s="205"/>
      <c r="G478" s="205"/>
      <c r="H478" s="205"/>
      <c r="I478" s="205"/>
      <c r="J478" s="205"/>
      <c r="K478" s="205"/>
      <c r="L478" s="205"/>
      <c r="M478" s="205"/>
      <c r="N478" s="205"/>
      <c r="O478" s="205"/>
      <c r="P478" s="206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3</v>
      </c>
      <c r="D480" s="200" t="str">
        <f>V442</f>
        <v>PANZA FC</v>
      </c>
      <c r="E480" s="200"/>
      <c r="F480" s="133">
        <v>55.57</v>
      </c>
      <c r="G480" s="134" t="s">
        <v>17</v>
      </c>
      <c r="H480" s="135">
        <v>50.94</v>
      </c>
      <c r="I480" s="200" t="str">
        <f>V439</f>
        <v>Strenght a.L</v>
      </c>
      <c r="J480" s="200"/>
      <c r="K480" s="200"/>
      <c r="L480" s="200"/>
      <c r="M480" s="200"/>
      <c r="N480" s="200"/>
      <c r="O480" s="200"/>
      <c r="P480" s="200"/>
      <c r="Q480" s="5">
        <f t="shared" si="76"/>
        <v>0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0</v>
      </c>
      <c r="D481" s="200" t="str">
        <f>V441</f>
        <v>Black Striker</v>
      </c>
      <c r="E481" s="200"/>
      <c r="F481" s="135">
        <v>46.55</v>
      </c>
      <c r="G481" s="134" t="s">
        <v>17</v>
      </c>
      <c r="H481" s="133">
        <v>49.67</v>
      </c>
      <c r="I481" s="200" t="str">
        <f>V440</f>
        <v>Palestracas FC</v>
      </c>
      <c r="J481" s="200"/>
      <c r="K481" s="200"/>
      <c r="L481" s="200"/>
      <c r="M481" s="200"/>
      <c r="N481" s="200"/>
      <c r="O481" s="200"/>
      <c r="P481" s="200"/>
      <c r="Q481" s="5">
        <f t="shared" si="76"/>
        <v>3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00" t="str">
        <f>V438</f>
        <v>O Fael Vai Te Pegar</v>
      </c>
      <c r="E482" s="200"/>
      <c r="F482" s="135">
        <v>38.1</v>
      </c>
      <c r="G482" s="134" t="s">
        <v>17</v>
      </c>
      <c r="H482" s="133">
        <v>41.1</v>
      </c>
      <c r="I482" s="200" t="str">
        <f>V435</f>
        <v>Ragazzi FC</v>
      </c>
      <c r="J482" s="200"/>
      <c r="K482" s="200"/>
      <c r="L482" s="200"/>
      <c r="M482" s="200"/>
      <c r="N482" s="200"/>
      <c r="O482" s="200"/>
      <c r="P482" s="200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3</v>
      </c>
      <c r="D483" s="200" t="str">
        <f>V437</f>
        <v>Forever2013</v>
      </c>
      <c r="E483" s="200"/>
      <c r="F483" s="133">
        <v>53.37</v>
      </c>
      <c r="G483" s="134" t="s">
        <v>17</v>
      </c>
      <c r="H483" s="135">
        <v>43.57</v>
      </c>
      <c r="I483" s="200" t="str">
        <f>V436</f>
        <v>Tribe of Gypsies</v>
      </c>
      <c r="J483" s="200"/>
      <c r="K483" s="200"/>
      <c r="L483" s="200"/>
      <c r="M483" s="200"/>
      <c r="N483" s="200"/>
      <c r="O483" s="200"/>
      <c r="P483" s="200"/>
      <c r="Q483" s="5">
        <f t="shared" si="76"/>
        <v>0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01" t="s">
        <v>146</v>
      </c>
      <c r="E485" s="202"/>
      <c r="F485" s="202"/>
      <c r="G485" s="202"/>
      <c r="H485" s="202"/>
      <c r="I485" s="202"/>
      <c r="J485" s="202"/>
      <c r="K485" s="202"/>
      <c r="L485" s="202"/>
      <c r="M485" s="202"/>
      <c r="N485" s="202"/>
      <c r="O485" s="202"/>
      <c r="P485" s="203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04"/>
      <c r="E486" s="205"/>
      <c r="F486" s="205"/>
      <c r="G486" s="205"/>
      <c r="H486" s="205"/>
      <c r="I486" s="205"/>
      <c r="J486" s="205"/>
      <c r="K486" s="205"/>
      <c r="L486" s="205"/>
      <c r="M486" s="205"/>
      <c r="N486" s="205"/>
      <c r="O486" s="205"/>
      <c r="P486" s="206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00" t="str">
        <f>V442</f>
        <v>PANZA FC</v>
      </c>
      <c r="E488" s="200"/>
      <c r="F488" s="133">
        <v>72.3</v>
      </c>
      <c r="G488" s="134" t="s">
        <v>17</v>
      </c>
      <c r="H488" s="135">
        <v>42.67</v>
      </c>
      <c r="I488" s="200" t="str">
        <f>V440</f>
        <v>Palestracas FC</v>
      </c>
      <c r="J488" s="200"/>
      <c r="K488" s="200"/>
      <c r="L488" s="200"/>
      <c r="M488" s="200"/>
      <c r="N488" s="200"/>
      <c r="O488" s="200"/>
      <c r="P488" s="200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00" t="str">
        <f>V441</f>
        <v>Black Striker</v>
      </c>
      <c r="E489" s="200"/>
      <c r="F489" s="135">
        <v>23.87</v>
      </c>
      <c r="G489" s="134" t="s">
        <v>17</v>
      </c>
      <c r="H489" s="133">
        <v>39.619999999999997</v>
      </c>
      <c r="I489" s="200" t="str">
        <f>V439</f>
        <v>Strenght a.L</v>
      </c>
      <c r="J489" s="200"/>
      <c r="K489" s="200"/>
      <c r="L489" s="200"/>
      <c r="M489" s="200"/>
      <c r="N489" s="200"/>
      <c r="O489" s="200"/>
      <c r="P489" s="200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00" t="str">
        <f>V438</f>
        <v>O Fael Vai Te Pegar</v>
      </c>
      <c r="E490" s="200"/>
      <c r="F490" s="135">
        <v>4.7</v>
      </c>
      <c r="G490" s="134" t="s">
        <v>17</v>
      </c>
      <c r="H490" s="133">
        <v>59.2</v>
      </c>
      <c r="I490" s="200" t="str">
        <f>V436</f>
        <v>Tribe of Gypsies</v>
      </c>
      <c r="J490" s="200"/>
      <c r="K490" s="200"/>
      <c r="L490" s="200"/>
      <c r="M490" s="200"/>
      <c r="N490" s="200"/>
      <c r="O490" s="200"/>
      <c r="P490" s="200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3</v>
      </c>
      <c r="D491" s="200" t="str">
        <f>V437</f>
        <v>Forever2013</v>
      </c>
      <c r="E491" s="200"/>
      <c r="F491" s="133">
        <v>85.1</v>
      </c>
      <c r="G491" s="134" t="s">
        <v>17</v>
      </c>
      <c r="H491" s="135">
        <v>45.67</v>
      </c>
      <c r="I491" s="200" t="str">
        <f>V435</f>
        <v>Ragazzi FC</v>
      </c>
      <c r="J491" s="200"/>
      <c r="K491" s="200"/>
      <c r="L491" s="200"/>
      <c r="M491" s="200"/>
      <c r="N491" s="200"/>
      <c r="O491" s="200"/>
      <c r="P491" s="200"/>
      <c r="Q491" s="5">
        <f t="shared" si="76"/>
        <v>0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01" t="s">
        <v>147</v>
      </c>
      <c r="E493" s="202"/>
      <c r="F493" s="202"/>
      <c r="G493" s="202"/>
      <c r="H493" s="202"/>
      <c r="I493" s="202"/>
      <c r="J493" s="202"/>
      <c r="K493" s="202"/>
      <c r="L493" s="202"/>
      <c r="M493" s="202"/>
      <c r="N493" s="202"/>
      <c r="O493" s="202"/>
      <c r="P493" s="203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04"/>
      <c r="E494" s="205"/>
      <c r="F494" s="205"/>
      <c r="G494" s="205"/>
      <c r="H494" s="205"/>
      <c r="I494" s="205"/>
      <c r="J494" s="205"/>
      <c r="K494" s="205"/>
      <c r="L494" s="205"/>
      <c r="M494" s="205"/>
      <c r="N494" s="205"/>
      <c r="O494" s="205"/>
      <c r="P494" s="206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00" t="str">
        <f>V442</f>
        <v>PANZA FC</v>
      </c>
      <c r="E496" s="200"/>
      <c r="F496" s="135">
        <v>32.01</v>
      </c>
      <c r="G496" s="134" t="s">
        <v>17</v>
      </c>
      <c r="H496" s="133">
        <v>44.24</v>
      </c>
      <c r="I496" s="200" t="str">
        <f>V441</f>
        <v>Black Striker</v>
      </c>
      <c r="J496" s="200"/>
      <c r="K496" s="200"/>
      <c r="L496" s="200"/>
      <c r="M496" s="200"/>
      <c r="N496" s="200"/>
      <c r="O496" s="200"/>
      <c r="P496" s="200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3</v>
      </c>
      <c r="D497" s="200" t="str">
        <f>V440</f>
        <v>Palestracas FC</v>
      </c>
      <c r="E497" s="200"/>
      <c r="F497" s="133">
        <v>58.71</v>
      </c>
      <c r="G497" s="134" t="s">
        <v>17</v>
      </c>
      <c r="H497" s="135">
        <v>27.49</v>
      </c>
      <c r="I497" s="200" t="str">
        <f>V439</f>
        <v>Strenght a.L</v>
      </c>
      <c r="J497" s="200"/>
      <c r="K497" s="200"/>
      <c r="L497" s="200"/>
      <c r="M497" s="200"/>
      <c r="N497" s="200"/>
      <c r="O497" s="200"/>
      <c r="P497" s="200"/>
      <c r="Q497" s="5">
        <f t="shared" si="76"/>
        <v>0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0</v>
      </c>
      <c r="D498" s="200" t="str">
        <f>V438</f>
        <v>O Fael Vai Te Pegar</v>
      </c>
      <c r="E498" s="200"/>
      <c r="F498" s="135">
        <v>16.600000000000001</v>
      </c>
      <c r="G498" s="148" t="s">
        <v>17</v>
      </c>
      <c r="H498" s="133">
        <v>28.11</v>
      </c>
      <c r="I498" s="200" t="str">
        <f>V437</f>
        <v>Forever2013</v>
      </c>
      <c r="J498" s="200"/>
      <c r="K498" s="200"/>
      <c r="L498" s="200"/>
      <c r="M498" s="200"/>
      <c r="N498" s="200"/>
      <c r="O498" s="200"/>
      <c r="P498" s="200"/>
      <c r="Q498" s="5">
        <f t="shared" si="76"/>
        <v>3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00" t="str">
        <f>V436</f>
        <v>Tribe of Gypsies</v>
      </c>
      <c r="E499" s="200"/>
      <c r="F499" s="133">
        <v>54.34</v>
      </c>
      <c r="G499" s="134" t="s">
        <v>17</v>
      </c>
      <c r="H499" s="135">
        <v>31.29</v>
      </c>
      <c r="I499" s="200" t="str">
        <f>V435</f>
        <v>Ragazzi FC</v>
      </c>
      <c r="J499" s="200"/>
      <c r="K499" s="200"/>
      <c r="L499" s="200"/>
      <c r="M499" s="200"/>
      <c r="N499" s="200"/>
      <c r="O499" s="200"/>
      <c r="P499" s="200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219" t="s">
        <v>340</v>
      </c>
      <c r="E501" s="219"/>
      <c r="F501" s="219"/>
      <c r="G501" s="219"/>
      <c r="H501" s="219"/>
      <c r="I501" s="219"/>
      <c r="J501" s="219"/>
      <c r="K501" s="219"/>
      <c r="L501" s="219"/>
      <c r="M501" s="219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219"/>
      <c r="E502" s="219"/>
      <c r="F502" s="219"/>
      <c r="G502" s="219"/>
      <c r="H502" s="219"/>
      <c r="I502" s="219"/>
      <c r="J502" s="219"/>
      <c r="K502" s="219"/>
      <c r="L502" s="219"/>
      <c r="M502" s="219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220" t="s">
        <v>12</v>
      </c>
      <c r="G503" s="220"/>
      <c r="H503" s="220" t="s">
        <v>264</v>
      </c>
      <c r="I503" s="220"/>
      <c r="J503" s="220" t="s">
        <v>265</v>
      </c>
      <c r="K503" s="220"/>
      <c r="L503" s="220" t="s">
        <v>266</v>
      </c>
      <c r="M503" s="220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mala$ fc ...</v>
      </c>
      <c r="F504" s="216">
        <f>VLOOKUP(AC504,$U$503:$AB$511,3)</f>
        <v>15</v>
      </c>
      <c r="G504" s="216"/>
      <c r="H504" s="217">
        <f>VLOOKUP(AC504,$U$503:$AB$511,4)</f>
        <v>229.59</v>
      </c>
      <c r="I504" s="217"/>
      <c r="J504" s="217">
        <f>VLOOKUP(AC504,$U$503:$AB$511,5)</f>
        <v>153.35</v>
      </c>
      <c r="K504" s="217"/>
      <c r="L504" s="217">
        <f>VLOOKUP(AC504,$U$503:$AB$511,6)</f>
        <v>76.240000000000009</v>
      </c>
      <c r="M504" s="218"/>
      <c r="O504" s="29" t="s">
        <v>271</v>
      </c>
      <c r="T504" s="4"/>
      <c r="U504" s="22">
        <v>1</v>
      </c>
      <c r="V504" s="97" t="str">
        <f>IF(OR('1ª FASE  - ELIMINATÓRIAS'!I131="",'1ª FASE  - ELIMINATÓRIAS'!I131=""),"",'1ª FASE  - ELIMINATÓRIAS'!C131)</f>
        <v>VaVillon</v>
      </c>
      <c r="W504" s="5">
        <f>SUM(Q520,Q525,Q534,Q543,Q551,Q560,Q568)</f>
        <v>15</v>
      </c>
      <c r="X504" s="5">
        <f>SUM(H520,H525,H534,H543,H551,H560,H568)</f>
        <v>298.21000000000004</v>
      </c>
      <c r="Y504" s="5">
        <f>SUM(F520,F525,F534,F543,F551,F560,F568)</f>
        <v>250.64999999999998</v>
      </c>
      <c r="Z504" s="5">
        <f>X504-Y504</f>
        <v>47.560000000000059</v>
      </c>
      <c r="AA504" s="97">
        <f>(W504*10^10)+((Z504+5000)*10^6)+(X504*10)+U504</f>
        <v>155047562983.10001</v>
      </c>
      <c r="AB504" s="5">
        <f>LARGE($AA$504:$AA$511,U504)</f>
        <v>155076242302.89999</v>
      </c>
      <c r="AC504" s="97">
        <f>MATCH(AB504,$AA$504:$AA$511,0)</f>
        <v>7</v>
      </c>
    </row>
    <row r="505" spans="3:29">
      <c r="D505" s="91" t="s">
        <v>5</v>
      </c>
      <c r="E505" s="91" t="str">
        <f t="shared" ref="E505:E511" si="77">VLOOKUP(AC505,$U$503:$AB$511,2)</f>
        <v>VaVillon</v>
      </c>
      <c r="F505" s="216">
        <f t="shared" ref="F505:F511" si="78">VLOOKUP(AC505,$U$503:$AB$511,3)</f>
        <v>15</v>
      </c>
      <c r="G505" s="216"/>
      <c r="H505" s="217">
        <f t="shared" ref="H505:H511" si="79">VLOOKUP(AC505,$U$503:$AB$511,4)</f>
        <v>298.21000000000004</v>
      </c>
      <c r="I505" s="217"/>
      <c r="J505" s="217">
        <f t="shared" ref="J505:J511" si="80">VLOOKUP(AC505,$U$503:$AB$511,5)</f>
        <v>250.64999999999998</v>
      </c>
      <c r="K505" s="217"/>
      <c r="L505" s="217">
        <f t="shared" ref="L505:L511" si="81">VLOOKUP(AC505,$U$503:$AB$511,6)</f>
        <v>47.560000000000059</v>
      </c>
      <c r="M505" s="218"/>
      <c r="O505" s="29" t="s">
        <v>267</v>
      </c>
      <c r="T505" s="4"/>
      <c r="U505" s="22">
        <v>2</v>
      </c>
      <c r="V505" s="97" t="str">
        <f>IF(OR('1ª FASE  - ELIMINATÓRIAS'!I115="",'1ª FASE  - ELIMINATÓRIAS'!I115=""),"",'1ª FASE  - ELIMINATÓRIAS'!C115)</f>
        <v>alexrrn</v>
      </c>
      <c r="W505" s="5">
        <f>SUM(Q519,Q526,Q533,Q544,Q552,Q559)</f>
        <v>3</v>
      </c>
      <c r="X505" s="5">
        <f>SUM(H519,H526,H533,H544,H552,H559,F568)</f>
        <v>131.72000000000003</v>
      </c>
      <c r="Y505" s="5">
        <f>SUM(F519,F526,F533,F544,F552,F559,H568)</f>
        <v>218.78000000000003</v>
      </c>
      <c r="Z505" s="5">
        <f t="shared" ref="Z505:Z511" si="82">X505-Y505</f>
        <v>-87.06</v>
      </c>
      <c r="AA505" s="97">
        <f t="shared" ref="AA505:AA511" si="83">(W505*10^10)+((Z505+5000)*10^6)+(X505*10)+U505</f>
        <v>34912941319.199997</v>
      </c>
      <c r="AB505" s="5">
        <f t="shared" ref="AB505:AB511" si="84">LARGE($AA$504:$AA$511,U505)</f>
        <v>155047562983.10001</v>
      </c>
      <c r="AC505" s="97">
        <f t="shared" ref="AC505:AC511" si="85">MATCH(AB505,$AA$504:$AA$511,0)</f>
        <v>1</v>
      </c>
    </row>
    <row r="506" spans="3:29">
      <c r="D506" s="91" t="s">
        <v>6</v>
      </c>
      <c r="E506" s="91" t="str">
        <f t="shared" si="77"/>
        <v>leitemoça 3</v>
      </c>
      <c r="F506" s="216">
        <f t="shared" si="78"/>
        <v>15</v>
      </c>
      <c r="G506" s="216"/>
      <c r="H506" s="217">
        <f t="shared" si="79"/>
        <v>282.58999999999997</v>
      </c>
      <c r="I506" s="217"/>
      <c r="J506" s="217">
        <f t="shared" si="80"/>
        <v>247.66</v>
      </c>
      <c r="K506" s="217"/>
      <c r="L506" s="217">
        <f t="shared" si="81"/>
        <v>34.929999999999978</v>
      </c>
      <c r="M506" s="218"/>
      <c r="O506" s="29" t="s">
        <v>588</v>
      </c>
      <c r="T506" s="4"/>
      <c r="U506" s="22">
        <v>3</v>
      </c>
      <c r="V506" s="97" t="str">
        <f>IF(OR('1ª FASE  - ELIMINATÓRIAS'!I99="",'1ª FASE  - ELIMINATÓRIAS'!I99=""),"",'1ª FASE  - ELIMINATÓRIAS'!C99)</f>
        <v>Sport Club Terrível</v>
      </c>
      <c r="W506" s="5">
        <f>SUM(Q518,Q527,Q536,Q541,C552,C560,Q567)</f>
        <v>9</v>
      </c>
      <c r="X506" s="5">
        <f>SUM(H518,H527,H536,H541,F552,F560,H567)</f>
        <v>223.61</v>
      </c>
      <c r="Y506" s="5">
        <f>SUM(F518,F527,F536,F541,H552,H560,F567)</f>
        <v>210.48999999999998</v>
      </c>
      <c r="Z506" s="5">
        <f t="shared" si="82"/>
        <v>13.120000000000033</v>
      </c>
      <c r="AA506" s="97">
        <f t="shared" si="83"/>
        <v>95013122239.100006</v>
      </c>
      <c r="AB506" s="5">
        <f t="shared" si="84"/>
        <v>155034932829.89999</v>
      </c>
      <c r="AC506" s="97">
        <f t="shared" si="85"/>
        <v>4</v>
      </c>
    </row>
    <row r="507" spans="3:29">
      <c r="D507" s="91" t="s">
        <v>7</v>
      </c>
      <c r="E507" s="91" t="str">
        <f t="shared" si="77"/>
        <v>GAMBAZADA F.C</v>
      </c>
      <c r="F507" s="216">
        <f t="shared" si="78"/>
        <v>12</v>
      </c>
      <c r="G507" s="216"/>
      <c r="H507" s="217">
        <f t="shared" si="79"/>
        <v>211.08999999999997</v>
      </c>
      <c r="I507" s="217"/>
      <c r="J507" s="217">
        <f t="shared" si="80"/>
        <v>207.71999999999997</v>
      </c>
      <c r="K507" s="217"/>
      <c r="L507" s="217">
        <f t="shared" si="81"/>
        <v>3.3700000000000045</v>
      </c>
      <c r="M507" s="218"/>
      <c r="O507" s="29" t="s">
        <v>589</v>
      </c>
      <c r="T507" s="4"/>
      <c r="U507" s="22">
        <v>4</v>
      </c>
      <c r="V507" s="97" t="str">
        <f>IF(OR('1ª FASE  - ELIMINATÓRIAS'!I83="",'1ª FASE  - ELIMINATÓRIAS'!I83=""),"",'1ª FASE  - ELIMINATÓRIAS'!C83)</f>
        <v>leitemoça 3</v>
      </c>
      <c r="W507" s="5">
        <f>SUM(Q517,Q528,Q535,Q542,C551,C559,C567)</f>
        <v>15</v>
      </c>
      <c r="X507" s="5">
        <f>SUM(H517,H528,H535,H542,F551,F559,F567)</f>
        <v>282.58999999999997</v>
      </c>
      <c r="Y507" s="5">
        <f>SUM(F517,H528,F535,F542,H551,H559,H567)</f>
        <v>247.66</v>
      </c>
      <c r="Z507" s="5">
        <f t="shared" si="82"/>
        <v>34.929999999999978</v>
      </c>
      <c r="AA507" s="97">
        <f t="shared" si="83"/>
        <v>155034932829.89999</v>
      </c>
      <c r="AB507" s="5">
        <f t="shared" si="84"/>
        <v>125003372116.89999</v>
      </c>
      <c r="AC507" s="97">
        <f t="shared" si="85"/>
        <v>6</v>
      </c>
    </row>
    <row r="508" spans="3:29">
      <c r="D508" s="89" t="s">
        <v>8</v>
      </c>
      <c r="E508" s="89" t="str">
        <f t="shared" si="77"/>
        <v>Sport Club Terrível</v>
      </c>
      <c r="F508" s="207">
        <f t="shared" si="78"/>
        <v>9</v>
      </c>
      <c r="G508" s="207"/>
      <c r="H508" s="208">
        <f t="shared" si="79"/>
        <v>223.61</v>
      </c>
      <c r="I508" s="208"/>
      <c r="J508" s="208">
        <f t="shared" si="80"/>
        <v>210.48999999999998</v>
      </c>
      <c r="K508" s="208"/>
      <c r="L508" s="208">
        <f t="shared" si="81"/>
        <v>13.120000000000033</v>
      </c>
      <c r="M508" s="209"/>
      <c r="O508" s="29" t="s">
        <v>270</v>
      </c>
      <c r="T508" s="4"/>
      <c r="U508" s="22">
        <v>5</v>
      </c>
      <c r="V508" s="97" t="str">
        <f>IF(OR('1ª FASE  - ELIMINATÓRIAS'!I67="",'1ª FASE  - ELIMINATÓRIAS'!I67=""),"",'1ª FASE  - ELIMINATÓRIAS'!C67)</f>
        <v>Bernadeth RG</v>
      </c>
      <c r="W508" s="5">
        <f>SUM(C520,C528,C536,C544,Q549,Q558,Q566)</f>
        <v>9</v>
      </c>
      <c r="X508" s="5">
        <f>SUM(F520,F528,F536,F544,H549,H558,H566)</f>
        <v>175.14</v>
      </c>
      <c r="Y508" s="5">
        <f>SUM(H520,H528,H536,H544,F549,F558,F566)</f>
        <v>207.10000000000002</v>
      </c>
      <c r="Z508" s="5">
        <f t="shared" si="82"/>
        <v>-31.960000000000036</v>
      </c>
      <c r="AA508" s="97">
        <f t="shared" si="83"/>
        <v>94968041756.399994</v>
      </c>
      <c r="AB508" s="5">
        <f t="shared" si="84"/>
        <v>95013122239.100006</v>
      </c>
      <c r="AC508" s="97">
        <f t="shared" si="85"/>
        <v>3</v>
      </c>
    </row>
    <row r="509" spans="3:29">
      <c r="D509" s="89" t="s">
        <v>9</v>
      </c>
      <c r="E509" s="89" t="str">
        <f t="shared" si="77"/>
        <v>Bernadeth RG</v>
      </c>
      <c r="F509" s="207">
        <f t="shared" si="78"/>
        <v>9</v>
      </c>
      <c r="G509" s="207"/>
      <c r="H509" s="208">
        <f t="shared" si="79"/>
        <v>175.14</v>
      </c>
      <c r="I509" s="208"/>
      <c r="J509" s="208">
        <f t="shared" si="80"/>
        <v>207.10000000000002</v>
      </c>
      <c r="K509" s="208"/>
      <c r="L509" s="208">
        <f t="shared" si="81"/>
        <v>-31.960000000000036</v>
      </c>
      <c r="M509" s="209"/>
      <c r="T509" s="4"/>
      <c r="U509" s="22">
        <v>6</v>
      </c>
      <c r="V509" s="97" t="str">
        <f>IF(OR('1ª FASE  - ELIMINATÓRIAS'!I51="",'1ª FASE  - ELIMINATÓRIAS'!I51=""),"",'1ª FASE  - ELIMINATÓRIAS'!C51)</f>
        <v>GAMBAZADA F.C</v>
      </c>
      <c r="W509" s="5">
        <f>SUM(C519,C527,C535,C543,Q550,Q557,C566)</f>
        <v>12</v>
      </c>
      <c r="X509" s="5">
        <f>SUM(F519,F527,F535,F543,H550,H557,F566)</f>
        <v>211.08999999999997</v>
      </c>
      <c r="Y509" s="5">
        <f>SUM(H519,H527,H535,H543,F550,F557,H566)</f>
        <v>207.71999999999997</v>
      </c>
      <c r="Z509" s="5">
        <f t="shared" si="82"/>
        <v>3.3700000000000045</v>
      </c>
      <c r="AA509" s="97">
        <f t="shared" si="83"/>
        <v>125003372116.89999</v>
      </c>
      <c r="AB509" s="5">
        <f t="shared" si="84"/>
        <v>94968041756.399994</v>
      </c>
      <c r="AC509" s="97">
        <f t="shared" si="85"/>
        <v>5</v>
      </c>
    </row>
    <row r="510" spans="3:29">
      <c r="D510" s="89" t="s">
        <v>10</v>
      </c>
      <c r="E510" s="89" t="str">
        <f t="shared" si="77"/>
        <v>O Glorioso BFR F.C</v>
      </c>
      <c r="F510" s="207">
        <f t="shared" si="78"/>
        <v>6</v>
      </c>
      <c r="G510" s="207"/>
      <c r="H510" s="208">
        <f t="shared" si="79"/>
        <v>153.95999999999998</v>
      </c>
      <c r="I510" s="208"/>
      <c r="J510" s="208">
        <f t="shared" si="80"/>
        <v>221.71</v>
      </c>
      <c r="K510" s="208"/>
      <c r="L510" s="208">
        <f t="shared" si="81"/>
        <v>-67.750000000000028</v>
      </c>
      <c r="M510" s="209"/>
      <c r="T510" s="4"/>
      <c r="U510" s="22">
        <v>7</v>
      </c>
      <c r="V510" s="97" t="str">
        <f>IF(OR('1ª FASE  - ELIMINATÓRIAS'!I35="",'1ª FASE  - ELIMINATÓRIAS'!I35=""),"",'1ª FASE  - ELIMINATÓRIAS'!C35)</f>
        <v>mala$ fc ...</v>
      </c>
      <c r="W510" s="5">
        <f>SUM(C518,C526,C534,C542,C550,C558,Q565)</f>
        <v>15</v>
      </c>
      <c r="X510" s="5">
        <f>SUM(F518,F526,F534,F542,F550,F558,H565)</f>
        <v>229.59</v>
      </c>
      <c r="Y510" s="5">
        <f>SUM(H518,H526,H534,H542,H550,H558,F565)</f>
        <v>153.35</v>
      </c>
      <c r="Z510" s="5">
        <f t="shared" si="82"/>
        <v>76.240000000000009</v>
      </c>
      <c r="AA510" s="97">
        <f t="shared" si="83"/>
        <v>155076242302.89999</v>
      </c>
      <c r="AB510" s="5">
        <f t="shared" si="84"/>
        <v>64932251547.599998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alexrrn</v>
      </c>
      <c r="F511" s="207">
        <f t="shared" si="78"/>
        <v>3</v>
      </c>
      <c r="G511" s="207"/>
      <c r="H511" s="208">
        <f t="shared" si="79"/>
        <v>131.72000000000003</v>
      </c>
      <c r="I511" s="208"/>
      <c r="J511" s="208">
        <f t="shared" si="80"/>
        <v>218.78000000000003</v>
      </c>
      <c r="K511" s="208"/>
      <c r="L511" s="208">
        <f t="shared" si="81"/>
        <v>-87.06</v>
      </c>
      <c r="M511" s="209"/>
      <c r="T511" s="4"/>
      <c r="U511" s="22">
        <v>8</v>
      </c>
      <c r="V511" s="97" t="str">
        <f>IF(OR('1ª FASE  - ELIMINATÓRIAS'!I34="",'1ª FASE  - ELIMINATÓRIAS'!I34=""),"",'1ª FASE  - ELIMINATÓRIAS'!C34)</f>
        <v>O Glorioso BFR F.C</v>
      </c>
      <c r="W511" s="5">
        <f>SUM(C517,C525,C533,C541,C549,C557,C565)</f>
        <v>6</v>
      </c>
      <c r="X511" s="5">
        <f>SUM(F517,F525,F533,F541,F549,F557,F565)</f>
        <v>153.95999999999998</v>
      </c>
      <c r="Y511" s="5">
        <f>SUM(H517,H525,H533,H541,H549,H557,H565)</f>
        <v>221.71</v>
      </c>
      <c r="Z511" s="5">
        <f t="shared" si="82"/>
        <v>-67.750000000000028</v>
      </c>
      <c r="AA511" s="97">
        <f t="shared" si="83"/>
        <v>64932251547.599998</v>
      </c>
      <c r="AB511" s="5">
        <f t="shared" si="84"/>
        <v>34912941319.199997</v>
      </c>
      <c r="AC511" s="97">
        <f t="shared" si="85"/>
        <v>2</v>
      </c>
    </row>
    <row r="512" spans="3:29">
      <c r="T512" s="4"/>
      <c r="U512" s="4"/>
      <c r="V512" s="96"/>
      <c r="W512" s="4"/>
      <c r="X512" s="4"/>
      <c r="Y512" s="4"/>
      <c r="Z512" s="4"/>
      <c r="AA512" s="4"/>
      <c r="AB512" s="4"/>
    </row>
    <row r="513" spans="3:28" ht="15.75" thickBot="1">
      <c r="T513" s="4"/>
      <c r="U513" s="4"/>
      <c r="V513" s="96"/>
      <c r="W513" s="4"/>
      <c r="X513" s="4"/>
      <c r="Y513" s="4"/>
      <c r="Z513" s="4"/>
      <c r="AA513" s="4"/>
      <c r="AB513" s="4"/>
    </row>
    <row r="514" spans="3:28" ht="15" customHeight="1">
      <c r="D514" s="210" t="s">
        <v>141</v>
      </c>
      <c r="E514" s="211"/>
      <c r="F514" s="211"/>
      <c r="G514" s="211"/>
      <c r="H514" s="211"/>
      <c r="I514" s="211"/>
      <c r="J514" s="211"/>
      <c r="K514" s="211"/>
      <c r="L514" s="211"/>
      <c r="M514" s="211"/>
      <c r="N514" s="211"/>
      <c r="O514" s="211"/>
      <c r="P514" s="212"/>
      <c r="T514" s="4"/>
      <c r="V514" s="96"/>
      <c r="W514" s="4"/>
      <c r="X514" s="4"/>
      <c r="Y514" s="4"/>
      <c r="Z514" s="4"/>
      <c r="AA514" s="4"/>
      <c r="AB514" s="4"/>
    </row>
    <row r="515" spans="3:28" ht="15" customHeight="1" thickBot="1">
      <c r="D515" s="213"/>
      <c r="E515" s="214"/>
      <c r="F515" s="214"/>
      <c r="G515" s="214"/>
      <c r="H515" s="214"/>
      <c r="I515" s="214"/>
      <c r="J515" s="214"/>
      <c r="K515" s="214"/>
      <c r="L515" s="214"/>
      <c r="M515" s="214"/>
      <c r="N515" s="214"/>
      <c r="O515" s="214"/>
      <c r="P515" s="21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8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8">
      <c r="C517" s="5">
        <f>IF(OR(F517="",H517=""),"",IF(F517=H517,1,IF(F517&gt;H517,3,0)))</f>
        <v>0</v>
      </c>
      <c r="D517" s="200" t="str">
        <f>V511</f>
        <v>O Glorioso BFR F.C</v>
      </c>
      <c r="E517" s="200"/>
      <c r="F517" s="129">
        <v>38.659999999999997</v>
      </c>
      <c r="G517" s="88" t="s">
        <v>17</v>
      </c>
      <c r="H517" s="128">
        <v>54.2</v>
      </c>
      <c r="I517" s="200" t="str">
        <f>V507</f>
        <v>leitemoça 3</v>
      </c>
      <c r="J517" s="200"/>
      <c r="K517" s="200"/>
      <c r="L517" s="200"/>
      <c r="M517" s="200"/>
      <c r="N517" s="200"/>
      <c r="O517" s="200"/>
      <c r="P517" s="200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8">
      <c r="C518" s="5">
        <f t="shared" ref="C518:C568" si="86">IF(OR(F518="",H518=""),"",IF(F518=H518,1,IF(F518&gt;H518,3,0)))</f>
        <v>3</v>
      </c>
      <c r="D518" s="200" t="str">
        <f>V510</f>
        <v>mala$ fc ...</v>
      </c>
      <c r="E518" s="200"/>
      <c r="F518" s="128">
        <v>33.57</v>
      </c>
      <c r="G518" s="88" t="s">
        <v>17</v>
      </c>
      <c r="H518" s="129">
        <v>19.12</v>
      </c>
      <c r="I518" s="200" t="str">
        <f>V506</f>
        <v>Sport Club Terrível</v>
      </c>
      <c r="J518" s="200"/>
      <c r="K518" s="200"/>
      <c r="L518" s="200"/>
      <c r="M518" s="200"/>
      <c r="N518" s="200"/>
      <c r="O518" s="200"/>
      <c r="P518" s="200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8">
      <c r="C519" s="5">
        <f t="shared" si="86"/>
        <v>3</v>
      </c>
      <c r="D519" s="200" t="str">
        <f>V509</f>
        <v>GAMBAZADA F.C</v>
      </c>
      <c r="E519" s="200"/>
      <c r="F519" s="128">
        <v>24.11</v>
      </c>
      <c r="G519" s="88" t="s">
        <v>17</v>
      </c>
      <c r="H519" s="129">
        <v>21.37</v>
      </c>
      <c r="I519" s="200" t="str">
        <f>V505</f>
        <v>alexrrn</v>
      </c>
      <c r="J519" s="200"/>
      <c r="K519" s="200"/>
      <c r="L519" s="200"/>
      <c r="M519" s="200"/>
      <c r="N519" s="200"/>
      <c r="O519" s="200"/>
      <c r="P519" s="200"/>
      <c r="Q519" s="5">
        <f t="shared" si="87"/>
        <v>0</v>
      </c>
      <c r="U519" s="100"/>
      <c r="V519" s="96"/>
      <c r="Y519" s="4"/>
      <c r="Z519" s="4"/>
    </row>
    <row r="520" spans="3:28">
      <c r="C520" s="5">
        <f t="shared" si="86"/>
        <v>0</v>
      </c>
      <c r="D520" s="200" t="str">
        <f>V508</f>
        <v>Bernadeth RG</v>
      </c>
      <c r="E520" s="200"/>
      <c r="F520" s="129">
        <v>22.21</v>
      </c>
      <c r="G520" s="88" t="s">
        <v>17</v>
      </c>
      <c r="H520" s="128">
        <v>56.68</v>
      </c>
      <c r="I520" s="200" t="str">
        <f>V504</f>
        <v>VaVillon</v>
      </c>
      <c r="J520" s="200"/>
      <c r="K520" s="200"/>
      <c r="L520" s="200"/>
      <c r="M520" s="200"/>
      <c r="N520" s="200"/>
      <c r="O520" s="200"/>
      <c r="P520" s="200"/>
      <c r="Q520" s="5">
        <f t="shared" si="87"/>
        <v>3</v>
      </c>
      <c r="U520" s="100"/>
      <c r="V520" s="96"/>
    </row>
    <row r="521" spans="3:28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8" ht="15" customHeight="1">
      <c r="C522" s="5" t="str">
        <f t="shared" si="86"/>
        <v/>
      </c>
      <c r="D522" s="201" t="s">
        <v>143</v>
      </c>
      <c r="E522" s="202"/>
      <c r="F522" s="202"/>
      <c r="G522" s="202"/>
      <c r="H522" s="202"/>
      <c r="I522" s="202"/>
      <c r="J522" s="202"/>
      <c r="K522" s="202"/>
      <c r="L522" s="202"/>
      <c r="M522" s="202"/>
      <c r="N522" s="202"/>
      <c r="O522" s="202"/>
      <c r="P522" s="203"/>
      <c r="Q522" s="5" t="str">
        <f t="shared" si="87"/>
        <v/>
      </c>
      <c r="U522" s="100"/>
      <c r="V522" s="96"/>
    </row>
    <row r="523" spans="3:28" ht="15" customHeight="1" thickBot="1">
      <c r="C523" s="5" t="str">
        <f t="shared" si="86"/>
        <v/>
      </c>
      <c r="D523" s="204"/>
      <c r="E523" s="205"/>
      <c r="F523" s="205"/>
      <c r="G523" s="205"/>
      <c r="H523" s="205"/>
      <c r="I523" s="205"/>
      <c r="J523" s="205"/>
      <c r="K523" s="205"/>
      <c r="L523" s="205"/>
      <c r="M523" s="205"/>
      <c r="N523" s="205"/>
      <c r="O523" s="205"/>
      <c r="P523" s="206"/>
      <c r="Q523" s="5" t="str">
        <f t="shared" si="87"/>
        <v/>
      </c>
    </row>
    <row r="524" spans="3:28">
      <c r="C524" s="5" t="str">
        <f t="shared" si="86"/>
        <v/>
      </c>
      <c r="Q524" s="5" t="str">
        <f t="shared" si="87"/>
        <v/>
      </c>
      <c r="Y524" s="71"/>
      <c r="Z524" s="71"/>
    </row>
    <row r="525" spans="3:28">
      <c r="C525" s="5">
        <f t="shared" si="86"/>
        <v>3</v>
      </c>
      <c r="D525" s="200" t="str">
        <f>V511</f>
        <v>O Glorioso BFR F.C</v>
      </c>
      <c r="E525" s="200"/>
      <c r="F525" s="133">
        <v>43.35</v>
      </c>
      <c r="G525" s="134" t="s">
        <v>17</v>
      </c>
      <c r="H525" s="135">
        <v>21.07</v>
      </c>
      <c r="I525" s="200" t="str">
        <f>V504</f>
        <v>VaVillon</v>
      </c>
      <c r="J525" s="200"/>
      <c r="K525" s="200"/>
      <c r="L525" s="200"/>
      <c r="M525" s="200"/>
      <c r="N525" s="200"/>
      <c r="O525" s="200"/>
      <c r="P525" s="200"/>
      <c r="Q525" s="5">
        <f t="shared" si="87"/>
        <v>0</v>
      </c>
      <c r="Y525" s="4"/>
      <c r="Z525" s="4"/>
    </row>
    <row r="526" spans="3:28">
      <c r="C526" s="5">
        <f t="shared" si="86"/>
        <v>0</v>
      </c>
      <c r="D526" s="200" t="str">
        <f>V510</f>
        <v>mala$ fc ...</v>
      </c>
      <c r="E526" s="200"/>
      <c r="F526" s="135">
        <v>1.57</v>
      </c>
      <c r="G526" s="134" t="s">
        <v>17</v>
      </c>
      <c r="H526" s="133">
        <v>17.399999999999999</v>
      </c>
      <c r="I526" s="200" t="str">
        <f>V505</f>
        <v>alexrrn</v>
      </c>
      <c r="J526" s="200"/>
      <c r="K526" s="200"/>
      <c r="L526" s="200"/>
      <c r="M526" s="200"/>
      <c r="N526" s="200"/>
      <c r="O526" s="200"/>
      <c r="P526" s="200"/>
      <c r="Q526" s="5">
        <f t="shared" si="87"/>
        <v>3</v>
      </c>
      <c r="Y526" s="4"/>
      <c r="Z526" s="4"/>
    </row>
    <row r="527" spans="3:28">
      <c r="C527" s="5">
        <f t="shared" si="86"/>
        <v>3</v>
      </c>
      <c r="D527" s="200" t="str">
        <f>V509</f>
        <v>GAMBAZADA F.C</v>
      </c>
      <c r="E527" s="200"/>
      <c r="F527" s="133">
        <v>36.93</v>
      </c>
      <c r="G527" s="134" t="s">
        <v>17</v>
      </c>
      <c r="H527" s="135">
        <v>32.57</v>
      </c>
      <c r="I527" s="200" t="str">
        <f>V506</f>
        <v>Sport Club Terrível</v>
      </c>
      <c r="J527" s="200"/>
      <c r="K527" s="200"/>
      <c r="L527" s="200"/>
      <c r="M527" s="200"/>
      <c r="N527" s="200"/>
      <c r="O527" s="200"/>
      <c r="P527" s="200"/>
      <c r="Q527" s="5">
        <f t="shared" si="87"/>
        <v>0</v>
      </c>
      <c r="Y527" s="4"/>
      <c r="Z527" s="4"/>
    </row>
    <row r="528" spans="3:28">
      <c r="C528" s="5">
        <f t="shared" si="86"/>
        <v>0</v>
      </c>
      <c r="D528" s="200" t="str">
        <f>V508</f>
        <v>Bernadeth RG</v>
      </c>
      <c r="E528" s="200"/>
      <c r="F528" s="135">
        <v>26.55</v>
      </c>
      <c r="G528" s="134" t="s">
        <v>17</v>
      </c>
      <c r="H528" s="133">
        <v>38.1</v>
      </c>
      <c r="I528" s="200" t="str">
        <f>V507</f>
        <v>leitemoça 3</v>
      </c>
      <c r="J528" s="200"/>
      <c r="K528" s="200"/>
      <c r="L528" s="200"/>
      <c r="M528" s="200"/>
      <c r="N528" s="200"/>
      <c r="O528" s="200"/>
      <c r="P528" s="200"/>
      <c r="Q528" s="5">
        <f t="shared" si="87"/>
        <v>3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01" t="s">
        <v>142</v>
      </c>
      <c r="E530" s="202"/>
      <c r="F530" s="202"/>
      <c r="G530" s="202"/>
      <c r="H530" s="202"/>
      <c r="I530" s="202"/>
      <c r="J530" s="202"/>
      <c r="K530" s="202"/>
      <c r="L530" s="202"/>
      <c r="M530" s="202"/>
      <c r="N530" s="202"/>
      <c r="O530" s="202"/>
      <c r="P530" s="203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04"/>
      <c r="E531" s="205"/>
      <c r="F531" s="205"/>
      <c r="G531" s="205"/>
      <c r="H531" s="205"/>
      <c r="I531" s="205"/>
      <c r="J531" s="205"/>
      <c r="K531" s="205"/>
      <c r="L531" s="205"/>
      <c r="M531" s="205"/>
      <c r="N531" s="205"/>
      <c r="O531" s="205"/>
      <c r="P531" s="206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3</v>
      </c>
      <c r="D533" s="200" t="str">
        <f>V511</f>
        <v>O Glorioso BFR F.C</v>
      </c>
      <c r="E533" s="200"/>
      <c r="F533" s="133">
        <v>71.95</v>
      </c>
      <c r="G533" s="88" t="s">
        <v>17</v>
      </c>
      <c r="H533" s="129">
        <v>22.45</v>
      </c>
      <c r="I533" s="200" t="str">
        <f>V505</f>
        <v>alexrrn</v>
      </c>
      <c r="J533" s="200"/>
      <c r="K533" s="200"/>
      <c r="L533" s="200"/>
      <c r="M533" s="200"/>
      <c r="N533" s="200"/>
      <c r="O533" s="200"/>
      <c r="P533" s="200"/>
      <c r="Q533" s="5">
        <f t="shared" si="87"/>
        <v>0</v>
      </c>
      <c r="Y533" s="4"/>
      <c r="Z533" s="4"/>
    </row>
    <row r="534" spans="3:26">
      <c r="C534" s="5">
        <f t="shared" si="86"/>
        <v>0</v>
      </c>
      <c r="D534" s="200" t="str">
        <f>V510</f>
        <v>mala$ fc ...</v>
      </c>
      <c r="E534" s="200"/>
      <c r="F534" s="129">
        <v>31.92</v>
      </c>
      <c r="G534" s="88" t="s">
        <v>17</v>
      </c>
      <c r="H534" s="128">
        <v>41.54</v>
      </c>
      <c r="I534" s="200" t="str">
        <f>V504</f>
        <v>VaVillon</v>
      </c>
      <c r="J534" s="200"/>
      <c r="K534" s="200"/>
      <c r="L534" s="200"/>
      <c r="M534" s="200"/>
      <c r="N534" s="200"/>
      <c r="O534" s="200"/>
      <c r="P534" s="200"/>
      <c r="Q534" s="5">
        <f t="shared" si="87"/>
        <v>3</v>
      </c>
      <c r="Y534" s="4"/>
      <c r="Z534" s="4"/>
    </row>
    <row r="535" spans="3:26">
      <c r="C535" s="5">
        <f t="shared" si="86"/>
        <v>0</v>
      </c>
      <c r="D535" s="200" t="str">
        <f>V509</f>
        <v>GAMBAZADA F.C</v>
      </c>
      <c r="E535" s="200"/>
      <c r="F535" s="129">
        <v>25.13</v>
      </c>
      <c r="G535" s="88" t="s">
        <v>17</v>
      </c>
      <c r="H535" s="128">
        <v>53.45</v>
      </c>
      <c r="I535" s="200" t="str">
        <f>V507</f>
        <v>leitemoça 3</v>
      </c>
      <c r="J535" s="200"/>
      <c r="K535" s="200"/>
      <c r="L535" s="200"/>
      <c r="M535" s="200"/>
      <c r="N535" s="200"/>
      <c r="O535" s="200"/>
      <c r="P535" s="200"/>
      <c r="Q535" s="5">
        <f t="shared" si="87"/>
        <v>3</v>
      </c>
    </row>
    <row r="536" spans="3:26">
      <c r="C536" s="5">
        <f t="shared" si="86"/>
        <v>3</v>
      </c>
      <c r="D536" s="200" t="str">
        <f>V508</f>
        <v>Bernadeth RG</v>
      </c>
      <c r="E536" s="200"/>
      <c r="F536" s="128">
        <v>43.11</v>
      </c>
      <c r="G536" s="88" t="s">
        <v>17</v>
      </c>
      <c r="H536" s="129">
        <v>27.93</v>
      </c>
      <c r="I536" s="200" t="str">
        <f>V506</f>
        <v>Sport Club Terrível</v>
      </c>
      <c r="J536" s="200"/>
      <c r="K536" s="200"/>
      <c r="L536" s="200"/>
      <c r="M536" s="200"/>
      <c r="N536" s="200"/>
      <c r="O536" s="200"/>
      <c r="P536" s="200"/>
      <c r="Q536" s="5">
        <f t="shared" si="87"/>
        <v>0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01" t="s">
        <v>144</v>
      </c>
      <c r="E538" s="202"/>
      <c r="F538" s="202"/>
      <c r="G538" s="202"/>
      <c r="H538" s="202"/>
      <c r="I538" s="202"/>
      <c r="J538" s="202"/>
      <c r="K538" s="202"/>
      <c r="L538" s="202"/>
      <c r="M538" s="202"/>
      <c r="N538" s="202"/>
      <c r="O538" s="202"/>
      <c r="P538" s="203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04"/>
      <c r="E539" s="205"/>
      <c r="F539" s="205"/>
      <c r="G539" s="205"/>
      <c r="H539" s="205"/>
      <c r="I539" s="205"/>
      <c r="J539" s="205"/>
      <c r="K539" s="205"/>
      <c r="L539" s="205"/>
      <c r="M539" s="205"/>
      <c r="N539" s="205"/>
      <c r="O539" s="205"/>
      <c r="P539" s="206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00" t="str">
        <f>V511</f>
        <v>O Glorioso BFR F.C</v>
      </c>
      <c r="E541" s="200"/>
      <c r="F541" s="135">
        <v>0</v>
      </c>
      <c r="G541" s="134" t="s">
        <v>17</v>
      </c>
      <c r="H541" s="133">
        <v>19.59</v>
      </c>
      <c r="I541" s="200" t="str">
        <f>V506</f>
        <v>Sport Club Terrível</v>
      </c>
      <c r="J541" s="200"/>
      <c r="K541" s="200"/>
      <c r="L541" s="200"/>
      <c r="M541" s="200"/>
      <c r="N541" s="200"/>
      <c r="O541" s="200"/>
      <c r="P541" s="200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00" t="str">
        <f>V510</f>
        <v>mala$ fc ...</v>
      </c>
      <c r="E542" s="200"/>
      <c r="F542" s="133">
        <v>53.49</v>
      </c>
      <c r="G542" s="134" t="s">
        <v>17</v>
      </c>
      <c r="H542" s="135">
        <v>34.590000000000003</v>
      </c>
      <c r="I542" s="200" t="str">
        <f>V507</f>
        <v>leitemoça 3</v>
      </c>
      <c r="J542" s="200"/>
      <c r="K542" s="200"/>
      <c r="L542" s="200"/>
      <c r="M542" s="200"/>
      <c r="N542" s="200"/>
      <c r="O542" s="200"/>
      <c r="P542" s="200"/>
      <c r="Q542" s="5">
        <f t="shared" si="87"/>
        <v>0</v>
      </c>
      <c r="Y542" s="4"/>
      <c r="Z542" s="4"/>
    </row>
    <row r="543" spans="3:26">
      <c r="C543" s="5">
        <f t="shared" si="86"/>
        <v>0</v>
      </c>
      <c r="D543" s="200" t="str">
        <f>V509</f>
        <v>GAMBAZADA F.C</v>
      </c>
      <c r="E543" s="200"/>
      <c r="F543" s="135">
        <v>21.4</v>
      </c>
      <c r="G543" s="134" t="s">
        <v>17</v>
      </c>
      <c r="H543" s="133">
        <v>43.69</v>
      </c>
      <c r="I543" s="200" t="str">
        <f>V504</f>
        <v>VaVillon</v>
      </c>
      <c r="J543" s="200"/>
      <c r="K543" s="200"/>
      <c r="L543" s="200"/>
      <c r="M543" s="200"/>
      <c r="N543" s="200"/>
      <c r="O543" s="200"/>
      <c r="P543" s="200"/>
      <c r="Q543" s="5">
        <f t="shared" si="87"/>
        <v>3</v>
      </c>
      <c r="Y543" s="4"/>
      <c r="Z543" s="4"/>
    </row>
    <row r="544" spans="3:26">
      <c r="C544" s="5">
        <f t="shared" si="86"/>
        <v>3</v>
      </c>
      <c r="D544" s="200" t="str">
        <f>V508</f>
        <v>Bernadeth RG</v>
      </c>
      <c r="E544" s="200"/>
      <c r="F544" s="133">
        <v>16.100000000000001</v>
      </c>
      <c r="G544" s="134" t="s">
        <v>17</v>
      </c>
      <c r="H544" s="135">
        <v>6.4</v>
      </c>
      <c r="I544" s="200" t="str">
        <f>V505</f>
        <v>alexrrn</v>
      </c>
      <c r="J544" s="200"/>
      <c r="K544" s="200"/>
      <c r="L544" s="200"/>
      <c r="M544" s="200"/>
      <c r="N544" s="200"/>
      <c r="O544" s="200"/>
      <c r="P544" s="200"/>
      <c r="Q544" s="5">
        <f t="shared" si="87"/>
        <v>0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01" t="s">
        <v>145</v>
      </c>
      <c r="E546" s="202"/>
      <c r="F546" s="202"/>
      <c r="G546" s="202"/>
      <c r="H546" s="202"/>
      <c r="I546" s="202"/>
      <c r="J546" s="202"/>
      <c r="K546" s="202"/>
      <c r="L546" s="202"/>
      <c r="M546" s="202"/>
      <c r="N546" s="202"/>
      <c r="O546" s="202"/>
      <c r="P546" s="203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04"/>
      <c r="E547" s="205"/>
      <c r="F547" s="205"/>
      <c r="G547" s="205"/>
      <c r="H547" s="205"/>
      <c r="I547" s="205"/>
      <c r="J547" s="205"/>
      <c r="K547" s="205"/>
      <c r="L547" s="205"/>
      <c r="M547" s="205"/>
      <c r="N547" s="205"/>
      <c r="O547" s="205"/>
      <c r="P547" s="206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00" t="str">
        <f>V511</f>
        <v>O Glorioso BFR F.C</v>
      </c>
      <c r="E549" s="200"/>
      <c r="F549" s="135">
        <v>0</v>
      </c>
      <c r="G549" s="134" t="s">
        <v>17</v>
      </c>
      <c r="H549" s="133">
        <v>37.9</v>
      </c>
      <c r="I549" s="200" t="str">
        <f>V508</f>
        <v>Bernadeth RG</v>
      </c>
      <c r="J549" s="200"/>
      <c r="K549" s="200"/>
      <c r="L549" s="200"/>
      <c r="M549" s="200"/>
      <c r="N549" s="200"/>
      <c r="O549" s="200"/>
      <c r="P549" s="200"/>
      <c r="Q549" s="5">
        <f t="shared" si="87"/>
        <v>3</v>
      </c>
      <c r="Y549" s="4"/>
      <c r="Z549" s="4"/>
    </row>
    <row r="550" spans="3:26">
      <c r="C550" s="5">
        <f t="shared" si="86"/>
        <v>3</v>
      </c>
      <c r="D550" s="200" t="str">
        <f>V510</f>
        <v>mala$ fc ...</v>
      </c>
      <c r="E550" s="200"/>
      <c r="F550" s="133">
        <v>38.47</v>
      </c>
      <c r="G550" s="134" t="s">
        <v>17</v>
      </c>
      <c r="H550" s="135">
        <v>29.6</v>
      </c>
      <c r="I550" s="200" t="str">
        <f>V509</f>
        <v>GAMBAZADA F.C</v>
      </c>
      <c r="J550" s="200"/>
      <c r="K550" s="200"/>
      <c r="L550" s="200"/>
      <c r="M550" s="200"/>
      <c r="N550" s="200"/>
      <c r="O550" s="200"/>
      <c r="P550" s="200"/>
      <c r="Q550" s="5">
        <f t="shared" si="87"/>
        <v>0</v>
      </c>
    </row>
    <row r="551" spans="3:26">
      <c r="C551" s="5">
        <f t="shared" si="86"/>
        <v>0</v>
      </c>
      <c r="D551" s="200" t="str">
        <f>V507</f>
        <v>leitemoça 3</v>
      </c>
      <c r="E551" s="200"/>
      <c r="F551" s="135">
        <v>45.07</v>
      </c>
      <c r="G551" s="134" t="s">
        <v>17</v>
      </c>
      <c r="H551" s="133">
        <v>47.27</v>
      </c>
      <c r="I551" s="200" t="str">
        <f>V504</f>
        <v>VaVillon</v>
      </c>
      <c r="J551" s="200"/>
      <c r="K551" s="200"/>
      <c r="L551" s="200"/>
      <c r="M551" s="200"/>
      <c r="N551" s="200"/>
      <c r="O551" s="200"/>
      <c r="P551" s="200"/>
      <c r="Q551" s="5">
        <f t="shared" si="87"/>
        <v>3</v>
      </c>
    </row>
    <row r="552" spans="3:26">
      <c r="C552" s="5">
        <f t="shared" si="86"/>
        <v>3</v>
      </c>
      <c r="D552" s="200" t="str">
        <f>V506</f>
        <v>Sport Club Terrível</v>
      </c>
      <c r="E552" s="200"/>
      <c r="F552" s="133">
        <v>36.39</v>
      </c>
      <c r="G552" s="134" t="s">
        <v>17</v>
      </c>
      <c r="H552" s="135">
        <v>20.399999999999999</v>
      </c>
      <c r="I552" s="200" t="str">
        <f>V505</f>
        <v>alexrrn</v>
      </c>
      <c r="J552" s="200"/>
      <c r="K552" s="200"/>
      <c r="L552" s="200"/>
      <c r="M552" s="200"/>
      <c r="N552" s="200"/>
      <c r="O552" s="200"/>
      <c r="P552" s="200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01" t="s">
        <v>146</v>
      </c>
      <c r="E554" s="202"/>
      <c r="F554" s="202"/>
      <c r="G554" s="202"/>
      <c r="H554" s="202"/>
      <c r="I554" s="202"/>
      <c r="J554" s="202"/>
      <c r="K554" s="202"/>
      <c r="L554" s="202"/>
      <c r="M554" s="202"/>
      <c r="N554" s="202"/>
      <c r="O554" s="202"/>
      <c r="P554" s="203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04"/>
      <c r="E555" s="205"/>
      <c r="F555" s="205"/>
      <c r="G555" s="205"/>
      <c r="H555" s="205"/>
      <c r="I555" s="205"/>
      <c r="J555" s="205"/>
      <c r="K555" s="205"/>
      <c r="L555" s="205"/>
      <c r="M555" s="205"/>
      <c r="N555" s="205"/>
      <c r="O555" s="205"/>
      <c r="P555" s="206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00" t="str">
        <f>V511</f>
        <v>O Glorioso BFR F.C</v>
      </c>
      <c r="E557" s="200"/>
      <c r="F557" s="135">
        <v>0</v>
      </c>
      <c r="G557" s="134" t="s">
        <v>17</v>
      </c>
      <c r="H557" s="133">
        <v>50.6</v>
      </c>
      <c r="I557" s="200" t="str">
        <f>V509</f>
        <v>GAMBAZADA F.C</v>
      </c>
      <c r="J557" s="200"/>
      <c r="K557" s="200"/>
      <c r="L557" s="200"/>
      <c r="M557" s="200"/>
      <c r="N557" s="200"/>
      <c r="O557" s="200"/>
      <c r="P557" s="200"/>
      <c r="Q557" s="5">
        <f t="shared" si="87"/>
        <v>3</v>
      </c>
      <c r="Y557" s="4"/>
      <c r="Z557" s="4"/>
    </row>
    <row r="558" spans="3:26">
      <c r="C558" s="5">
        <f t="shared" si="86"/>
        <v>3</v>
      </c>
      <c r="D558" s="200" t="str">
        <f>V510</f>
        <v>mala$ fc ...</v>
      </c>
      <c r="E558" s="200"/>
      <c r="F558" s="133">
        <v>54.67</v>
      </c>
      <c r="G558" s="134" t="s">
        <v>17</v>
      </c>
      <c r="H558" s="135">
        <v>11.1</v>
      </c>
      <c r="I558" s="200" t="str">
        <f>V508</f>
        <v>Bernadeth RG</v>
      </c>
      <c r="J558" s="200"/>
      <c r="K558" s="200"/>
      <c r="L558" s="200"/>
      <c r="M558" s="200"/>
      <c r="N558" s="200"/>
      <c r="O558" s="200"/>
      <c r="P558" s="200"/>
      <c r="Q558" s="5">
        <f t="shared" si="87"/>
        <v>0</v>
      </c>
      <c r="Y558" s="4"/>
      <c r="Z558" s="4"/>
    </row>
    <row r="559" spans="3:26">
      <c r="C559" s="5">
        <f t="shared" si="86"/>
        <v>3</v>
      </c>
      <c r="D559" s="200" t="str">
        <f>V507</f>
        <v>leitemoça 3</v>
      </c>
      <c r="E559" s="200"/>
      <c r="F559" s="133">
        <v>31.17</v>
      </c>
      <c r="G559" s="134" t="s">
        <v>17</v>
      </c>
      <c r="H559" s="135">
        <v>26.2</v>
      </c>
      <c r="I559" s="200" t="str">
        <f>V505</f>
        <v>alexrrn</v>
      </c>
      <c r="J559" s="200"/>
      <c r="K559" s="200"/>
      <c r="L559" s="200"/>
      <c r="M559" s="200"/>
      <c r="N559" s="200"/>
      <c r="O559" s="200"/>
      <c r="P559" s="200"/>
      <c r="Q559" s="5">
        <f t="shared" si="87"/>
        <v>0</v>
      </c>
    </row>
    <row r="560" spans="3:26">
      <c r="C560" s="5">
        <f t="shared" si="86"/>
        <v>3</v>
      </c>
      <c r="D560" s="200" t="str">
        <f>V506</f>
        <v>Sport Club Terrível</v>
      </c>
      <c r="E560" s="200"/>
      <c r="F560" s="133">
        <v>69.2</v>
      </c>
      <c r="G560" s="134" t="s">
        <v>17</v>
      </c>
      <c r="H560" s="135">
        <v>50.47</v>
      </c>
      <c r="I560" s="200" t="str">
        <f>V504</f>
        <v>VaVillon</v>
      </c>
      <c r="J560" s="200"/>
      <c r="K560" s="200"/>
      <c r="L560" s="200"/>
      <c r="M560" s="200"/>
      <c r="N560" s="200"/>
      <c r="O560" s="200"/>
      <c r="P560" s="200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01" t="s">
        <v>147</v>
      </c>
      <c r="E562" s="202"/>
      <c r="F562" s="202"/>
      <c r="G562" s="202"/>
      <c r="H562" s="202"/>
      <c r="I562" s="202"/>
      <c r="J562" s="202"/>
      <c r="K562" s="202"/>
      <c r="L562" s="202"/>
      <c r="M562" s="202"/>
      <c r="N562" s="202"/>
      <c r="O562" s="202"/>
      <c r="P562" s="203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04"/>
      <c r="E563" s="205"/>
      <c r="F563" s="205"/>
      <c r="G563" s="205"/>
      <c r="H563" s="205"/>
      <c r="I563" s="205"/>
      <c r="J563" s="205"/>
      <c r="K563" s="205"/>
      <c r="L563" s="205"/>
      <c r="M563" s="205"/>
      <c r="N563" s="205"/>
      <c r="O563" s="205"/>
      <c r="P563" s="206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00" t="str">
        <f>V511</f>
        <v>O Glorioso BFR F.C</v>
      </c>
      <c r="E565" s="200"/>
      <c r="F565" s="135">
        <v>0</v>
      </c>
      <c r="G565" s="134" t="s">
        <v>17</v>
      </c>
      <c r="H565" s="133">
        <v>15.9</v>
      </c>
      <c r="I565" s="200" t="str">
        <f>V510</f>
        <v>mala$ fc ...</v>
      </c>
      <c r="J565" s="200"/>
      <c r="K565" s="200"/>
      <c r="L565" s="200"/>
      <c r="M565" s="200"/>
      <c r="N565" s="200"/>
      <c r="O565" s="200"/>
      <c r="P565" s="200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00" t="str">
        <f>V509</f>
        <v>GAMBAZADA F.C</v>
      </c>
      <c r="E566" s="200"/>
      <c r="F566" s="133">
        <v>23.32</v>
      </c>
      <c r="G566" s="134" t="s">
        <v>17</v>
      </c>
      <c r="H566" s="135">
        <v>18.170000000000002</v>
      </c>
      <c r="I566" s="200" t="str">
        <f>V508</f>
        <v>Bernadeth RG</v>
      </c>
      <c r="J566" s="200"/>
      <c r="K566" s="200"/>
      <c r="L566" s="200"/>
      <c r="M566" s="200"/>
      <c r="N566" s="200"/>
      <c r="O566" s="200"/>
      <c r="P566" s="200"/>
      <c r="Q566" s="5">
        <f t="shared" si="87"/>
        <v>0</v>
      </c>
      <c r="Y566" s="4"/>
      <c r="Z566" s="4"/>
    </row>
    <row r="567" spans="3:26">
      <c r="C567" s="5">
        <f t="shared" si="86"/>
        <v>3</v>
      </c>
      <c r="D567" s="200" t="str">
        <f>V507</f>
        <v>leitemoça 3</v>
      </c>
      <c r="E567" s="200"/>
      <c r="F567" s="133">
        <v>26.01</v>
      </c>
      <c r="G567" s="134" t="s">
        <v>17</v>
      </c>
      <c r="H567" s="135">
        <v>18.809999999999999</v>
      </c>
      <c r="I567" s="200" t="str">
        <f>V506</f>
        <v>Sport Club Terrível</v>
      </c>
      <c r="J567" s="200"/>
      <c r="K567" s="200"/>
      <c r="L567" s="200"/>
      <c r="M567" s="200"/>
      <c r="N567" s="200"/>
      <c r="O567" s="200"/>
      <c r="P567" s="200"/>
      <c r="Q567" s="5">
        <f t="shared" si="87"/>
        <v>0</v>
      </c>
      <c r="Y567" s="4"/>
      <c r="Z567" s="4"/>
    </row>
    <row r="568" spans="3:26">
      <c r="C568" s="5">
        <f t="shared" si="86"/>
        <v>0</v>
      </c>
      <c r="D568" s="200" t="str">
        <f>V505</f>
        <v>alexrrn</v>
      </c>
      <c r="E568" s="200"/>
      <c r="F568" s="135">
        <v>17.5</v>
      </c>
      <c r="G568" s="134" t="s">
        <v>17</v>
      </c>
      <c r="H568" s="133">
        <v>37.49</v>
      </c>
      <c r="I568" s="200" t="str">
        <f>V504</f>
        <v>VaVillon</v>
      </c>
      <c r="J568" s="200"/>
      <c r="K568" s="200"/>
      <c r="L568" s="200"/>
      <c r="M568" s="200"/>
      <c r="N568" s="200"/>
      <c r="O568" s="200"/>
      <c r="P568" s="200"/>
      <c r="Q568" s="5">
        <f t="shared" si="87"/>
        <v>3</v>
      </c>
    </row>
  </sheetData>
  <sheetProtection password="D90E" sheet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8.42578125" style="29" bestFit="1" customWidth="1"/>
    <col min="7" max="7" width="3.42578125" style="29" customWidth="1"/>
    <col min="8" max="8" width="8.28515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6"/>
    </row>
    <row r="3" spans="2:33" ht="15" customHeight="1">
      <c r="B3" s="249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1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</row>
    <row r="5" spans="2:33" ht="15.75" thickBot="1"/>
    <row r="6" spans="2:33" ht="15" customHeight="1">
      <c r="B6" s="184" t="s">
        <v>123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6"/>
    </row>
    <row r="7" spans="2:33" ht="15" customHeight="1">
      <c r="B7" s="249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1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9"/>
    </row>
    <row r="9" spans="2:33" ht="15.75" thickBot="1"/>
    <row r="10" spans="2:33" ht="15" customHeight="1">
      <c r="D10" s="254" t="s">
        <v>0</v>
      </c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6"/>
    </row>
    <row r="11" spans="2:33" ht="15" customHeight="1">
      <c r="D11" s="257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5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57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9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0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2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341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5"/>
      <c r="V16" s="5"/>
      <c r="W16" s="5"/>
      <c r="X16" s="5"/>
      <c r="Y16" s="5"/>
      <c r="Z16" s="5"/>
      <c r="AA16" s="5"/>
      <c r="AB16" s="5"/>
      <c r="AC16" s="5"/>
      <c r="AD16" s="4"/>
      <c r="AE16" s="4"/>
      <c r="AF16" s="4"/>
      <c r="AG16" s="4"/>
    </row>
    <row r="17" spans="3:33">
      <c r="D17" s="268" t="s">
        <v>342</v>
      </c>
      <c r="E17" s="269"/>
      <c r="F17" s="269"/>
      <c r="G17" s="269"/>
      <c r="H17" s="269"/>
      <c r="I17" s="269"/>
      <c r="J17" s="269"/>
      <c r="K17" s="269"/>
      <c r="L17" s="269"/>
      <c r="M17" s="270"/>
      <c r="S17" s="5"/>
      <c r="T17" s="4"/>
      <c r="U17" s="5"/>
      <c r="V17" s="5"/>
      <c r="W17" s="5"/>
      <c r="X17" s="5"/>
      <c r="Y17" s="5"/>
      <c r="Z17" s="5"/>
      <c r="AA17" s="5"/>
      <c r="AB17" s="5"/>
      <c r="AC17" s="5"/>
      <c r="AD17" s="4"/>
      <c r="AE17" s="4"/>
      <c r="AF17" s="4"/>
      <c r="AG17" s="4"/>
    </row>
    <row r="18" spans="3:33" ht="15.75" thickBot="1">
      <c r="D18" s="271"/>
      <c r="E18" s="272"/>
      <c r="F18" s="272"/>
      <c r="G18" s="272"/>
      <c r="H18" s="272"/>
      <c r="I18" s="272"/>
      <c r="J18" s="272"/>
      <c r="K18" s="272"/>
      <c r="L18" s="272"/>
      <c r="M18" s="273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93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3"/>
      <c r="AE19" s="243"/>
      <c r="AF19" s="243"/>
      <c r="AG19" s="243"/>
    </row>
    <row r="20" spans="3:33">
      <c r="D20" s="8" t="s">
        <v>4</v>
      </c>
      <c r="E20" s="94" t="str">
        <f>VLOOKUP(AC20,$U$20:$AB$27,2)</f>
        <v>mala$ fc ...</v>
      </c>
      <c r="F20" s="245">
        <f>VLOOKUP(AC20,$U$20:$AB$27,3)</f>
        <v>15</v>
      </c>
      <c r="G20" s="246"/>
      <c r="H20" s="263">
        <f>VLOOKUP(AC20,$U$20:$AB$27,4)</f>
        <v>356.66999999999996</v>
      </c>
      <c r="I20" s="277"/>
      <c r="J20" s="263">
        <f>VLOOKUP(AC20,$U$20:$AB$27,5)</f>
        <v>273.19</v>
      </c>
      <c r="K20" s="277"/>
      <c r="L20" s="263">
        <f>VLOOKUP(AC20,$U$20:$AB$27,6)</f>
        <v>83.479999999999961</v>
      </c>
      <c r="M20" s="264"/>
      <c r="O20" s="29" t="s">
        <v>271</v>
      </c>
      <c r="S20" s="5"/>
      <c r="T20" s="4"/>
      <c r="U20" s="22">
        <v>1</v>
      </c>
      <c r="V20" s="5" t="str">
        <f>IF(OR('2ª FASE - GRUPOS I a P'!F568="",'2ª FASE - GRUPOS I a P'!F568=""),"",'2ª FASE - GRUPOS I a P'!E507)</f>
        <v>GAMBAZADA F.C</v>
      </c>
      <c r="W20" s="5">
        <f>SUM(Q35,Q40,Q49,Q58,Q66,Q75,Q83)</f>
        <v>0</v>
      </c>
      <c r="X20" s="5">
        <f>SUM(H35,H40,H49,H58,H66,H75,H83)</f>
        <v>190.94</v>
      </c>
      <c r="Y20" s="5">
        <f>SUM(F35,F40,F49,F58,F66,F75,F83)</f>
        <v>318.12</v>
      </c>
      <c r="Z20" s="5">
        <f t="shared" ref="Z20:Z26" si="0">X20-Y20</f>
        <v>-127.18</v>
      </c>
      <c r="AA20" s="5">
        <f>(W20*10^10)+((Z20+5000)*10^6)+(X20*10)+U20</f>
        <v>4872821910.3999996</v>
      </c>
      <c r="AB20" s="5">
        <f t="shared" ref="AB20:AB27" si="1">LARGE($AA$20:$AA$27,U20)</f>
        <v>155083483573.70001</v>
      </c>
      <c r="AC20" s="97">
        <f>MATCH(AB20,$AA$20:$AA$27,0)</f>
        <v>7</v>
      </c>
      <c r="AD20" s="4"/>
      <c r="AE20" s="4"/>
      <c r="AF20" s="4"/>
      <c r="AG20" s="4"/>
    </row>
    <row r="21" spans="3:33">
      <c r="D21" s="9" t="s">
        <v>5</v>
      </c>
      <c r="E21" s="95" t="str">
        <f t="shared" ref="E21:E27" si="2">VLOOKUP(AC21,$U$20:$AB$27,2)</f>
        <v>Al-Jazira F.c</v>
      </c>
      <c r="F21" s="247">
        <f t="shared" ref="F21:F27" si="3">VLOOKUP(AC21,$U$20:$AB$27,3)</f>
        <v>15</v>
      </c>
      <c r="G21" s="248"/>
      <c r="H21" s="265">
        <f t="shared" ref="H21:H27" si="4">VLOOKUP(AC21,$U$20:$AB$27,4)</f>
        <v>357.13</v>
      </c>
      <c r="I21" s="267"/>
      <c r="J21" s="265">
        <f t="shared" ref="J21:J27" si="5">VLOOKUP(AC21,$U$20:$AB$27,5)</f>
        <v>328.23</v>
      </c>
      <c r="K21" s="267"/>
      <c r="L21" s="265">
        <f t="shared" ref="L21:L27" si="6">VLOOKUP(AC21,$U$20:$AB$27,6)</f>
        <v>28.899999999999977</v>
      </c>
      <c r="M21" s="266"/>
      <c r="O21" s="29" t="s">
        <v>267</v>
      </c>
      <c r="S21" s="5"/>
      <c r="T21" s="4"/>
      <c r="U21" s="22">
        <v>2</v>
      </c>
      <c r="V21" s="5" t="str">
        <f>IF(OR('2ª FASE - GRUPOS A a H'!F83="",'2ª FASE - GRUPOS A a H'!F83=""),"",'2ª FASE - GRUPOS A a H'!E23)</f>
        <v>TriCa PaNAtuBA</v>
      </c>
      <c r="W21" s="5">
        <f>SUM(Q34,Q41,Q48,Q59,Q67,Q74,C83)</f>
        <v>9</v>
      </c>
      <c r="X21" s="5">
        <f>SUM(H34,H41,H48,H59,H67,H74,F83)</f>
        <v>307.27</v>
      </c>
      <c r="Y21" s="5">
        <f>SUM(F34,F41,F48,F59,F67,F74,H83)</f>
        <v>285.13</v>
      </c>
      <c r="Z21" s="5">
        <f t="shared" si="0"/>
        <v>22.139999999999986</v>
      </c>
      <c r="AA21" s="5">
        <f t="shared" ref="AA21:AA27" si="7">(W21*10^10)+((Z21+5000)*10^6)+(X21*10)+U21</f>
        <v>95022143074.699997</v>
      </c>
      <c r="AB21" s="5">
        <f t="shared" si="1"/>
        <v>155028903577.29999</v>
      </c>
      <c r="AC21" s="97">
        <f t="shared" ref="AC21:AC27" si="8">MATCH(AB21,$AA$20:$AA$27,0)</f>
        <v>6</v>
      </c>
      <c r="AD21" s="4"/>
      <c r="AE21" s="4"/>
      <c r="AF21" s="4"/>
      <c r="AG21" s="4"/>
    </row>
    <row r="22" spans="3:33">
      <c r="D22" s="9" t="s">
        <v>6</v>
      </c>
      <c r="E22" s="95" t="str">
        <f t="shared" si="2"/>
        <v>MagoLitos F.C</v>
      </c>
      <c r="F22" s="247">
        <f t="shared" si="3"/>
        <v>12</v>
      </c>
      <c r="G22" s="248"/>
      <c r="H22" s="265">
        <f t="shared" si="4"/>
        <v>372.28999999999996</v>
      </c>
      <c r="I22" s="267"/>
      <c r="J22" s="265">
        <f t="shared" si="5"/>
        <v>303.13</v>
      </c>
      <c r="K22" s="267"/>
      <c r="L22" s="265">
        <f t="shared" si="6"/>
        <v>69.159999999999968</v>
      </c>
      <c r="M22" s="266"/>
      <c r="O22" s="29" t="s">
        <v>588</v>
      </c>
      <c r="S22" s="5"/>
      <c r="T22" s="4"/>
      <c r="U22" s="22">
        <v>3</v>
      </c>
      <c r="V22" s="5" t="str">
        <f>IF(OR('2ª FASE - GRUPOS I a P'!F568="",'2ª FASE - GRUPOS I a P'!F568=""),"",'2ª FASE - GRUPOS I a P'!E506)</f>
        <v>leitemoça 3</v>
      </c>
      <c r="W22" s="5">
        <f>SUM(Q33,Q42,Q51,Q56,C67,C75,Q82)</f>
        <v>9</v>
      </c>
      <c r="X22" s="5">
        <f>SUM(H33,H42,H51,H56,F67,F75,H82)</f>
        <v>272.48</v>
      </c>
      <c r="Y22" s="5">
        <f>SUM(F33,F42,F51,F56,H67,H75,F82)</f>
        <v>348.8</v>
      </c>
      <c r="Z22" s="5">
        <f t="shared" si="0"/>
        <v>-76.319999999999993</v>
      </c>
      <c r="AA22" s="5">
        <f t="shared" si="7"/>
        <v>94923682727.800003</v>
      </c>
      <c r="AB22" s="5">
        <f t="shared" si="1"/>
        <v>125069163726.89999</v>
      </c>
      <c r="AC22" s="97">
        <f t="shared" si="8"/>
        <v>4</v>
      </c>
      <c r="AD22" s="4"/>
      <c r="AE22" s="4"/>
      <c r="AF22" s="4"/>
      <c r="AG22" s="4"/>
    </row>
    <row r="23" spans="3:33">
      <c r="D23" s="9" t="s">
        <v>7</v>
      </c>
      <c r="E23" s="95" t="str">
        <f t="shared" si="2"/>
        <v>Fluminense do Lins</v>
      </c>
      <c r="F23" s="247">
        <f t="shared" si="3"/>
        <v>12</v>
      </c>
      <c r="G23" s="248"/>
      <c r="H23" s="265">
        <f t="shared" si="4"/>
        <v>324.27</v>
      </c>
      <c r="I23" s="267"/>
      <c r="J23" s="265">
        <f t="shared" si="5"/>
        <v>308.93</v>
      </c>
      <c r="K23" s="267"/>
      <c r="L23" s="265">
        <f t="shared" si="6"/>
        <v>15.339999999999975</v>
      </c>
      <c r="M23" s="266"/>
      <c r="O23" s="29" t="s">
        <v>589</v>
      </c>
      <c r="S23" s="5"/>
      <c r="T23" s="4"/>
      <c r="U23" s="22">
        <v>4</v>
      </c>
      <c r="V23" s="5" t="str">
        <f>IF(OR('2ª FASE - GRUPOS A a H'!F83="",'2ª FASE - GRUPOS A a H'!F83=""),"",'2ª FASE - GRUPOS A a H'!E22)</f>
        <v>MagoLitos F.C</v>
      </c>
      <c r="W23" s="5">
        <f>SUM(Q32,Q43,Q50,Q57,C66,C74,C82)</f>
        <v>12</v>
      </c>
      <c r="X23" s="5">
        <f>SUM(H32,H43,H50,H57,F66,F74,F82)</f>
        <v>372.28999999999996</v>
      </c>
      <c r="Y23" s="5">
        <f>SUM(F32,F43,F50,F57,H66,H74,H82)</f>
        <v>303.13</v>
      </c>
      <c r="Z23" s="5">
        <f t="shared" si="0"/>
        <v>69.159999999999968</v>
      </c>
      <c r="AA23" s="5">
        <f t="shared" si="7"/>
        <v>125069163726.89999</v>
      </c>
      <c r="AB23" s="5">
        <f t="shared" si="1"/>
        <v>125015343250.7</v>
      </c>
      <c r="AC23" s="97">
        <f t="shared" si="8"/>
        <v>8</v>
      </c>
      <c r="AD23" s="4"/>
      <c r="AE23" s="4"/>
      <c r="AF23" s="4"/>
      <c r="AG23" s="4"/>
    </row>
    <row r="24" spans="3:33">
      <c r="D24" s="6" t="s">
        <v>8</v>
      </c>
      <c r="E24" s="98" t="str">
        <f t="shared" si="2"/>
        <v>VaVillon</v>
      </c>
      <c r="F24" s="207">
        <f t="shared" si="3"/>
        <v>12</v>
      </c>
      <c r="G24" s="207"/>
      <c r="H24" s="208">
        <f t="shared" si="4"/>
        <v>282.07000000000005</v>
      </c>
      <c r="I24" s="208"/>
      <c r="J24" s="208">
        <f t="shared" si="5"/>
        <v>297.59000000000003</v>
      </c>
      <c r="K24" s="208"/>
      <c r="L24" s="208">
        <f t="shared" si="6"/>
        <v>-15.519999999999982</v>
      </c>
      <c r="M24" s="244"/>
      <c r="O24" s="29" t="s">
        <v>270</v>
      </c>
      <c r="S24" s="5"/>
      <c r="T24" s="4"/>
      <c r="U24" s="22">
        <v>5</v>
      </c>
      <c r="V24" s="5" t="str">
        <f>IF(OR('2ª FASE - GRUPOS I a P'!F568="",'2ª FASE - GRUPOS I a P'!F568=""),"",'2ª FASE - GRUPOS I a P'!E505)</f>
        <v>VaVillon</v>
      </c>
      <c r="W24" s="5">
        <f>SUM(C35,C43,C51,C59,Q64,Q73,Q81)</f>
        <v>12</v>
      </c>
      <c r="X24" s="5">
        <f>SUM(F35,F43,F51,F59,H64,H73,H81)</f>
        <v>282.07000000000005</v>
      </c>
      <c r="Y24" s="5">
        <f>SUM(H35,H43,H51,H59,F64,F73,F81)</f>
        <v>297.59000000000003</v>
      </c>
      <c r="Z24" s="5">
        <f t="shared" si="0"/>
        <v>-15.519999999999982</v>
      </c>
      <c r="AA24" s="5">
        <f t="shared" si="7"/>
        <v>124984482825.7</v>
      </c>
      <c r="AB24" s="5">
        <f t="shared" si="1"/>
        <v>124984482825.7</v>
      </c>
      <c r="AC24" s="97">
        <f t="shared" si="8"/>
        <v>5</v>
      </c>
      <c r="AD24" s="4"/>
      <c r="AE24" s="4"/>
      <c r="AF24" s="4"/>
      <c r="AG24" s="4"/>
    </row>
    <row r="25" spans="3:33">
      <c r="D25" s="6" t="s">
        <v>9</v>
      </c>
      <c r="E25" s="98" t="str">
        <f t="shared" si="2"/>
        <v>TriCa PaNAtuBA</v>
      </c>
      <c r="F25" s="207">
        <f t="shared" si="3"/>
        <v>9</v>
      </c>
      <c r="G25" s="207"/>
      <c r="H25" s="208">
        <f t="shared" si="4"/>
        <v>307.27</v>
      </c>
      <c r="I25" s="208"/>
      <c r="J25" s="208">
        <f t="shared" si="5"/>
        <v>285.13</v>
      </c>
      <c r="K25" s="208"/>
      <c r="L25" s="208">
        <f t="shared" si="6"/>
        <v>22.139999999999986</v>
      </c>
      <c r="M25" s="244"/>
      <c r="S25" s="5"/>
      <c r="T25" s="4"/>
      <c r="U25" s="22">
        <v>6</v>
      </c>
      <c r="V25" s="5" t="str">
        <f>IF(OR('2ª FASE - GRUPOS A a H'!F83="",'2ª FASE - GRUPOS A a H'!F83=""),"",'2ª FASE - GRUPOS A a H'!E21)</f>
        <v>Al-Jazira F.c</v>
      </c>
      <c r="W25" s="5">
        <f>SUM(C34,C42,C50,C58,Q65,Q72,C81)</f>
        <v>15</v>
      </c>
      <c r="X25" s="5">
        <f>SUM(F34,F42,F50,F58,H65,H72,F81)</f>
        <v>357.13</v>
      </c>
      <c r="Y25" s="5">
        <f>SUM(H34,H42,H50,H58,F65,F72,H81)</f>
        <v>328.23</v>
      </c>
      <c r="Z25" s="5">
        <f t="shared" si="0"/>
        <v>28.899999999999977</v>
      </c>
      <c r="AA25" s="5">
        <f t="shared" si="7"/>
        <v>155028903577.29999</v>
      </c>
      <c r="AB25" s="5">
        <f t="shared" si="1"/>
        <v>95022143074.699997</v>
      </c>
      <c r="AC25" s="97">
        <f t="shared" si="8"/>
        <v>2</v>
      </c>
      <c r="AD25" s="4"/>
      <c r="AE25" s="4"/>
      <c r="AF25" s="4"/>
      <c r="AG25" s="4"/>
    </row>
    <row r="26" spans="3:33">
      <c r="D26" s="6" t="s">
        <v>10</v>
      </c>
      <c r="E26" s="98" t="str">
        <f t="shared" si="2"/>
        <v>leitemoça 3</v>
      </c>
      <c r="F26" s="207">
        <f t="shared" si="3"/>
        <v>9</v>
      </c>
      <c r="G26" s="207"/>
      <c r="H26" s="208">
        <f t="shared" si="4"/>
        <v>272.48</v>
      </c>
      <c r="I26" s="208"/>
      <c r="J26" s="208">
        <f t="shared" si="5"/>
        <v>348.8</v>
      </c>
      <c r="K26" s="208"/>
      <c r="L26" s="208">
        <f t="shared" si="6"/>
        <v>-76.319999999999993</v>
      </c>
      <c r="M26" s="244"/>
      <c r="S26" s="5"/>
      <c r="T26" s="4"/>
      <c r="U26" s="22">
        <v>7</v>
      </c>
      <c r="V26" s="5" t="str">
        <f>IF(OR('2ª FASE - GRUPOS I a P'!F568="",'2ª FASE - GRUPOS I a P'!F568=""),"",'2ª FASE - GRUPOS I a P'!E504)</f>
        <v>mala$ fc ...</v>
      </c>
      <c r="W26" s="5">
        <f>SUM(C33,C41,C49,C57,C65,C73,Q80,)</f>
        <v>15</v>
      </c>
      <c r="X26" s="5">
        <f>SUM(F33,F41,F49,F57,F65,F73,H80)</f>
        <v>356.66999999999996</v>
      </c>
      <c r="Y26" s="5">
        <f>SUM(H33,H41,H49,H57,H65,H73,F80)</f>
        <v>273.19</v>
      </c>
      <c r="Z26" s="5">
        <f t="shared" si="0"/>
        <v>83.479999999999961</v>
      </c>
      <c r="AA26" s="5">
        <f t="shared" si="7"/>
        <v>155083483573.70001</v>
      </c>
      <c r="AB26" s="5">
        <f t="shared" si="1"/>
        <v>94923682727.800003</v>
      </c>
      <c r="AC26" s="97">
        <f>MATCH(AB26,$AA$20:$AA$27,0)</f>
        <v>3</v>
      </c>
      <c r="AD26" s="4"/>
      <c r="AE26" s="4"/>
      <c r="AF26" s="4"/>
      <c r="AG26" s="4"/>
    </row>
    <row r="27" spans="3:33" ht="15.75" thickBot="1">
      <c r="D27" s="7" t="s">
        <v>11</v>
      </c>
      <c r="E27" s="103" t="str">
        <f t="shared" si="2"/>
        <v>GAMBAZADA F.C</v>
      </c>
      <c r="F27" s="222">
        <f t="shared" si="3"/>
        <v>0</v>
      </c>
      <c r="G27" s="222"/>
      <c r="H27" s="223">
        <f t="shared" si="4"/>
        <v>190.94</v>
      </c>
      <c r="I27" s="223"/>
      <c r="J27" s="223">
        <f t="shared" si="5"/>
        <v>318.12</v>
      </c>
      <c r="K27" s="223"/>
      <c r="L27" s="223">
        <f t="shared" si="6"/>
        <v>-127.18</v>
      </c>
      <c r="M27" s="274"/>
      <c r="S27" s="5"/>
      <c r="T27" s="4"/>
      <c r="U27" s="22">
        <v>8</v>
      </c>
      <c r="V27" s="5" t="str">
        <f>IF(OR('2ª FASE - GRUPOS A a H'!F83="",'2ª FASE - GRUPOS A a H'!F83=""),"",'2ª FASE - GRUPOS A a H'!E20)</f>
        <v>Fluminense do Lins</v>
      </c>
      <c r="W27" s="5">
        <f>SUM(C32,C40,C48,C56,C64,C72,C80)</f>
        <v>12</v>
      </c>
      <c r="X27" s="5">
        <f>SUM(F32,F40,F48,F56,F64,F72,F80)</f>
        <v>324.27</v>
      </c>
      <c r="Y27" s="5">
        <f>SUM(H32,H40,H48,H56,H64,H72,H80)</f>
        <v>308.93</v>
      </c>
      <c r="Z27" s="5">
        <f>X27-Y27</f>
        <v>15.339999999999975</v>
      </c>
      <c r="AA27" s="5">
        <f t="shared" si="7"/>
        <v>125015343250.7</v>
      </c>
      <c r="AB27" s="5">
        <f t="shared" si="1"/>
        <v>4872821910.3999996</v>
      </c>
      <c r="AC27" s="97">
        <f t="shared" si="8"/>
        <v>1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10" t="s">
        <v>350</v>
      </c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1"/>
      <c r="P29" s="21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3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52" t="str">
        <f>V27</f>
        <v>Fluminense do Lins</v>
      </c>
      <c r="E32" s="253"/>
      <c r="F32" s="129">
        <v>45.39</v>
      </c>
      <c r="G32" s="88" t="s">
        <v>17</v>
      </c>
      <c r="H32" s="128">
        <v>67.42</v>
      </c>
      <c r="I32" s="200" t="str">
        <f>V23</f>
        <v>MagoLitos F.C</v>
      </c>
      <c r="J32" s="200"/>
      <c r="K32" s="200"/>
      <c r="L32" s="200"/>
      <c r="M32" s="200"/>
      <c r="N32" s="200"/>
      <c r="O32" s="200"/>
      <c r="P32" s="200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52" t="str">
        <f>V26</f>
        <v>mala$ fc ...</v>
      </c>
      <c r="E33" s="253"/>
      <c r="F33" s="129">
        <v>74.349999999999994</v>
      </c>
      <c r="G33" s="88" t="s">
        <v>17</v>
      </c>
      <c r="H33" s="128">
        <v>77.19</v>
      </c>
      <c r="I33" s="200" t="str">
        <f>V22</f>
        <v>leitemoça 3</v>
      </c>
      <c r="J33" s="200"/>
      <c r="K33" s="200"/>
      <c r="L33" s="200"/>
      <c r="M33" s="200"/>
      <c r="N33" s="200"/>
      <c r="O33" s="200"/>
      <c r="P33" s="200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52" t="str">
        <f>V25</f>
        <v>Al-Jazira F.c</v>
      </c>
      <c r="E34" s="253"/>
      <c r="F34" s="128">
        <v>58.79</v>
      </c>
      <c r="G34" s="88" t="s">
        <v>17</v>
      </c>
      <c r="H34" s="129">
        <v>52.94</v>
      </c>
      <c r="I34" s="200" t="str">
        <f>V21</f>
        <v>TriCa PaNAtuBA</v>
      </c>
      <c r="J34" s="200"/>
      <c r="K34" s="200"/>
      <c r="L34" s="200"/>
      <c r="M34" s="200"/>
      <c r="N34" s="200"/>
      <c r="O34" s="200"/>
      <c r="P34" s="200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52" t="str">
        <f>V24</f>
        <v>VaVillon</v>
      </c>
      <c r="E35" s="253"/>
      <c r="F35" s="128">
        <v>38.79</v>
      </c>
      <c r="G35" s="88" t="s">
        <v>17</v>
      </c>
      <c r="H35" s="129">
        <v>29.29</v>
      </c>
      <c r="I35" s="200" t="str">
        <f>V20</f>
        <v>GAMBAZADA F.C</v>
      </c>
      <c r="J35" s="200"/>
      <c r="K35" s="200"/>
      <c r="L35" s="200"/>
      <c r="M35" s="200"/>
      <c r="N35" s="200"/>
      <c r="O35" s="200"/>
      <c r="P35" s="200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1" t="s">
        <v>351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3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6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00" t="str">
        <f>V27</f>
        <v>Fluminense do Lins</v>
      </c>
      <c r="E40" s="200"/>
      <c r="F40" s="133">
        <v>54.94</v>
      </c>
      <c r="G40" s="134" t="s">
        <v>17</v>
      </c>
      <c r="H40" s="135">
        <v>36.08</v>
      </c>
      <c r="I40" s="200" t="str">
        <f>V20</f>
        <v>GAMBAZADA F.C</v>
      </c>
      <c r="J40" s="200"/>
      <c r="K40" s="200"/>
      <c r="L40" s="200"/>
      <c r="M40" s="200"/>
      <c r="N40" s="200"/>
      <c r="O40" s="200"/>
      <c r="P40" s="200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3</v>
      </c>
      <c r="D41" s="200" t="str">
        <f>V26</f>
        <v>mala$ fc ...</v>
      </c>
      <c r="E41" s="200"/>
      <c r="F41" s="133">
        <v>57.75</v>
      </c>
      <c r="G41" s="134" t="s">
        <v>17</v>
      </c>
      <c r="H41" s="135">
        <v>40.29</v>
      </c>
      <c r="I41" s="200" t="str">
        <f>V21</f>
        <v>TriCa PaNAtuBA</v>
      </c>
      <c r="J41" s="200"/>
      <c r="K41" s="200"/>
      <c r="L41" s="200"/>
      <c r="M41" s="200"/>
      <c r="N41" s="200"/>
      <c r="O41" s="200"/>
      <c r="P41" s="200"/>
      <c r="Q41" s="5">
        <f t="shared" si="10"/>
        <v>0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3</v>
      </c>
      <c r="D42" s="200" t="str">
        <f>V25</f>
        <v>Al-Jazira F.c</v>
      </c>
      <c r="E42" s="200"/>
      <c r="F42" s="133">
        <v>77.400000000000006</v>
      </c>
      <c r="G42" s="134" t="s">
        <v>17</v>
      </c>
      <c r="H42" s="135">
        <v>40.74</v>
      </c>
      <c r="I42" s="200" t="str">
        <f>V22</f>
        <v>leitemoça 3</v>
      </c>
      <c r="J42" s="200"/>
      <c r="K42" s="200"/>
      <c r="L42" s="200"/>
      <c r="M42" s="200"/>
      <c r="N42" s="200"/>
      <c r="O42" s="200"/>
      <c r="P42" s="200"/>
      <c r="Q42" s="5">
        <f t="shared" si="10"/>
        <v>0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00" t="str">
        <f>V24</f>
        <v>VaVillon</v>
      </c>
      <c r="E43" s="200"/>
      <c r="F43" s="133">
        <v>72.739999999999995</v>
      </c>
      <c r="G43" s="134" t="s">
        <v>17</v>
      </c>
      <c r="H43" s="135">
        <v>65.239999999999995</v>
      </c>
      <c r="I43" s="200" t="str">
        <f>V23</f>
        <v>MagoLitos F.C</v>
      </c>
      <c r="J43" s="200"/>
      <c r="K43" s="200"/>
      <c r="L43" s="200"/>
      <c r="M43" s="200"/>
      <c r="N43" s="200"/>
      <c r="O43" s="200"/>
      <c r="P43" s="200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1" t="s">
        <v>352</v>
      </c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03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04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6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00" t="str">
        <f>V27</f>
        <v>Fluminense do Lins</v>
      </c>
      <c r="E48" s="200"/>
      <c r="F48" s="128">
        <v>54.67</v>
      </c>
      <c r="G48" s="88" t="s">
        <v>17</v>
      </c>
      <c r="H48" s="129">
        <v>39.549999999999997</v>
      </c>
      <c r="I48" s="200" t="str">
        <f>V21</f>
        <v>TriCa PaNAtuBA</v>
      </c>
      <c r="J48" s="200"/>
      <c r="K48" s="200"/>
      <c r="L48" s="200"/>
      <c r="M48" s="200"/>
      <c r="N48" s="200"/>
      <c r="O48" s="200"/>
      <c r="P48" s="200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0" t="str">
        <f>V26</f>
        <v>mala$ fc ...</v>
      </c>
      <c r="E49" s="200"/>
      <c r="F49" s="128">
        <v>37.770000000000003</v>
      </c>
      <c r="G49" s="88" t="s">
        <v>17</v>
      </c>
      <c r="H49" s="129">
        <v>19.36</v>
      </c>
      <c r="I49" s="200" t="str">
        <f>V20</f>
        <v>GAMBAZADA F.C</v>
      </c>
      <c r="J49" s="200"/>
      <c r="K49" s="200"/>
      <c r="L49" s="200"/>
      <c r="M49" s="200"/>
      <c r="N49" s="200"/>
      <c r="O49" s="200"/>
      <c r="P49" s="200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3</v>
      </c>
      <c r="D50" s="252" t="str">
        <f>V25</f>
        <v>Al-Jazira F.c</v>
      </c>
      <c r="E50" s="253"/>
      <c r="F50" s="128">
        <v>51.95</v>
      </c>
      <c r="G50" s="88" t="s">
        <v>17</v>
      </c>
      <c r="H50" s="129">
        <v>49.42</v>
      </c>
      <c r="I50" s="200" t="str">
        <f>V23</f>
        <v>MagoLitos F.C</v>
      </c>
      <c r="J50" s="200"/>
      <c r="K50" s="200"/>
      <c r="L50" s="200"/>
      <c r="M50" s="200"/>
      <c r="N50" s="200"/>
      <c r="O50" s="200"/>
      <c r="P50" s="200"/>
      <c r="Q50" s="5">
        <f t="shared" si="10"/>
        <v>0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52" t="str">
        <f>V24</f>
        <v>VaVillon</v>
      </c>
      <c r="E51" s="253"/>
      <c r="F51" s="129">
        <v>42.45</v>
      </c>
      <c r="G51" s="88" t="s">
        <v>17</v>
      </c>
      <c r="H51" s="128">
        <v>43.45</v>
      </c>
      <c r="I51" s="200" t="str">
        <f>V22</f>
        <v>leitemoça 3</v>
      </c>
      <c r="J51" s="200"/>
      <c r="K51" s="200"/>
      <c r="L51" s="200"/>
      <c r="M51" s="200"/>
      <c r="N51" s="200"/>
      <c r="O51" s="200"/>
      <c r="P51" s="200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1" t="s">
        <v>353</v>
      </c>
      <c r="E53" s="202"/>
      <c r="F53" s="202"/>
      <c r="G53" s="202"/>
      <c r="H53" s="202"/>
      <c r="I53" s="202"/>
      <c r="J53" s="202"/>
      <c r="K53" s="202"/>
      <c r="L53" s="202"/>
      <c r="M53" s="202"/>
      <c r="N53" s="202"/>
      <c r="O53" s="202"/>
      <c r="P53" s="203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04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6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00" t="str">
        <f>V27</f>
        <v>Fluminense do Lins</v>
      </c>
      <c r="E56" s="200"/>
      <c r="F56" s="128">
        <v>36.049999999999997</v>
      </c>
      <c r="G56" s="88" t="s">
        <v>17</v>
      </c>
      <c r="H56" s="129">
        <v>22.17</v>
      </c>
      <c r="I56" s="200" t="str">
        <f>V22</f>
        <v>leitemoça 3</v>
      </c>
      <c r="J56" s="200"/>
      <c r="K56" s="200"/>
      <c r="L56" s="200"/>
      <c r="M56" s="200"/>
      <c r="N56" s="200"/>
      <c r="O56" s="200"/>
      <c r="P56" s="200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0" t="str">
        <f>V26</f>
        <v>mala$ fc ...</v>
      </c>
      <c r="E57" s="200"/>
      <c r="F57" s="128">
        <v>45.16</v>
      </c>
      <c r="G57" s="88" t="s">
        <v>17</v>
      </c>
      <c r="H57" s="129">
        <v>40.49</v>
      </c>
      <c r="I57" s="200" t="str">
        <f>V23</f>
        <v>MagoLitos F.C</v>
      </c>
      <c r="J57" s="200"/>
      <c r="K57" s="200"/>
      <c r="L57" s="200"/>
      <c r="M57" s="200"/>
      <c r="N57" s="200"/>
      <c r="O57" s="200"/>
      <c r="P57" s="200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00" t="str">
        <f>V25</f>
        <v>Al-Jazira F.c</v>
      </c>
      <c r="E58" s="200"/>
      <c r="F58" s="128">
        <v>51.56</v>
      </c>
      <c r="G58" s="88" t="s">
        <v>17</v>
      </c>
      <c r="H58" s="129">
        <v>47.65</v>
      </c>
      <c r="I58" s="200" t="str">
        <f>V20</f>
        <v>GAMBAZADA F.C</v>
      </c>
      <c r="J58" s="200"/>
      <c r="K58" s="200"/>
      <c r="L58" s="200"/>
      <c r="M58" s="200"/>
      <c r="N58" s="200"/>
      <c r="O58" s="200"/>
      <c r="P58" s="200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00" t="str">
        <f>V24</f>
        <v>VaVillon</v>
      </c>
      <c r="E59" s="200"/>
      <c r="F59" s="129">
        <v>28.38</v>
      </c>
      <c r="G59" s="88" t="s">
        <v>17</v>
      </c>
      <c r="H59" s="128">
        <v>44.66</v>
      </c>
      <c r="I59" s="200" t="str">
        <f>V21</f>
        <v>TriCa PaNAtuBA</v>
      </c>
      <c r="J59" s="200"/>
      <c r="K59" s="200"/>
      <c r="L59" s="200"/>
      <c r="M59" s="200"/>
      <c r="N59" s="200"/>
      <c r="O59" s="200"/>
      <c r="P59" s="200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1" t="s">
        <v>354</v>
      </c>
      <c r="E61" s="202"/>
      <c r="F61" s="202"/>
      <c r="G61" s="202"/>
      <c r="H61" s="202"/>
      <c r="I61" s="202"/>
      <c r="J61" s="202"/>
      <c r="K61" s="202"/>
      <c r="L61" s="202"/>
      <c r="M61" s="202"/>
      <c r="N61" s="202"/>
      <c r="O61" s="202"/>
      <c r="P61" s="203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04"/>
      <c r="E62" s="205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6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0" t="str">
        <f>V27</f>
        <v>Fluminense do Lins</v>
      </c>
      <c r="E64" s="200"/>
      <c r="F64" s="129">
        <v>31.85</v>
      </c>
      <c r="G64" s="88" t="s">
        <v>17</v>
      </c>
      <c r="H64" s="128">
        <v>44.65</v>
      </c>
      <c r="I64" s="200" t="str">
        <f>V24</f>
        <v>VaVillon</v>
      </c>
      <c r="J64" s="200"/>
      <c r="K64" s="200"/>
      <c r="L64" s="200"/>
      <c r="M64" s="200"/>
      <c r="N64" s="200"/>
      <c r="O64" s="200"/>
      <c r="P64" s="200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00" t="str">
        <f>V26</f>
        <v>mala$ fc ...</v>
      </c>
      <c r="E65" s="200"/>
      <c r="F65" s="129">
        <v>34.659999999999997</v>
      </c>
      <c r="G65" s="88" t="s">
        <v>17</v>
      </c>
      <c r="H65" s="128">
        <v>42.25</v>
      </c>
      <c r="I65" s="200" t="str">
        <f>V25</f>
        <v>Al-Jazira F.c</v>
      </c>
      <c r="J65" s="200"/>
      <c r="K65" s="200"/>
      <c r="L65" s="200"/>
      <c r="M65" s="200"/>
      <c r="N65" s="200"/>
      <c r="O65" s="200"/>
      <c r="P65" s="200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3</v>
      </c>
      <c r="D66" s="200" t="str">
        <f>V23</f>
        <v>MagoLitos F.C</v>
      </c>
      <c r="E66" s="200"/>
      <c r="F66" s="128">
        <v>36.46</v>
      </c>
      <c r="G66" s="88" t="s">
        <v>17</v>
      </c>
      <c r="H66" s="129">
        <v>13.55</v>
      </c>
      <c r="I66" s="200" t="str">
        <f>V20</f>
        <v>GAMBAZADA F.C</v>
      </c>
      <c r="J66" s="200"/>
      <c r="K66" s="200"/>
      <c r="L66" s="200"/>
      <c r="M66" s="200"/>
      <c r="N66" s="200"/>
      <c r="O66" s="200"/>
      <c r="P66" s="200"/>
      <c r="Q66" s="5">
        <f t="shared" si="10"/>
        <v>0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0" t="str">
        <f>V22</f>
        <v>leitemoça 3</v>
      </c>
      <c r="E67" s="200"/>
      <c r="F67" s="129">
        <v>18.260000000000002</v>
      </c>
      <c r="G67" s="88" t="s">
        <v>17</v>
      </c>
      <c r="H67" s="128">
        <v>27.56</v>
      </c>
      <c r="I67" s="200" t="str">
        <f>V21</f>
        <v>TriCa PaNAtuBA</v>
      </c>
      <c r="J67" s="200"/>
      <c r="K67" s="200"/>
      <c r="L67" s="200"/>
      <c r="M67" s="200"/>
      <c r="N67" s="200"/>
      <c r="O67" s="200"/>
      <c r="P67" s="200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1" t="s">
        <v>355</v>
      </c>
      <c r="E69" s="202"/>
      <c r="F69" s="202"/>
      <c r="G69" s="202"/>
      <c r="H69" s="202"/>
      <c r="I69" s="202"/>
      <c r="J69" s="202"/>
      <c r="K69" s="202"/>
      <c r="L69" s="202"/>
      <c r="M69" s="202"/>
      <c r="N69" s="202"/>
      <c r="O69" s="202"/>
      <c r="P69" s="203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04"/>
      <c r="E70" s="205"/>
      <c r="F70" s="205"/>
      <c r="G70" s="205"/>
      <c r="H70" s="205"/>
      <c r="I70" s="205"/>
      <c r="J70" s="205"/>
      <c r="K70" s="205"/>
      <c r="L70" s="205"/>
      <c r="M70" s="205"/>
      <c r="N70" s="205"/>
      <c r="O70" s="205"/>
      <c r="P70" s="206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3</v>
      </c>
      <c r="D72" s="200" t="str">
        <f>V27</f>
        <v>Fluminense do Lins</v>
      </c>
      <c r="E72" s="200"/>
      <c r="F72" s="128">
        <v>60.25</v>
      </c>
      <c r="G72" s="88" t="s">
        <v>17</v>
      </c>
      <c r="H72" s="129">
        <v>46.55</v>
      </c>
      <c r="I72" s="200" t="str">
        <f>V25</f>
        <v>Al-Jazira F.c</v>
      </c>
      <c r="J72" s="200"/>
      <c r="K72" s="200"/>
      <c r="L72" s="200"/>
      <c r="M72" s="200"/>
      <c r="N72" s="200"/>
      <c r="O72" s="200"/>
      <c r="P72" s="200"/>
      <c r="Q72" s="5">
        <f t="shared" si="10"/>
        <v>0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0" t="str">
        <f>V26</f>
        <v>mala$ fc ...</v>
      </c>
      <c r="E73" s="200"/>
      <c r="F73" s="128">
        <v>54.47</v>
      </c>
      <c r="G73" s="88" t="s">
        <v>17</v>
      </c>
      <c r="H73" s="129">
        <v>12.49</v>
      </c>
      <c r="I73" s="200" t="str">
        <f>V24</f>
        <v>VaVillon</v>
      </c>
      <c r="J73" s="200"/>
      <c r="K73" s="200"/>
      <c r="L73" s="200"/>
      <c r="M73" s="200"/>
      <c r="N73" s="200"/>
      <c r="O73" s="200"/>
      <c r="P73" s="200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3</v>
      </c>
      <c r="D74" s="200" t="str">
        <f>V23</f>
        <v>MagoLitos F.C</v>
      </c>
      <c r="E74" s="200"/>
      <c r="F74" s="128">
        <v>48.28</v>
      </c>
      <c r="G74" s="88" t="s">
        <v>17</v>
      </c>
      <c r="H74" s="129">
        <v>43.15</v>
      </c>
      <c r="I74" s="200" t="str">
        <f>V21</f>
        <v>TriCa PaNAtuBA</v>
      </c>
      <c r="J74" s="200"/>
      <c r="K74" s="200"/>
      <c r="L74" s="200"/>
      <c r="M74" s="200"/>
      <c r="N74" s="200"/>
      <c r="O74" s="200"/>
      <c r="P74" s="200"/>
      <c r="Q74" s="5">
        <f t="shared" si="10"/>
        <v>0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3</v>
      </c>
      <c r="D75" s="200" t="str">
        <f>V22</f>
        <v>leitemoça 3</v>
      </c>
      <c r="E75" s="200"/>
      <c r="F75" s="128">
        <v>39.479999999999997</v>
      </c>
      <c r="G75" s="88" t="s">
        <v>17</v>
      </c>
      <c r="H75" s="129">
        <v>26.01</v>
      </c>
      <c r="I75" s="200" t="str">
        <f>V20</f>
        <v>GAMBAZADA F.C</v>
      </c>
      <c r="J75" s="200"/>
      <c r="K75" s="200"/>
      <c r="L75" s="200"/>
      <c r="M75" s="200"/>
      <c r="N75" s="200"/>
      <c r="O75" s="200"/>
      <c r="P75" s="200"/>
      <c r="Q75" s="5">
        <f t="shared" si="10"/>
        <v>0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1" t="s">
        <v>356</v>
      </c>
      <c r="E77" s="202"/>
      <c r="F77" s="202"/>
      <c r="G77" s="202"/>
      <c r="H77" s="202"/>
      <c r="I77" s="202"/>
      <c r="J77" s="202"/>
      <c r="K77" s="202"/>
      <c r="L77" s="202"/>
      <c r="M77" s="202"/>
      <c r="N77" s="202"/>
      <c r="O77" s="202"/>
      <c r="P77" s="203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04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6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0</v>
      </c>
      <c r="D80" s="200" t="str">
        <f>V27</f>
        <v>Fluminense do Lins</v>
      </c>
      <c r="E80" s="200"/>
      <c r="F80" s="135">
        <v>41.12</v>
      </c>
      <c r="G80" s="134" t="s">
        <v>17</v>
      </c>
      <c r="H80" s="133">
        <v>52.51</v>
      </c>
      <c r="I80" s="200" t="str">
        <f>V26</f>
        <v>mala$ fc ...</v>
      </c>
      <c r="J80" s="200"/>
      <c r="K80" s="200"/>
      <c r="L80" s="200"/>
      <c r="M80" s="200"/>
      <c r="N80" s="200"/>
      <c r="O80" s="200"/>
      <c r="P80" s="200"/>
      <c r="Q80" s="5">
        <f t="shared" si="10"/>
        <v>3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0" t="str">
        <f>V25</f>
        <v>Al-Jazira F.c</v>
      </c>
      <c r="E81" s="200"/>
      <c r="F81" s="135">
        <v>28.63</v>
      </c>
      <c r="G81" s="134" t="s">
        <v>17</v>
      </c>
      <c r="H81" s="133">
        <v>42.57</v>
      </c>
      <c r="I81" s="200" t="str">
        <f>V24</f>
        <v>VaVillon</v>
      </c>
      <c r="J81" s="200"/>
      <c r="K81" s="200"/>
      <c r="L81" s="200"/>
      <c r="M81" s="200"/>
      <c r="N81" s="200"/>
      <c r="O81" s="200"/>
      <c r="P81" s="200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00" t="str">
        <f>V23</f>
        <v>MagoLitos F.C</v>
      </c>
      <c r="E82" s="200"/>
      <c r="F82" s="133">
        <v>64.98</v>
      </c>
      <c r="G82" s="134" t="s">
        <v>17</v>
      </c>
      <c r="H82" s="135">
        <v>31.19</v>
      </c>
      <c r="I82" s="200" t="str">
        <f>V22</f>
        <v>leitemoça 3</v>
      </c>
      <c r="J82" s="200"/>
      <c r="K82" s="200"/>
      <c r="L82" s="200"/>
      <c r="M82" s="200"/>
      <c r="N82" s="200"/>
      <c r="O82" s="200"/>
      <c r="P82" s="200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00" t="str">
        <f>V21</f>
        <v>TriCa PaNAtuBA</v>
      </c>
      <c r="E83" s="200"/>
      <c r="F83" s="133">
        <v>59.12</v>
      </c>
      <c r="G83" s="134" t="s">
        <v>17</v>
      </c>
      <c r="H83" s="135">
        <v>19</v>
      </c>
      <c r="I83" s="200" t="str">
        <f>V20</f>
        <v>GAMBAZADA F.C</v>
      </c>
      <c r="J83" s="200"/>
      <c r="K83" s="200"/>
      <c r="L83" s="200"/>
      <c r="M83" s="200"/>
      <c r="N83" s="200"/>
      <c r="O83" s="200"/>
      <c r="P83" s="200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F84" s="130"/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68" t="s">
        <v>343</v>
      </c>
      <c r="E88" s="269"/>
      <c r="F88" s="269"/>
      <c r="G88" s="269"/>
      <c r="H88" s="269"/>
      <c r="I88" s="269"/>
      <c r="J88" s="269"/>
      <c r="K88" s="269"/>
      <c r="L88" s="269"/>
      <c r="M88" s="270"/>
      <c r="Q88" s="5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71"/>
      <c r="E89" s="272"/>
      <c r="F89" s="272"/>
      <c r="G89" s="272"/>
      <c r="H89" s="272"/>
      <c r="I89" s="272"/>
      <c r="J89" s="272"/>
      <c r="K89" s="272"/>
      <c r="L89" s="272"/>
      <c r="M89" s="273"/>
      <c r="Q89" s="5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78" t="s">
        <v>12</v>
      </c>
      <c r="G90" s="279"/>
      <c r="H90" s="278" t="s">
        <v>264</v>
      </c>
      <c r="I90" s="279"/>
      <c r="J90" s="278" t="s">
        <v>265</v>
      </c>
      <c r="K90" s="279"/>
      <c r="L90" s="278" t="s">
        <v>266</v>
      </c>
      <c r="M90" s="280"/>
      <c r="Q90" s="5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92" t="str">
        <f>VLOOKUP(AC91,$U$91:$Z$98,2)</f>
        <v>Palestracas FC</v>
      </c>
      <c r="F91" s="298">
        <f>VLOOKUP(AC91,$U$91:$Z$98,3)</f>
        <v>18</v>
      </c>
      <c r="G91" s="299"/>
      <c r="H91" s="263">
        <f>VLOOKUP(AC91,$U$91:$Z$98,4)</f>
        <v>344.20000000000005</v>
      </c>
      <c r="I91" s="277"/>
      <c r="J91" s="263">
        <f>VLOOKUP(AC91,$U$91:$Z$98,5)</f>
        <v>291.11</v>
      </c>
      <c r="K91" s="277"/>
      <c r="L91" s="263">
        <f>VLOOKUP(AC91,$U$91:$Z$98,6)</f>
        <v>53.090000000000032</v>
      </c>
      <c r="M91" s="281"/>
      <c r="O91" s="29" t="s">
        <v>271</v>
      </c>
      <c r="Q91" s="5"/>
      <c r="S91" s="5"/>
      <c r="T91" s="71"/>
      <c r="U91" s="68">
        <v>1</v>
      </c>
      <c r="V91" s="66" t="str">
        <f>IF(OR('2ª FASE - GRUPOS I a P'!F499="",'2ª FASE - GRUPOS I a P'!F499=""),"",'2ª FASE - GRUPOS I a P'!E438)</f>
        <v>PANZA FC</v>
      </c>
      <c r="W91" s="66">
        <f>SUM(Q107,Q112,Q121,Q130,Q138,Q147,Q155)</f>
        <v>12</v>
      </c>
      <c r="X91" s="66">
        <f>SUM(H107,H112,H121,H130,H138,H147,H155)</f>
        <v>370.27</v>
      </c>
      <c r="Y91" s="66">
        <f>SUM(F107,F112,F121,F130,F138,F147,F155)</f>
        <v>371.15</v>
      </c>
      <c r="Z91" s="66">
        <f>X91-Y91</f>
        <v>-0.87999999999999545</v>
      </c>
      <c r="AA91" s="66">
        <f>(W91*10^10)+((Z91+5000)*10^6)+(X91*10)+U91</f>
        <v>124999123703.7</v>
      </c>
      <c r="AB91" s="66">
        <f>LARGE($AA$91:$AA$98,U91)</f>
        <v>185053093445</v>
      </c>
      <c r="AC91" s="69">
        <f>MATCH(AB91,$AA$91:$AA$98,0)</f>
        <v>3</v>
      </c>
      <c r="AD91" s="71"/>
      <c r="AE91" s="5"/>
      <c r="AF91" s="4"/>
    </row>
    <row r="92" spans="3:32">
      <c r="C92" s="5"/>
      <c r="D92" s="9" t="s">
        <v>5</v>
      </c>
      <c r="E92" s="91" t="str">
        <f t="shared" ref="E92:E98" si="11">VLOOKUP(AC92,$U$91:$Z$98,2)</f>
        <v>Ninguem Dorme SBC</v>
      </c>
      <c r="F92" s="300">
        <f t="shared" ref="F92:F98" si="12">VLOOKUP(AC92,$U$91:$Z$98,3)</f>
        <v>15</v>
      </c>
      <c r="G92" s="301"/>
      <c r="H92" s="265">
        <f t="shared" ref="H92:H98" si="13">VLOOKUP(AC92,$U$91:$Z$98,4)</f>
        <v>389.57</v>
      </c>
      <c r="I92" s="267"/>
      <c r="J92" s="265">
        <f t="shared" ref="J92:J98" si="14">VLOOKUP(AC92,$U$91:$Z$98,5)</f>
        <v>349.65</v>
      </c>
      <c r="K92" s="267"/>
      <c r="L92" s="265">
        <f t="shared" ref="L92:L98" si="15">VLOOKUP(AC92,$U$91:$Z$98,6)</f>
        <v>39.920000000000016</v>
      </c>
      <c r="M92" s="282"/>
      <c r="O92" s="29" t="s">
        <v>267</v>
      </c>
      <c r="Q92" s="5"/>
      <c r="S92" s="5"/>
      <c r="T92" s="71"/>
      <c r="U92" s="68">
        <v>2</v>
      </c>
      <c r="V92" s="66" t="str">
        <f>IF(OR('2ª FASE - GRUPOS A a H'!F155="",'2ª FASE - GRUPOS A a H'!F155=""),"",'2ª FASE - GRUPOS A a H'!E94)</f>
        <v>Ninguem Dorme SBC</v>
      </c>
      <c r="W92" s="66">
        <f>SUM(Q106,Q113,Q120,Q131,Q139,Q146,C155)</f>
        <v>15</v>
      </c>
      <c r="X92" s="66">
        <f>SUM(H106,H113,H120,H131,H139,H146,F155)</f>
        <v>389.57</v>
      </c>
      <c r="Y92" s="66">
        <f>SUM(F106,F113,F120,F131,F139,F146,H155)</f>
        <v>349.65</v>
      </c>
      <c r="Z92" s="66">
        <f t="shared" ref="Z92:Z98" si="16">X92-Y92</f>
        <v>39.920000000000016</v>
      </c>
      <c r="AA92" s="66">
        <f t="shared" ref="AA92:AA98" si="17">(W92*10^10)+((Z92+5000)*10^6)+(X92*10)+U92</f>
        <v>155039923897.70001</v>
      </c>
      <c r="AB92" s="66">
        <f>LARGE($AA$91:$AA$98,U92)</f>
        <v>155039923897.70001</v>
      </c>
      <c r="AC92" s="69">
        <f t="shared" ref="AC92:AC98" si="18">MATCH(AB92,$AA$91:$AA$98,0)</f>
        <v>2</v>
      </c>
      <c r="AD92" s="71"/>
      <c r="AE92" s="5"/>
      <c r="AF92" s="4"/>
    </row>
    <row r="93" spans="3:32">
      <c r="C93" s="5"/>
      <c r="D93" s="9" t="s">
        <v>6</v>
      </c>
      <c r="E93" s="91" t="str">
        <f t="shared" si="11"/>
        <v>Forever2013</v>
      </c>
      <c r="F93" s="300">
        <f t="shared" si="12"/>
        <v>12</v>
      </c>
      <c r="G93" s="301"/>
      <c r="H93" s="265">
        <f t="shared" si="13"/>
        <v>367.14</v>
      </c>
      <c r="I93" s="267"/>
      <c r="J93" s="265">
        <f t="shared" si="14"/>
        <v>337.15999999999997</v>
      </c>
      <c r="K93" s="267"/>
      <c r="L93" s="265">
        <f t="shared" si="15"/>
        <v>29.980000000000018</v>
      </c>
      <c r="M93" s="282"/>
      <c r="O93" s="29" t="s">
        <v>588</v>
      </c>
      <c r="Q93" s="5"/>
      <c r="S93" s="5"/>
      <c r="T93" s="71"/>
      <c r="U93" s="68">
        <v>3</v>
      </c>
      <c r="V93" s="66" t="str">
        <f>IF(OR('2ª FASE - GRUPOS I a P'!F499="",'2ª FASE - GRUPOS I a P'!F499=""),"",'2ª FASE - GRUPOS I a P'!E437)</f>
        <v>Palestracas FC</v>
      </c>
      <c r="W93" s="66">
        <f>SUM(Q105,Q114,Q123,Q128,C139,C147,Q154)</f>
        <v>18</v>
      </c>
      <c r="X93" s="66">
        <f>SUM(H105,H114,H123,H128,F139,F147,H154)</f>
        <v>344.20000000000005</v>
      </c>
      <c r="Y93" s="66">
        <f>SUM(F105,F114,F123,F128,H139,H147,F154)</f>
        <v>291.11</v>
      </c>
      <c r="Z93" s="66">
        <f t="shared" si="16"/>
        <v>53.090000000000032</v>
      </c>
      <c r="AA93" s="66">
        <f t="shared" si="17"/>
        <v>185053093445</v>
      </c>
      <c r="AB93" s="66">
        <f t="shared" ref="AB93:AB98" si="19">LARGE($AA$91:$AA$98,U93)</f>
        <v>125029983678.39999</v>
      </c>
      <c r="AC93" s="69">
        <f t="shared" si="18"/>
        <v>7</v>
      </c>
      <c r="AD93" s="71"/>
      <c r="AE93" s="5"/>
      <c r="AF93" s="4"/>
    </row>
    <row r="94" spans="3:32">
      <c r="C94" s="5"/>
      <c r="D94" s="9" t="s">
        <v>7</v>
      </c>
      <c r="E94" s="91" t="str">
        <f t="shared" si="11"/>
        <v>PANZA FC</v>
      </c>
      <c r="F94" s="300">
        <f t="shared" si="12"/>
        <v>12</v>
      </c>
      <c r="G94" s="301"/>
      <c r="H94" s="265">
        <f t="shared" si="13"/>
        <v>370.27</v>
      </c>
      <c r="I94" s="267"/>
      <c r="J94" s="265">
        <f t="shared" si="14"/>
        <v>371.15</v>
      </c>
      <c r="K94" s="267"/>
      <c r="L94" s="265">
        <f t="shared" si="15"/>
        <v>-0.87999999999999545</v>
      </c>
      <c r="M94" s="282"/>
      <c r="O94" s="29" t="s">
        <v>589</v>
      </c>
      <c r="Q94" s="5"/>
      <c r="S94" s="5"/>
      <c r="T94" s="71"/>
      <c r="U94" s="68">
        <v>4</v>
      </c>
      <c r="V94" s="66" t="str">
        <f>IF(OR('2ª FASE - GRUPOS A a H'!F155="",'2ª FASE - GRUPOS A a H'!F155=""),"",'2ª FASE - GRUPOS A a H'!E93)</f>
        <v>Família Timóteo FC</v>
      </c>
      <c r="W94" s="66">
        <f>SUM(Q104,Q115,Q122,Q129,C138,C146,C154)</f>
        <v>6</v>
      </c>
      <c r="X94" s="66">
        <f>SUM(H104,H115,H122,H129,F138,F146,F154)</f>
        <v>336.68</v>
      </c>
      <c r="Y94" s="66">
        <f>SUM(F104,F115,F122,F129,H138,H146,H154)</f>
        <v>334.97</v>
      </c>
      <c r="Z94" s="66">
        <f t="shared" si="16"/>
        <v>1.7099999999999795</v>
      </c>
      <c r="AA94" s="66">
        <f t="shared" si="17"/>
        <v>65001713370.800003</v>
      </c>
      <c r="AB94" s="66">
        <f t="shared" si="19"/>
        <v>124999123703.7</v>
      </c>
      <c r="AC94" s="69">
        <f t="shared" si="18"/>
        <v>1</v>
      </c>
      <c r="AD94" s="71"/>
      <c r="AE94" s="5"/>
      <c r="AF94" s="4"/>
    </row>
    <row r="95" spans="3:32">
      <c r="C95" s="5"/>
      <c r="D95" s="6" t="s">
        <v>8</v>
      </c>
      <c r="E95" s="89" t="str">
        <f t="shared" si="11"/>
        <v>Strenght a.L</v>
      </c>
      <c r="F95" s="302">
        <f t="shared" si="12"/>
        <v>9</v>
      </c>
      <c r="G95" s="303"/>
      <c r="H95" s="285">
        <f t="shared" si="13"/>
        <v>314.58</v>
      </c>
      <c r="I95" s="286"/>
      <c r="J95" s="285">
        <f t="shared" si="14"/>
        <v>374.38</v>
      </c>
      <c r="K95" s="286"/>
      <c r="L95" s="285">
        <f t="shared" si="15"/>
        <v>-59.800000000000011</v>
      </c>
      <c r="M95" s="287"/>
      <c r="O95" s="29" t="s">
        <v>270</v>
      </c>
      <c r="Q95" s="5"/>
      <c r="S95" s="5"/>
      <c r="T95" s="71"/>
      <c r="U95" s="68">
        <v>5</v>
      </c>
      <c r="V95" s="66" t="str">
        <f>IF(OR('2ª FASE - GRUPOS I a P'!F499="",'2ª FASE - GRUPOS I a P'!F499=""),"",'2ª FASE - GRUPOS I a P'!E436)</f>
        <v>Strenght a.L</v>
      </c>
      <c r="W95" s="66">
        <f>SUM(C107,C115,C123,C131,Q136,Q145,Q153)</f>
        <v>9</v>
      </c>
      <c r="X95" s="66">
        <f>SUM(F107,F115,F123,F131,H136,H145,H153)</f>
        <v>314.58</v>
      </c>
      <c r="Y95" s="66">
        <f>SUM(H107,H115,H123,H131,F136,F145,F153)</f>
        <v>374.38</v>
      </c>
      <c r="Z95" s="66">
        <f t="shared" si="16"/>
        <v>-59.800000000000011</v>
      </c>
      <c r="AA95" s="66">
        <f t="shared" si="17"/>
        <v>94940203150.800003</v>
      </c>
      <c r="AB95" s="66">
        <f t="shared" si="19"/>
        <v>94940203150.800003</v>
      </c>
      <c r="AC95" s="69">
        <f t="shared" si="18"/>
        <v>5</v>
      </c>
      <c r="AD95" s="71"/>
      <c r="AE95" s="5"/>
      <c r="AF95" s="4"/>
    </row>
    <row r="96" spans="3:32">
      <c r="C96" s="5"/>
      <c r="D96" s="6" t="s">
        <v>9</v>
      </c>
      <c r="E96" s="89" t="str">
        <f t="shared" si="11"/>
        <v>Família Timóteo FC</v>
      </c>
      <c r="F96" s="302">
        <f t="shared" si="12"/>
        <v>6</v>
      </c>
      <c r="G96" s="303"/>
      <c r="H96" s="285">
        <f t="shared" si="13"/>
        <v>336.68</v>
      </c>
      <c r="I96" s="286"/>
      <c r="J96" s="285">
        <f t="shared" si="14"/>
        <v>334.97</v>
      </c>
      <c r="K96" s="286"/>
      <c r="L96" s="285">
        <f t="shared" si="15"/>
        <v>1.7099999999999795</v>
      </c>
      <c r="M96" s="287"/>
      <c r="Q96" s="5"/>
      <c r="S96" s="5"/>
      <c r="T96" s="71"/>
      <c r="U96" s="68">
        <v>6</v>
      </c>
      <c r="V96" s="66" t="str">
        <f>IF(OR('2ª FASE - GRUPOS A a H'!F155="",'2ª FASE - GRUPOS A a H'!F155=""),"",'2ª FASE - GRUPOS A a H'!E92)</f>
        <v>CRVG-3000</v>
      </c>
      <c r="W96" s="66">
        <f>SUM(C106,C114,C122,C130,Q137,Q144,C153)</f>
        <v>6</v>
      </c>
      <c r="X96" s="66">
        <f>SUM(F106,F114,F122,F130,H137,H144,F153)</f>
        <v>274.82</v>
      </c>
      <c r="Y96" s="66">
        <f>SUM(H106,H114,H122,H130,F137,F144,H153)</f>
        <v>297.48</v>
      </c>
      <c r="Z96" s="66">
        <f t="shared" si="16"/>
        <v>-22.660000000000025</v>
      </c>
      <c r="AA96" s="66">
        <f t="shared" si="17"/>
        <v>64977342754.199997</v>
      </c>
      <c r="AB96" s="66">
        <f t="shared" si="19"/>
        <v>65001713370.800003</v>
      </c>
      <c r="AC96" s="69">
        <f t="shared" si="18"/>
        <v>4</v>
      </c>
      <c r="AD96" s="71"/>
      <c r="AE96" s="5"/>
      <c r="AF96" s="4"/>
    </row>
    <row r="97" spans="3:32">
      <c r="C97" s="5"/>
      <c r="D97" s="6" t="s">
        <v>10</v>
      </c>
      <c r="E97" s="89" t="str">
        <f t="shared" si="11"/>
        <v>CRVG-3000</v>
      </c>
      <c r="F97" s="302">
        <f t="shared" si="12"/>
        <v>6</v>
      </c>
      <c r="G97" s="303"/>
      <c r="H97" s="285">
        <f t="shared" si="13"/>
        <v>274.82</v>
      </c>
      <c r="I97" s="286"/>
      <c r="J97" s="285">
        <f t="shared" si="14"/>
        <v>297.48</v>
      </c>
      <c r="K97" s="286"/>
      <c r="L97" s="285">
        <f t="shared" si="15"/>
        <v>-22.660000000000025</v>
      </c>
      <c r="M97" s="287"/>
      <c r="Q97" s="5"/>
      <c r="S97" s="5"/>
      <c r="T97" s="71"/>
      <c r="U97" s="68">
        <v>7</v>
      </c>
      <c r="V97" s="66" t="str">
        <f>IF(OR('2ª FASE - GRUPOS I a P'!F499="",'2ª FASE - GRUPOS I a P'!F499=""),"",'2ª FASE - GRUPOS I a P'!E435)</f>
        <v>Forever2013</v>
      </c>
      <c r="W97" s="66">
        <f>SUM(C105,C113,C121,C129,C137,C145,Q152)</f>
        <v>12</v>
      </c>
      <c r="X97" s="66">
        <f>SUM(F105,F113,F121,F129,F137,F145,H152)</f>
        <v>367.14</v>
      </c>
      <c r="Y97" s="66">
        <f>SUM(H105,H113,H121,H129,H137,H145,F152)</f>
        <v>337.15999999999997</v>
      </c>
      <c r="Z97" s="66">
        <f t="shared" si="16"/>
        <v>29.980000000000018</v>
      </c>
      <c r="AA97" s="66">
        <f t="shared" si="17"/>
        <v>125029983678.39999</v>
      </c>
      <c r="AB97" s="66">
        <f t="shared" si="19"/>
        <v>64977342754.199997</v>
      </c>
      <c r="AC97" s="69">
        <f t="shared" si="18"/>
        <v>6</v>
      </c>
      <c r="AD97" s="71"/>
      <c r="AE97" s="5"/>
      <c r="AF97" s="4"/>
    </row>
    <row r="98" spans="3:32" ht="15.75" thickBot="1">
      <c r="C98" s="5"/>
      <c r="D98" s="7" t="s">
        <v>11</v>
      </c>
      <c r="E98" s="90" t="str">
        <f t="shared" si="11"/>
        <v>WillianBalao</v>
      </c>
      <c r="F98" s="304">
        <f t="shared" si="12"/>
        <v>6</v>
      </c>
      <c r="G98" s="305"/>
      <c r="H98" s="290">
        <f t="shared" si="13"/>
        <v>404.69000000000005</v>
      </c>
      <c r="I98" s="291"/>
      <c r="J98" s="290">
        <f t="shared" si="14"/>
        <v>446.05</v>
      </c>
      <c r="K98" s="291"/>
      <c r="L98" s="290">
        <f t="shared" si="15"/>
        <v>-41.359999999999957</v>
      </c>
      <c r="M98" s="292"/>
      <c r="Q98" s="5"/>
      <c r="S98" s="5"/>
      <c r="T98" s="71"/>
      <c r="U98" s="68">
        <v>8</v>
      </c>
      <c r="V98" s="66" t="str">
        <f>IF(OR('2ª FASE - GRUPOS A a H'!F155="",'2ª FASE - GRUPOS A a H'!F155=""),"",'2ª FASE - GRUPOS A a H'!E91)</f>
        <v>WillianBalao</v>
      </c>
      <c r="W98" s="66">
        <f>SUM(C104,C112,C120,C128,C136,C144,C152)</f>
        <v>6</v>
      </c>
      <c r="X98" s="66">
        <f>SUM(F104,F112,F120,F128,F136,F144,F152)</f>
        <v>404.69000000000005</v>
      </c>
      <c r="Y98" s="66">
        <f>SUM(H104,H112,H120,H128,H136,H144,H152)</f>
        <v>446.05</v>
      </c>
      <c r="Z98" s="66">
        <f t="shared" si="16"/>
        <v>-41.359999999999957</v>
      </c>
      <c r="AA98" s="66">
        <f t="shared" si="17"/>
        <v>64958644054.900002</v>
      </c>
      <c r="AB98" s="66">
        <f t="shared" si="19"/>
        <v>64958644054.900002</v>
      </c>
      <c r="AC98" s="69">
        <f t="shared" si="18"/>
        <v>8</v>
      </c>
      <c r="AD98" s="71"/>
      <c r="AE98" s="5"/>
      <c r="AF98" s="4"/>
    </row>
    <row r="99" spans="3:32">
      <c r="C99" s="5"/>
      <c r="Q99" s="5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Q100" s="5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10" t="s">
        <v>350</v>
      </c>
      <c r="E101" s="211"/>
      <c r="F101" s="211"/>
      <c r="G101" s="211"/>
      <c r="H101" s="211"/>
      <c r="I101" s="211"/>
      <c r="J101" s="211"/>
      <c r="K101" s="211"/>
      <c r="L101" s="211"/>
      <c r="M101" s="211"/>
      <c r="N101" s="211"/>
      <c r="O101" s="211"/>
      <c r="P101" s="212"/>
      <c r="Q101" s="5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13"/>
      <c r="E102" s="214"/>
      <c r="F102" s="214"/>
      <c r="G102" s="214"/>
      <c r="H102" s="214"/>
      <c r="I102" s="214"/>
      <c r="J102" s="214"/>
      <c r="K102" s="214"/>
      <c r="L102" s="214"/>
      <c r="M102" s="214"/>
      <c r="N102" s="214"/>
      <c r="O102" s="214"/>
      <c r="P102" s="21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2" t="str">
        <f>V98</f>
        <v>WillianBalao</v>
      </c>
      <c r="E104" s="253"/>
      <c r="F104" s="129">
        <v>71.290000000000006</v>
      </c>
      <c r="G104" s="88" t="s">
        <v>17</v>
      </c>
      <c r="H104" s="128">
        <v>69.39</v>
      </c>
      <c r="I104" s="252" t="str">
        <f>V94</f>
        <v>Família Timóteo FC</v>
      </c>
      <c r="J104" s="293"/>
      <c r="K104" s="293"/>
      <c r="L104" s="293"/>
      <c r="M104" s="293"/>
      <c r="N104" s="293"/>
      <c r="O104" s="293"/>
      <c r="P104" s="253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52" t="str">
        <f>V97</f>
        <v>Forever2013</v>
      </c>
      <c r="E105" s="253"/>
      <c r="F105" s="128">
        <v>76.69</v>
      </c>
      <c r="G105" s="88" t="s">
        <v>17</v>
      </c>
      <c r="H105" s="129">
        <v>40.479999999999997</v>
      </c>
      <c r="I105" s="252" t="str">
        <f>V93</f>
        <v>Palestracas FC</v>
      </c>
      <c r="J105" s="293"/>
      <c r="K105" s="293"/>
      <c r="L105" s="293"/>
      <c r="M105" s="293"/>
      <c r="N105" s="293"/>
      <c r="O105" s="293"/>
      <c r="P105" s="253"/>
      <c r="Q105" s="5">
        <f t="shared" ref="Q105:Q155" si="21">IF(OR(H105="",F105=""),"",IF(H105=F105,1,IF(H105&gt;F105,3,0)))</f>
        <v>0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0</v>
      </c>
      <c r="D106" s="252" t="str">
        <f>V96</f>
        <v>CRVG-3000</v>
      </c>
      <c r="E106" s="253"/>
      <c r="F106" s="129">
        <v>55.95</v>
      </c>
      <c r="G106" s="88" t="s">
        <v>17</v>
      </c>
      <c r="H106" s="128">
        <v>63.69</v>
      </c>
      <c r="I106" s="252" t="str">
        <f>V92</f>
        <v>Ninguem Dorme SBC</v>
      </c>
      <c r="J106" s="293"/>
      <c r="K106" s="293"/>
      <c r="L106" s="293"/>
      <c r="M106" s="293"/>
      <c r="N106" s="293"/>
      <c r="O106" s="293"/>
      <c r="P106" s="253"/>
      <c r="Q106" s="5">
        <f t="shared" si="21"/>
        <v>3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0</v>
      </c>
      <c r="D107" s="252" t="str">
        <f>V95</f>
        <v>Strenght a.L</v>
      </c>
      <c r="E107" s="253"/>
      <c r="F107" s="129">
        <v>62.29</v>
      </c>
      <c r="G107" s="88" t="s">
        <v>17</v>
      </c>
      <c r="H107" s="128">
        <v>82.59</v>
      </c>
      <c r="I107" s="252" t="str">
        <f>V91</f>
        <v>PANZA FC</v>
      </c>
      <c r="J107" s="293"/>
      <c r="K107" s="293"/>
      <c r="L107" s="293"/>
      <c r="M107" s="293"/>
      <c r="N107" s="293"/>
      <c r="O107" s="293"/>
      <c r="P107" s="253"/>
      <c r="Q107" s="5">
        <f t="shared" si="21"/>
        <v>3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1" t="s">
        <v>351</v>
      </c>
      <c r="E109" s="202"/>
      <c r="F109" s="202"/>
      <c r="G109" s="202"/>
      <c r="H109" s="202"/>
      <c r="I109" s="202"/>
      <c r="J109" s="202"/>
      <c r="K109" s="202"/>
      <c r="L109" s="202"/>
      <c r="M109" s="202"/>
      <c r="N109" s="202"/>
      <c r="O109" s="202"/>
      <c r="P109" s="203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04"/>
      <c r="E110" s="205"/>
      <c r="F110" s="205"/>
      <c r="G110" s="205"/>
      <c r="H110" s="205"/>
      <c r="I110" s="205"/>
      <c r="J110" s="205"/>
      <c r="K110" s="205"/>
      <c r="L110" s="205"/>
      <c r="M110" s="205"/>
      <c r="N110" s="205"/>
      <c r="O110" s="205"/>
      <c r="P110" s="206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52" t="str">
        <f>V98</f>
        <v>WillianBalao</v>
      </c>
      <c r="E112" s="253"/>
      <c r="F112" s="135">
        <v>73.400000000000006</v>
      </c>
      <c r="G112" s="134" t="s">
        <v>17</v>
      </c>
      <c r="H112" s="133">
        <v>85.54</v>
      </c>
      <c r="I112" s="252" t="str">
        <f>V91</f>
        <v>PANZA FC</v>
      </c>
      <c r="J112" s="293"/>
      <c r="K112" s="293"/>
      <c r="L112" s="293"/>
      <c r="M112" s="293"/>
      <c r="N112" s="293"/>
      <c r="O112" s="293"/>
      <c r="P112" s="253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52" t="str">
        <f>V97</f>
        <v>Forever2013</v>
      </c>
      <c r="E113" s="253"/>
      <c r="F113" s="135">
        <v>34.799999999999997</v>
      </c>
      <c r="G113" s="134" t="s">
        <v>17</v>
      </c>
      <c r="H113" s="133">
        <v>71.27</v>
      </c>
      <c r="I113" s="252" t="str">
        <f>V92</f>
        <v>Ninguem Dorme SBC</v>
      </c>
      <c r="J113" s="293"/>
      <c r="K113" s="293"/>
      <c r="L113" s="293"/>
      <c r="M113" s="293"/>
      <c r="N113" s="293"/>
      <c r="O113" s="293"/>
      <c r="P113" s="253"/>
      <c r="Q113" s="5">
        <f t="shared" si="21"/>
        <v>3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0</v>
      </c>
      <c r="D114" s="252" t="str">
        <f>V96</f>
        <v>CRVG-3000</v>
      </c>
      <c r="E114" s="253"/>
      <c r="F114" s="135">
        <v>31.84</v>
      </c>
      <c r="G114" s="134" t="s">
        <v>17</v>
      </c>
      <c r="H114" s="133">
        <v>42.64</v>
      </c>
      <c r="I114" s="252" t="str">
        <f>V93</f>
        <v>Palestracas FC</v>
      </c>
      <c r="J114" s="293"/>
      <c r="K114" s="293"/>
      <c r="L114" s="293"/>
      <c r="M114" s="293"/>
      <c r="N114" s="293"/>
      <c r="O114" s="293"/>
      <c r="P114" s="253"/>
      <c r="Q114" s="5">
        <f t="shared" si="21"/>
        <v>3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52" t="str">
        <f>V95</f>
        <v>Strenght a.L</v>
      </c>
      <c r="E115" s="253"/>
      <c r="F115" s="133">
        <v>48.35</v>
      </c>
      <c r="G115" s="134" t="s">
        <v>17</v>
      </c>
      <c r="H115" s="135">
        <v>46.1</v>
      </c>
      <c r="I115" s="252" t="str">
        <f>V94</f>
        <v>Família Timóteo FC</v>
      </c>
      <c r="J115" s="293"/>
      <c r="K115" s="293"/>
      <c r="L115" s="293"/>
      <c r="M115" s="293"/>
      <c r="N115" s="293"/>
      <c r="O115" s="293"/>
      <c r="P115" s="253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1" t="s">
        <v>352</v>
      </c>
      <c r="E117" s="202"/>
      <c r="F117" s="202"/>
      <c r="G117" s="202"/>
      <c r="H117" s="202"/>
      <c r="I117" s="202"/>
      <c r="J117" s="202"/>
      <c r="K117" s="202"/>
      <c r="L117" s="202"/>
      <c r="M117" s="202"/>
      <c r="N117" s="202"/>
      <c r="O117" s="202"/>
      <c r="P117" s="203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04"/>
      <c r="E118" s="205"/>
      <c r="F118" s="205"/>
      <c r="G118" s="205"/>
      <c r="H118" s="205"/>
      <c r="I118" s="205"/>
      <c r="J118" s="205"/>
      <c r="K118" s="205"/>
      <c r="L118" s="205"/>
      <c r="M118" s="205"/>
      <c r="N118" s="205"/>
      <c r="O118" s="205"/>
      <c r="P118" s="206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0</v>
      </c>
      <c r="D120" s="252" t="str">
        <f>V98</f>
        <v>WillianBalao</v>
      </c>
      <c r="E120" s="253"/>
      <c r="F120" s="129">
        <v>49.92</v>
      </c>
      <c r="G120" s="88" t="s">
        <v>17</v>
      </c>
      <c r="H120" s="128">
        <v>67.28</v>
      </c>
      <c r="I120" s="252" t="str">
        <f>V92</f>
        <v>Ninguem Dorme SBC</v>
      </c>
      <c r="J120" s="293"/>
      <c r="K120" s="293"/>
      <c r="L120" s="293"/>
      <c r="M120" s="293"/>
      <c r="N120" s="293"/>
      <c r="O120" s="293"/>
      <c r="P120" s="253"/>
      <c r="Q120" s="5">
        <f t="shared" si="21"/>
        <v>3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0</v>
      </c>
      <c r="D121" s="252" t="str">
        <f>V97</f>
        <v>Forever2013</v>
      </c>
      <c r="E121" s="253"/>
      <c r="F121" s="129">
        <v>53.38</v>
      </c>
      <c r="G121" s="88" t="s">
        <v>17</v>
      </c>
      <c r="H121" s="128">
        <v>55.75</v>
      </c>
      <c r="I121" s="252" t="str">
        <f>V91</f>
        <v>PANZA FC</v>
      </c>
      <c r="J121" s="293"/>
      <c r="K121" s="293"/>
      <c r="L121" s="293"/>
      <c r="M121" s="293"/>
      <c r="N121" s="293"/>
      <c r="O121" s="293"/>
      <c r="P121" s="253"/>
      <c r="Q121" s="5">
        <f t="shared" si="21"/>
        <v>3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2" t="str">
        <f>V96</f>
        <v>CRVG-3000</v>
      </c>
      <c r="E122" s="253"/>
      <c r="F122" s="128">
        <v>44.28</v>
      </c>
      <c r="G122" s="88" t="s">
        <v>17</v>
      </c>
      <c r="H122" s="129">
        <v>26.8</v>
      </c>
      <c r="I122" s="252" t="str">
        <f>V94</f>
        <v>Família Timóteo FC</v>
      </c>
      <c r="J122" s="293"/>
      <c r="K122" s="293"/>
      <c r="L122" s="293"/>
      <c r="M122" s="293"/>
      <c r="N122" s="293"/>
      <c r="O122" s="293"/>
      <c r="P122" s="253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52" t="str">
        <f>V95</f>
        <v>Strenght a.L</v>
      </c>
      <c r="E123" s="253"/>
      <c r="F123" s="129">
        <v>37.75</v>
      </c>
      <c r="G123" s="88" t="s">
        <v>17</v>
      </c>
      <c r="H123" s="128">
        <v>61.95</v>
      </c>
      <c r="I123" s="252" t="str">
        <f>V93</f>
        <v>Palestracas FC</v>
      </c>
      <c r="J123" s="293"/>
      <c r="K123" s="293"/>
      <c r="L123" s="293"/>
      <c r="M123" s="293"/>
      <c r="N123" s="293"/>
      <c r="O123" s="293"/>
      <c r="P123" s="253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1" t="s">
        <v>353</v>
      </c>
      <c r="E125" s="202"/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3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04"/>
      <c r="E126" s="205"/>
      <c r="F126" s="205"/>
      <c r="G126" s="205"/>
      <c r="H126" s="205"/>
      <c r="I126" s="205"/>
      <c r="J126" s="205"/>
      <c r="K126" s="205"/>
      <c r="L126" s="205"/>
      <c r="M126" s="205"/>
      <c r="N126" s="205"/>
      <c r="O126" s="205"/>
      <c r="P126" s="206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0</v>
      </c>
      <c r="D128" s="252" t="str">
        <f>V98</f>
        <v>WillianBalao</v>
      </c>
      <c r="E128" s="253"/>
      <c r="F128" s="129">
        <v>30.66</v>
      </c>
      <c r="G128" s="88" t="s">
        <v>17</v>
      </c>
      <c r="H128" s="128">
        <v>35.86</v>
      </c>
      <c r="I128" s="252" t="str">
        <f>V93</f>
        <v>Palestracas FC</v>
      </c>
      <c r="J128" s="293"/>
      <c r="K128" s="293"/>
      <c r="L128" s="293"/>
      <c r="M128" s="293"/>
      <c r="N128" s="293"/>
      <c r="O128" s="293"/>
      <c r="P128" s="253"/>
      <c r="Q128" s="5">
        <f t="shared" si="21"/>
        <v>3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52" t="str">
        <f>V97</f>
        <v>Forever2013</v>
      </c>
      <c r="E129" s="253"/>
      <c r="F129" s="129">
        <v>35.159999999999997</v>
      </c>
      <c r="G129" s="88" t="s">
        <v>17</v>
      </c>
      <c r="H129" s="128">
        <v>48.26</v>
      </c>
      <c r="I129" s="252" t="str">
        <f>V94</f>
        <v>Família Timóteo FC</v>
      </c>
      <c r="J129" s="293"/>
      <c r="K129" s="293"/>
      <c r="L129" s="293"/>
      <c r="M129" s="293"/>
      <c r="N129" s="293"/>
      <c r="O129" s="293"/>
      <c r="P129" s="253"/>
      <c r="Q129" s="5">
        <f t="shared" si="21"/>
        <v>3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3</v>
      </c>
      <c r="D130" s="252" t="str">
        <f>V96</f>
        <v>CRVG-3000</v>
      </c>
      <c r="E130" s="253"/>
      <c r="F130" s="128">
        <v>32.46</v>
      </c>
      <c r="G130" s="88" t="s">
        <v>17</v>
      </c>
      <c r="H130" s="129">
        <v>24.52</v>
      </c>
      <c r="I130" s="252" t="str">
        <f>V91</f>
        <v>PANZA FC</v>
      </c>
      <c r="J130" s="293"/>
      <c r="K130" s="293"/>
      <c r="L130" s="293"/>
      <c r="M130" s="293"/>
      <c r="N130" s="293"/>
      <c r="O130" s="293"/>
      <c r="P130" s="253"/>
      <c r="Q130" s="5">
        <f t="shared" si="21"/>
        <v>0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52" t="str">
        <f>V95</f>
        <v>Strenght a.L</v>
      </c>
      <c r="E131" s="253"/>
      <c r="F131" s="129">
        <v>39.520000000000003</v>
      </c>
      <c r="G131" s="88" t="s">
        <v>17</v>
      </c>
      <c r="H131" s="128">
        <v>49.46</v>
      </c>
      <c r="I131" s="252" t="str">
        <f>V92</f>
        <v>Ninguem Dorme SBC</v>
      </c>
      <c r="J131" s="293"/>
      <c r="K131" s="293"/>
      <c r="L131" s="293"/>
      <c r="M131" s="293"/>
      <c r="N131" s="293"/>
      <c r="O131" s="293"/>
      <c r="P131" s="253"/>
      <c r="Q131" s="5">
        <f t="shared" si="21"/>
        <v>3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1" t="s">
        <v>354</v>
      </c>
      <c r="E133" s="202"/>
      <c r="F133" s="202"/>
      <c r="G133" s="202"/>
      <c r="H133" s="202"/>
      <c r="I133" s="202"/>
      <c r="J133" s="202"/>
      <c r="K133" s="202"/>
      <c r="L133" s="202"/>
      <c r="M133" s="202"/>
      <c r="N133" s="202"/>
      <c r="O133" s="202"/>
      <c r="P133" s="203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04"/>
      <c r="E134" s="205"/>
      <c r="F134" s="205"/>
      <c r="G134" s="205"/>
      <c r="H134" s="205"/>
      <c r="I134" s="205"/>
      <c r="J134" s="205"/>
      <c r="K134" s="205"/>
      <c r="L134" s="205"/>
      <c r="M134" s="205"/>
      <c r="N134" s="205"/>
      <c r="O134" s="205"/>
      <c r="P134" s="206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2" t="str">
        <f>V98</f>
        <v>WillianBalao</v>
      </c>
      <c r="E136" s="253"/>
      <c r="F136" s="135">
        <v>53.45</v>
      </c>
      <c r="G136" s="134" t="s">
        <v>17</v>
      </c>
      <c r="H136" s="133">
        <v>61.05</v>
      </c>
      <c r="I136" s="252" t="str">
        <f>V95</f>
        <v>Strenght a.L</v>
      </c>
      <c r="J136" s="293"/>
      <c r="K136" s="293"/>
      <c r="L136" s="293"/>
      <c r="M136" s="293"/>
      <c r="N136" s="293"/>
      <c r="O136" s="293"/>
      <c r="P136" s="253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3</v>
      </c>
      <c r="D137" s="252" t="str">
        <f>V97</f>
        <v>Forever2013</v>
      </c>
      <c r="E137" s="253"/>
      <c r="F137" s="133">
        <v>36.270000000000003</v>
      </c>
      <c r="G137" s="134" t="s">
        <v>17</v>
      </c>
      <c r="H137" s="135">
        <v>33.369999999999997</v>
      </c>
      <c r="I137" s="252" t="str">
        <f>V96</f>
        <v>CRVG-3000</v>
      </c>
      <c r="J137" s="293"/>
      <c r="K137" s="293"/>
      <c r="L137" s="293"/>
      <c r="M137" s="293"/>
      <c r="N137" s="293"/>
      <c r="O137" s="293"/>
      <c r="P137" s="253"/>
      <c r="Q137" s="5">
        <f t="shared" si="21"/>
        <v>0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52" t="str">
        <f>V94</f>
        <v>Família Timóteo FC</v>
      </c>
      <c r="E138" s="253"/>
      <c r="F138" s="135">
        <v>16.170000000000002</v>
      </c>
      <c r="G138" s="134" t="s">
        <v>17</v>
      </c>
      <c r="H138" s="133">
        <v>41.17</v>
      </c>
      <c r="I138" s="252" t="str">
        <f>V91</f>
        <v>PANZA FC</v>
      </c>
      <c r="J138" s="293"/>
      <c r="K138" s="293"/>
      <c r="L138" s="293"/>
      <c r="M138" s="293"/>
      <c r="N138" s="293"/>
      <c r="O138" s="293"/>
      <c r="P138" s="253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52" t="str">
        <f>V93</f>
        <v>Palestracas FC</v>
      </c>
      <c r="E139" s="253"/>
      <c r="F139" s="133">
        <v>41.1</v>
      </c>
      <c r="G139" s="134" t="s">
        <v>17</v>
      </c>
      <c r="H139" s="135">
        <v>31.87</v>
      </c>
      <c r="I139" s="252" t="str">
        <f>V92</f>
        <v>Ninguem Dorme SBC</v>
      </c>
      <c r="J139" s="293"/>
      <c r="K139" s="293"/>
      <c r="L139" s="293"/>
      <c r="M139" s="293"/>
      <c r="N139" s="293"/>
      <c r="O139" s="293"/>
      <c r="P139" s="253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1" t="s">
        <v>355</v>
      </c>
      <c r="E141" s="202"/>
      <c r="F141" s="202"/>
      <c r="G141" s="202"/>
      <c r="H141" s="202"/>
      <c r="I141" s="202"/>
      <c r="J141" s="202"/>
      <c r="K141" s="202"/>
      <c r="L141" s="202"/>
      <c r="M141" s="202"/>
      <c r="N141" s="202"/>
      <c r="O141" s="202"/>
      <c r="P141" s="203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04"/>
      <c r="E142" s="205"/>
      <c r="F142" s="205"/>
      <c r="G142" s="205"/>
      <c r="H142" s="205"/>
      <c r="I142" s="205"/>
      <c r="J142" s="205"/>
      <c r="K142" s="205"/>
      <c r="L142" s="205"/>
      <c r="M142" s="205"/>
      <c r="N142" s="205"/>
      <c r="O142" s="205"/>
      <c r="P142" s="206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2" t="str">
        <f>V98</f>
        <v>WillianBalao</v>
      </c>
      <c r="E144" s="253"/>
      <c r="F144" s="133">
        <v>70.75</v>
      </c>
      <c r="G144" s="134" t="s">
        <v>17</v>
      </c>
      <c r="H144" s="135">
        <v>56.3</v>
      </c>
      <c r="I144" s="252" t="str">
        <f>V96</f>
        <v>CRVG-3000</v>
      </c>
      <c r="J144" s="293"/>
      <c r="K144" s="293"/>
      <c r="L144" s="293"/>
      <c r="M144" s="293"/>
      <c r="N144" s="293"/>
      <c r="O144" s="293"/>
      <c r="P144" s="253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3</v>
      </c>
      <c r="D145" s="252" t="str">
        <f>V97</f>
        <v>Forever2013</v>
      </c>
      <c r="E145" s="253"/>
      <c r="F145" s="133">
        <v>60.21</v>
      </c>
      <c r="G145" s="134" t="s">
        <v>17</v>
      </c>
      <c r="H145" s="135">
        <v>32.81</v>
      </c>
      <c r="I145" s="252" t="str">
        <f>V95</f>
        <v>Strenght a.L</v>
      </c>
      <c r="J145" s="293"/>
      <c r="K145" s="293"/>
      <c r="L145" s="293"/>
      <c r="M145" s="293"/>
      <c r="N145" s="293"/>
      <c r="O145" s="293"/>
      <c r="P145" s="253"/>
      <c r="Q145" s="5">
        <f t="shared" si="21"/>
        <v>0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52" t="str">
        <f>V94</f>
        <v>Família Timóteo FC</v>
      </c>
      <c r="E146" s="253"/>
      <c r="F146" s="133">
        <v>77.95</v>
      </c>
      <c r="G146" s="134" t="s">
        <v>17</v>
      </c>
      <c r="H146" s="135">
        <v>41.5</v>
      </c>
      <c r="I146" s="252" t="str">
        <f>V92</f>
        <v>Ninguem Dorme SBC</v>
      </c>
      <c r="J146" s="293"/>
      <c r="K146" s="293"/>
      <c r="L146" s="293"/>
      <c r="M146" s="293"/>
      <c r="N146" s="293"/>
      <c r="O146" s="293"/>
      <c r="P146" s="253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52" t="str">
        <f>V93</f>
        <v>Palestracas FC</v>
      </c>
      <c r="E147" s="253"/>
      <c r="F147" s="133">
        <v>68.95</v>
      </c>
      <c r="G147" s="134" t="s">
        <v>17</v>
      </c>
      <c r="H147" s="135">
        <v>30.29</v>
      </c>
      <c r="I147" s="252" t="str">
        <f>V91</f>
        <v>PANZA FC</v>
      </c>
      <c r="J147" s="293"/>
      <c r="K147" s="293"/>
      <c r="L147" s="293"/>
      <c r="M147" s="293"/>
      <c r="N147" s="293"/>
      <c r="O147" s="293"/>
      <c r="P147" s="253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01" t="s">
        <v>356</v>
      </c>
      <c r="E149" s="202"/>
      <c r="F149" s="202"/>
      <c r="G149" s="202"/>
      <c r="H149" s="202"/>
      <c r="I149" s="202"/>
      <c r="J149" s="202"/>
      <c r="K149" s="202"/>
      <c r="L149" s="202"/>
      <c r="M149" s="202"/>
      <c r="N149" s="202"/>
      <c r="O149" s="202"/>
      <c r="P149" s="203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04"/>
      <c r="E150" s="205"/>
      <c r="F150" s="205"/>
      <c r="G150" s="205"/>
      <c r="H150" s="205"/>
      <c r="I150" s="205"/>
      <c r="J150" s="205"/>
      <c r="K150" s="205"/>
      <c r="L150" s="205"/>
      <c r="M150" s="205"/>
      <c r="N150" s="205"/>
      <c r="O150" s="205"/>
      <c r="P150" s="206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52" t="str">
        <f>V98</f>
        <v>WillianBalao</v>
      </c>
      <c r="E152" s="253"/>
      <c r="F152" s="135">
        <v>55.22</v>
      </c>
      <c r="G152" s="134" t="s">
        <v>17</v>
      </c>
      <c r="H152" s="133">
        <v>70.63</v>
      </c>
      <c r="I152" s="252" t="str">
        <f>V97</f>
        <v>Forever2013</v>
      </c>
      <c r="J152" s="293"/>
      <c r="K152" s="293"/>
      <c r="L152" s="293"/>
      <c r="M152" s="293"/>
      <c r="N152" s="293"/>
      <c r="O152" s="293"/>
      <c r="P152" s="253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52" t="str">
        <f>V96</f>
        <v>CRVG-3000</v>
      </c>
      <c r="E153" s="253"/>
      <c r="F153" s="135">
        <v>20.62</v>
      </c>
      <c r="G153" s="134" t="s">
        <v>17</v>
      </c>
      <c r="H153" s="133">
        <v>32.81</v>
      </c>
      <c r="I153" s="252" t="str">
        <f>V95</f>
        <v>Strenght a.L</v>
      </c>
      <c r="J153" s="293"/>
      <c r="K153" s="293"/>
      <c r="L153" s="293"/>
      <c r="M153" s="293"/>
      <c r="N153" s="293"/>
      <c r="O153" s="293"/>
      <c r="P153" s="253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0</v>
      </c>
      <c r="D154" s="252" t="str">
        <f>V94</f>
        <v>Família Timóteo FC</v>
      </c>
      <c r="E154" s="253"/>
      <c r="F154" s="135">
        <v>52.01</v>
      </c>
      <c r="G154" s="134" t="s">
        <v>17</v>
      </c>
      <c r="H154" s="133">
        <v>53.22</v>
      </c>
      <c r="I154" s="252" t="str">
        <f>V93</f>
        <v>Palestracas FC</v>
      </c>
      <c r="J154" s="293"/>
      <c r="K154" s="293"/>
      <c r="L154" s="293"/>
      <c r="M154" s="293"/>
      <c r="N154" s="293"/>
      <c r="O154" s="293"/>
      <c r="P154" s="253"/>
      <c r="Q154" s="5">
        <f t="shared" si="21"/>
        <v>3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3</v>
      </c>
      <c r="D155" s="200" t="str">
        <f>V92</f>
        <v>Ninguem Dorme SBC</v>
      </c>
      <c r="E155" s="200"/>
      <c r="F155" s="133">
        <v>64.5</v>
      </c>
      <c r="G155" s="134" t="s">
        <v>17</v>
      </c>
      <c r="H155" s="135">
        <v>50.41</v>
      </c>
      <c r="I155" s="200" t="str">
        <f>V91</f>
        <v>PANZA FC</v>
      </c>
      <c r="J155" s="200"/>
      <c r="K155" s="200"/>
      <c r="L155" s="200"/>
      <c r="M155" s="200"/>
      <c r="N155" s="200"/>
      <c r="O155" s="200"/>
      <c r="P155" s="200"/>
      <c r="Q155" s="5">
        <f t="shared" si="21"/>
        <v>0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68" t="s">
        <v>344</v>
      </c>
      <c r="E157" s="269"/>
      <c r="F157" s="269"/>
      <c r="G157" s="269"/>
      <c r="H157" s="269"/>
      <c r="I157" s="269"/>
      <c r="J157" s="269"/>
      <c r="K157" s="269"/>
      <c r="L157" s="269"/>
      <c r="M157" s="270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5.75" thickBot="1">
      <c r="D158" s="271"/>
      <c r="E158" s="272"/>
      <c r="F158" s="272"/>
      <c r="G158" s="272"/>
      <c r="H158" s="272"/>
      <c r="I158" s="272"/>
      <c r="J158" s="272"/>
      <c r="K158" s="272"/>
      <c r="L158" s="272"/>
      <c r="M158" s="273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5.75" thickBot="1">
      <c r="D159" s="11" t="s">
        <v>3</v>
      </c>
      <c r="E159" s="62" t="s">
        <v>29</v>
      </c>
      <c r="F159" s="241" t="s">
        <v>12</v>
      </c>
      <c r="G159" s="295"/>
      <c r="H159" s="241" t="s">
        <v>264</v>
      </c>
      <c r="I159" s="295"/>
      <c r="J159" s="241" t="s">
        <v>265</v>
      </c>
      <c r="K159" s="295"/>
      <c r="L159" s="241" t="s">
        <v>266</v>
      </c>
      <c r="M159" s="242"/>
      <c r="S159" s="4"/>
      <c r="T159" s="4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4"/>
    </row>
    <row r="160" spans="3:30">
      <c r="D160" s="8" t="s">
        <v>4</v>
      </c>
      <c r="E160" s="91" t="str">
        <f>VLOOKUP(AC160,$U$159:$AB$167,2)</f>
        <v>RJFC Unitedd</v>
      </c>
      <c r="F160" s="216">
        <f>VLOOKUP(AC160,$U$159:$AB$167,3)</f>
        <v>18</v>
      </c>
      <c r="G160" s="216"/>
      <c r="H160" s="217">
        <f>VLOOKUP(AC160,$U$159:$AB$167,4)</f>
        <v>419.49</v>
      </c>
      <c r="I160" s="217"/>
      <c r="J160" s="217">
        <f>VLOOKUP(AC160,$U$159:$AB$167,5)</f>
        <v>233.96000000000004</v>
      </c>
      <c r="K160" s="217"/>
      <c r="L160" s="217">
        <f>VLOOKUP(AC160,$U$159:$AB$167,6)</f>
        <v>185.52999999999997</v>
      </c>
      <c r="M160" s="226"/>
      <c r="O160" s="29" t="s">
        <v>271</v>
      </c>
      <c r="S160" s="4"/>
      <c r="T160" s="4"/>
      <c r="U160" s="22">
        <v>1</v>
      </c>
      <c r="V160" s="153" t="str">
        <f>IF(OR('2ª FASE - GRUPOS I a P'!F430="",'2ª FASE - GRUPOS I a P'!F430=""),"",'2ª FASE - GRUPOS I a P'!E369)</f>
        <v>Monet FC</v>
      </c>
      <c r="W160" s="5">
        <f>SUM(Q175,Q180,Q189,Q198,Q206,Q215,Q223)</f>
        <v>15</v>
      </c>
      <c r="X160" s="5">
        <f>SUM(H175,H180,H189,H198,H206,H215,H223)</f>
        <v>334.57000000000005</v>
      </c>
      <c r="Y160" s="5">
        <f>SUM(F175,F180,F189,F198,F206,F215,F223)</f>
        <v>292.41999999999996</v>
      </c>
      <c r="Z160" s="5">
        <f>X160-Y160</f>
        <v>42.150000000000091</v>
      </c>
      <c r="AA160" s="5">
        <f>(W160*10^10)+((Z160+5000)*10^6)+(X160*10)+U160</f>
        <v>155042153346.70001</v>
      </c>
      <c r="AB160" s="5">
        <f>LARGE($AA$160:$AA$167,U160)</f>
        <v>185185534202.89999</v>
      </c>
      <c r="AC160" s="153">
        <f>MATCH(AB160,$AA$160:$AA$167,0)</f>
        <v>8</v>
      </c>
      <c r="AD160" s="4"/>
    </row>
    <row r="161" spans="3:30">
      <c r="D161" s="9" t="s">
        <v>5</v>
      </c>
      <c r="E161" s="91" t="str">
        <f t="shared" ref="E161:E167" si="22">VLOOKUP(AC161,$U$159:$AB$167,2)</f>
        <v>Vetores F. C.</v>
      </c>
      <c r="F161" s="216">
        <f t="shared" ref="F161:F167" si="23">VLOOKUP(AC161,$U$159:$AB$167,3)</f>
        <v>15</v>
      </c>
      <c r="G161" s="216"/>
      <c r="H161" s="217">
        <f t="shared" ref="H161:H167" si="24">VLOOKUP(AC161,$U$159:$AB$167,4)</f>
        <v>335.51</v>
      </c>
      <c r="I161" s="217"/>
      <c r="J161" s="217">
        <f t="shared" ref="J161:J167" si="25">VLOOKUP(AC161,$U$159:$AB$167,5)</f>
        <v>274.66999999999996</v>
      </c>
      <c r="K161" s="217"/>
      <c r="L161" s="217">
        <f t="shared" ref="L161:L167" si="26">VLOOKUP(AC161,$U$159:$AB$167,6)</f>
        <v>60.840000000000032</v>
      </c>
      <c r="M161" s="226"/>
      <c r="O161" s="29" t="s">
        <v>267</v>
      </c>
      <c r="S161" s="4"/>
      <c r="T161" s="4"/>
      <c r="U161" s="22">
        <v>2</v>
      </c>
      <c r="V161" s="153" t="str">
        <f>IF(OR('2ª FASE - GRUPOS A a H'!F223="",'2ª FASE - GRUPOS A a H'!F223=""),"",'2ª FASE - GRUPOS A a H'!E163)</f>
        <v>Vetores F. C.</v>
      </c>
      <c r="W161" s="5">
        <f>SUM(Q174,Q181,Q188,Q199,Q207,Q214,C223)</f>
        <v>15</v>
      </c>
      <c r="X161" s="5">
        <f>SUM(H174,H181,H188,H199,H207,H214,F223)</f>
        <v>335.51</v>
      </c>
      <c r="Y161" s="5">
        <f>SUM(F174,F181,F188,F199,F207,F214,H223)</f>
        <v>274.66999999999996</v>
      </c>
      <c r="Z161" s="5">
        <f t="shared" ref="Z161:Z167" si="27">X161-Y161</f>
        <v>60.840000000000032</v>
      </c>
      <c r="AA161" s="5">
        <f t="shared" ref="AA161:AA167" si="28">(W161*10^10)+((Z161+5000)*10^6)+(X161*10)+U161</f>
        <v>155060843357.10001</v>
      </c>
      <c r="AB161" s="5">
        <f t="shared" ref="AB161:AB167" si="29">LARGE($AA$160:$AA$167,U161)</f>
        <v>155060843357.10001</v>
      </c>
      <c r="AC161" s="153">
        <f t="shared" ref="AC161:AC167" si="30">MATCH(AB161,$AA$160:$AA$167,0)</f>
        <v>2</v>
      </c>
      <c r="AD161" s="4"/>
    </row>
    <row r="162" spans="3:30">
      <c r="D162" s="9" t="s">
        <v>6</v>
      </c>
      <c r="E162" s="91" t="str">
        <f t="shared" si="22"/>
        <v>Monet FC</v>
      </c>
      <c r="F162" s="216">
        <f t="shared" si="23"/>
        <v>15</v>
      </c>
      <c r="G162" s="216"/>
      <c r="H162" s="217">
        <f t="shared" si="24"/>
        <v>334.57000000000005</v>
      </c>
      <c r="I162" s="217"/>
      <c r="J162" s="217">
        <f t="shared" si="25"/>
        <v>292.41999999999996</v>
      </c>
      <c r="K162" s="217"/>
      <c r="L162" s="217">
        <f t="shared" si="26"/>
        <v>42.150000000000091</v>
      </c>
      <c r="M162" s="226"/>
      <c r="O162" s="29" t="s">
        <v>588</v>
      </c>
      <c r="S162" s="4"/>
      <c r="T162" s="4"/>
      <c r="U162" s="22">
        <v>3</v>
      </c>
      <c r="V162" s="153" t="str">
        <f>IF(OR('2ª FASE - GRUPOS I a P'!F430="",'2ª FASE - GRUPOS I a P'!F430=""),"",'2ª FASE - GRUPOS I a P'!E368)</f>
        <v>Rivimbituba F.C</v>
      </c>
      <c r="W162" s="5">
        <f>SUM(Q173,Q182,Q191,Q196,C207,C215,Q222)</f>
        <v>0</v>
      </c>
      <c r="X162" s="5">
        <f>SUM(H173,H182,H191,H196,F207,F215,H222)</f>
        <v>119.99000000000001</v>
      </c>
      <c r="Y162" s="5">
        <f>SUM(F173,F182,F191,F196,H207,H215,F222)</f>
        <v>324.58000000000004</v>
      </c>
      <c r="Z162" s="5">
        <f t="shared" si="27"/>
        <v>-204.59000000000003</v>
      </c>
      <c r="AA162" s="5">
        <f t="shared" si="28"/>
        <v>4795411202.8999996</v>
      </c>
      <c r="AB162" s="5">
        <f t="shared" si="29"/>
        <v>155042153346.70001</v>
      </c>
      <c r="AC162" s="153">
        <f t="shared" si="30"/>
        <v>1</v>
      </c>
      <c r="AD162" s="4"/>
    </row>
    <row r="163" spans="3:30">
      <c r="D163" s="9" t="s">
        <v>7</v>
      </c>
      <c r="E163" s="91" t="str">
        <f t="shared" si="22"/>
        <v>Barretense F.C.</v>
      </c>
      <c r="F163" s="216">
        <f t="shared" si="23"/>
        <v>12</v>
      </c>
      <c r="G163" s="216"/>
      <c r="H163" s="217">
        <f t="shared" si="24"/>
        <v>301.98</v>
      </c>
      <c r="I163" s="217"/>
      <c r="J163" s="217">
        <f t="shared" si="25"/>
        <v>266.57</v>
      </c>
      <c r="K163" s="217"/>
      <c r="L163" s="217">
        <f t="shared" si="26"/>
        <v>35.410000000000025</v>
      </c>
      <c r="M163" s="226"/>
      <c r="O163" s="29" t="s">
        <v>589</v>
      </c>
      <c r="S163" s="4"/>
      <c r="T163" s="4"/>
      <c r="U163" s="22">
        <v>4</v>
      </c>
      <c r="V163" s="153" t="str">
        <f>IF(OR('2ª FASE - GRUPOS A a H'!F223="",'2ª FASE - GRUPOS A a H'!F223=""),"",'2ª FASE - GRUPOS A a H'!E162)</f>
        <v>Alefeju F.C.</v>
      </c>
      <c r="W163" s="5">
        <f>SUM(Q172,Q183,Q190,Q197,C205,C214,C222)</f>
        <v>9</v>
      </c>
      <c r="X163" s="5">
        <f>SUM(H172,H183,H190,H197,F205,F214,F222)</f>
        <v>275.62</v>
      </c>
      <c r="Y163" s="5">
        <f>SUM(F172,F183,F190,F197,H205,H214,H222)</f>
        <v>330.76</v>
      </c>
      <c r="Z163" s="5">
        <f t="shared" si="27"/>
        <v>-55.139999999999986</v>
      </c>
      <c r="AA163" s="5">
        <f t="shared" si="28"/>
        <v>94944862760.199997</v>
      </c>
      <c r="AB163" s="5">
        <f t="shared" si="29"/>
        <v>125035413024.8</v>
      </c>
      <c r="AC163" s="153">
        <f t="shared" si="30"/>
        <v>5</v>
      </c>
      <c r="AD163" s="4"/>
    </row>
    <row r="164" spans="3:30">
      <c r="D164" s="6" t="s">
        <v>8</v>
      </c>
      <c r="E164" s="89" t="str">
        <f t="shared" si="22"/>
        <v>maskmaanfc</v>
      </c>
      <c r="F164" s="207">
        <f t="shared" si="23"/>
        <v>9</v>
      </c>
      <c r="G164" s="207"/>
      <c r="H164" s="208">
        <f t="shared" si="24"/>
        <v>310.37</v>
      </c>
      <c r="I164" s="208"/>
      <c r="J164" s="208">
        <f t="shared" si="25"/>
        <v>338.96000000000004</v>
      </c>
      <c r="K164" s="208"/>
      <c r="L164" s="208">
        <f t="shared" si="26"/>
        <v>-28.590000000000032</v>
      </c>
      <c r="M164" s="225"/>
      <c r="O164" s="29" t="s">
        <v>270</v>
      </c>
      <c r="S164" s="4"/>
      <c r="T164" s="4"/>
      <c r="U164" s="22">
        <v>5</v>
      </c>
      <c r="V164" s="153" t="str">
        <f>IF(OR('2ª FASE - GRUPOS I a P'!F430="",'2ª FASE - GRUPOS I a P'!F430=""),"",'2ª FASE - GRUPOS I a P'!E367)</f>
        <v>Barretense F.C.</v>
      </c>
      <c r="W164" s="5">
        <f>SUM(C175,C183,C191,C199,C206,Q213,Q221)</f>
        <v>12</v>
      </c>
      <c r="X164" s="5">
        <f>SUM(F175,F183,F191,F199,F206,H213,H221)</f>
        <v>301.98</v>
      </c>
      <c r="Y164" s="5">
        <f>SUM(H175,H183,H191,H199,H206,F213,F221)</f>
        <v>266.57</v>
      </c>
      <c r="Z164" s="5">
        <f t="shared" si="27"/>
        <v>35.410000000000025</v>
      </c>
      <c r="AA164" s="5">
        <f t="shared" si="28"/>
        <v>125035413024.8</v>
      </c>
      <c r="AB164" s="5">
        <f t="shared" si="29"/>
        <v>94971413109.699997</v>
      </c>
      <c r="AC164" s="153">
        <f t="shared" si="30"/>
        <v>6</v>
      </c>
      <c r="AD164" s="4"/>
    </row>
    <row r="165" spans="3:30">
      <c r="D165" s="6" t="s">
        <v>9</v>
      </c>
      <c r="E165" s="89" t="str">
        <f t="shared" si="22"/>
        <v>Alefeju F.C.</v>
      </c>
      <c r="F165" s="207">
        <f t="shared" si="23"/>
        <v>9</v>
      </c>
      <c r="G165" s="207"/>
      <c r="H165" s="208">
        <f t="shared" si="24"/>
        <v>275.62</v>
      </c>
      <c r="I165" s="208"/>
      <c r="J165" s="208">
        <f t="shared" si="25"/>
        <v>330.76</v>
      </c>
      <c r="K165" s="208"/>
      <c r="L165" s="208">
        <f t="shared" si="26"/>
        <v>-55.139999999999986</v>
      </c>
      <c r="M165" s="225"/>
      <c r="S165" s="4"/>
      <c r="T165" s="4"/>
      <c r="U165" s="22">
        <v>6</v>
      </c>
      <c r="V165" s="153" t="str">
        <f>IF(OR('2ª FASE - GRUPOS A a H'!F223="",'2ª FASE - GRUPOS A a H'!F223=""),"",'2ª FASE - GRUPOS A a H'!E161)</f>
        <v>maskmaanfc</v>
      </c>
      <c r="W165" s="5">
        <f>SUM(C174,C182,C190,C198,Q205,Q212,C221)</f>
        <v>9</v>
      </c>
      <c r="X165" s="5">
        <f>SUM(F174,F182,F190,F198,H205,H212,F221)</f>
        <v>310.37</v>
      </c>
      <c r="Y165" s="5">
        <f>SUM(H174,H182,H190,H198,F205,F212,H221)</f>
        <v>338.96000000000004</v>
      </c>
      <c r="Z165" s="5">
        <f t="shared" si="27"/>
        <v>-28.590000000000032</v>
      </c>
      <c r="AA165" s="5">
        <f t="shared" si="28"/>
        <v>94971413109.699997</v>
      </c>
      <c r="AB165" s="5">
        <f t="shared" si="29"/>
        <v>94944862760.199997</v>
      </c>
      <c r="AC165" s="153">
        <f t="shared" si="30"/>
        <v>4</v>
      </c>
      <c r="AD165" s="4"/>
    </row>
    <row r="166" spans="3:30">
      <c r="D166" s="6" t="s">
        <v>10</v>
      </c>
      <c r="E166" s="89" t="str">
        <f t="shared" si="22"/>
        <v>A.C. Palhacito</v>
      </c>
      <c r="F166" s="207">
        <f t="shared" si="23"/>
        <v>6</v>
      </c>
      <c r="G166" s="207"/>
      <c r="H166" s="208">
        <f t="shared" si="24"/>
        <v>310.82</v>
      </c>
      <c r="I166" s="208"/>
      <c r="J166" s="208">
        <f t="shared" si="25"/>
        <v>358.64000000000004</v>
      </c>
      <c r="K166" s="208"/>
      <c r="L166" s="208">
        <f t="shared" si="26"/>
        <v>-47.82000000000005</v>
      </c>
      <c r="M166" s="225"/>
      <c r="S166" s="4"/>
      <c r="T166" s="4"/>
      <c r="U166" s="22">
        <v>7</v>
      </c>
      <c r="V166" s="153" t="str">
        <f>IF(OR('2ª FASE - GRUPOS I a P'!F430="",'2ª FASE - GRUPOS I a P'!F430=""),"",'2ª FASE - GRUPOS I a P'!E366)</f>
        <v>A.C. Palhacito</v>
      </c>
      <c r="W166" s="5">
        <f>SUM(C173,C181,C189,C197,C205,C213,Q220)</f>
        <v>6</v>
      </c>
      <c r="X166" s="5">
        <f>SUM(F173,F181,F189,F197,F205,F213,H220)</f>
        <v>310.82</v>
      </c>
      <c r="Y166" s="5">
        <f>SUM(H173,H181,H189,H197,H205,H213,F220)</f>
        <v>358.64000000000004</v>
      </c>
      <c r="Z166" s="5">
        <f t="shared" si="27"/>
        <v>-47.82000000000005</v>
      </c>
      <c r="AA166" s="5">
        <f t="shared" si="28"/>
        <v>64952183115.199997</v>
      </c>
      <c r="AB166" s="5">
        <f t="shared" si="29"/>
        <v>64952183115.199997</v>
      </c>
      <c r="AC166" s="153">
        <f t="shared" si="30"/>
        <v>7</v>
      </c>
      <c r="AD166" s="4"/>
    </row>
    <row r="167" spans="3:30" ht="15.75" thickBot="1">
      <c r="D167" s="7" t="s">
        <v>11</v>
      </c>
      <c r="E167" s="90" t="str">
        <f t="shared" si="22"/>
        <v>Rivimbituba F.C</v>
      </c>
      <c r="F167" s="222">
        <f t="shared" si="23"/>
        <v>0</v>
      </c>
      <c r="G167" s="222"/>
      <c r="H167" s="223">
        <f t="shared" si="24"/>
        <v>119.99000000000001</v>
      </c>
      <c r="I167" s="223"/>
      <c r="J167" s="223">
        <f t="shared" si="25"/>
        <v>324.58000000000004</v>
      </c>
      <c r="K167" s="223"/>
      <c r="L167" s="223">
        <f t="shared" si="26"/>
        <v>-204.59000000000003</v>
      </c>
      <c r="M167" s="224"/>
      <c r="S167" s="4"/>
      <c r="T167" s="4"/>
      <c r="U167" s="22">
        <v>8</v>
      </c>
      <c r="V167" s="153" t="str">
        <f>IF(OR('2ª FASE - GRUPOS A a H'!F223="",'2ª FASE - GRUPOS A a H'!F223=""),"",'2ª FASE - GRUPOS A a H'!E160)</f>
        <v>RJFC Unitedd</v>
      </c>
      <c r="W167" s="5">
        <f>SUM(C172,C180,C188,C196,C204,C212,C220)</f>
        <v>18</v>
      </c>
      <c r="X167" s="5">
        <f>SUM(F172,F180,F188,F196,F204,F212,F220)</f>
        <v>419.49</v>
      </c>
      <c r="Y167" s="5">
        <f>SUM(H172,H180,H188,H196,H204,H212,H220)</f>
        <v>233.96000000000004</v>
      </c>
      <c r="Z167" s="5">
        <f t="shared" si="27"/>
        <v>185.52999999999997</v>
      </c>
      <c r="AA167" s="5">
        <f t="shared" si="28"/>
        <v>185185534202.89999</v>
      </c>
      <c r="AB167" s="5">
        <f t="shared" si="29"/>
        <v>4795411202.8999996</v>
      </c>
      <c r="AC167" s="153">
        <f t="shared" si="30"/>
        <v>3</v>
      </c>
      <c r="AD167" s="4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5" customHeight="1">
      <c r="D169" s="210" t="s">
        <v>350</v>
      </c>
      <c r="E169" s="211"/>
      <c r="F169" s="211"/>
      <c r="G169" s="211"/>
      <c r="H169" s="211"/>
      <c r="I169" s="211"/>
      <c r="J169" s="211"/>
      <c r="K169" s="211"/>
      <c r="L169" s="211"/>
      <c r="M169" s="211"/>
      <c r="N169" s="211"/>
      <c r="O169" s="211"/>
      <c r="P169" s="212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5.75" customHeight="1" thickBot="1">
      <c r="D170" s="213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5"/>
      <c r="S170" s="4"/>
      <c r="T170" s="4"/>
      <c r="U170" s="4"/>
      <c r="V170" s="4"/>
      <c r="W170" s="4"/>
      <c r="X170" s="4"/>
      <c r="Y170" s="71"/>
      <c r="Z170" s="71"/>
      <c r="AA170" s="4"/>
      <c r="AB170" s="4"/>
      <c r="AC170" s="4"/>
      <c r="AD170" s="4"/>
    </row>
    <row r="171" spans="3:30"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>
      <c r="C172" s="5">
        <f>IF(OR(F172="",H172=""),"",IF(F172=H172,1,IF(F172&gt;H172,3,0)))</f>
        <v>0</v>
      </c>
      <c r="D172" s="200" t="str">
        <f>V167</f>
        <v>RJFC Unitedd</v>
      </c>
      <c r="E172" s="200"/>
      <c r="F172" s="135">
        <v>60.49</v>
      </c>
      <c r="G172" s="134" t="s">
        <v>17</v>
      </c>
      <c r="H172" s="133">
        <v>68.489999999999995</v>
      </c>
      <c r="I172" s="200" t="str">
        <f>V163</f>
        <v>Alefeju F.C.</v>
      </c>
      <c r="J172" s="200"/>
      <c r="K172" s="200"/>
      <c r="L172" s="200"/>
      <c r="M172" s="200"/>
      <c r="N172" s="200"/>
      <c r="O172" s="200"/>
      <c r="P172" s="200"/>
      <c r="Q172" s="5">
        <f>IF(OR(H172="",F172=""),"",IF(H172=F172,1,IF(H172&gt;F172,3,0)))</f>
        <v>3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>
      <c r="C173" s="5">
        <f t="shared" ref="C173:C223" si="31">IF(OR(F173="",H173=""),"",IF(F173=H173,1,IF(F173&gt;H173,3,0)))</f>
        <v>3</v>
      </c>
      <c r="D173" s="200" t="str">
        <f>V166</f>
        <v>A.C. Palhacito</v>
      </c>
      <c r="E173" s="200"/>
      <c r="F173" s="133">
        <v>96.5</v>
      </c>
      <c r="G173" s="134" t="s">
        <v>17</v>
      </c>
      <c r="H173" s="135">
        <v>51.84</v>
      </c>
      <c r="I173" s="200" t="str">
        <f>V162</f>
        <v>Rivimbituba F.C</v>
      </c>
      <c r="J173" s="200"/>
      <c r="K173" s="200"/>
      <c r="L173" s="200"/>
      <c r="M173" s="200"/>
      <c r="N173" s="200"/>
      <c r="O173" s="200"/>
      <c r="P173" s="200"/>
      <c r="Q173" s="5">
        <f t="shared" ref="Q173:Q223" si="32">IF(OR(H173="",F173=""),"",IF(H173=F173,1,IF(H173&gt;F173,3,0)))</f>
        <v>0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>
      <c r="C174" s="5">
        <f t="shared" si="31"/>
        <v>0</v>
      </c>
      <c r="D174" s="200" t="str">
        <f>V165</f>
        <v>maskmaanfc</v>
      </c>
      <c r="E174" s="200"/>
      <c r="F174" s="135">
        <v>45.22</v>
      </c>
      <c r="G174" s="134" t="s">
        <v>17</v>
      </c>
      <c r="H174" s="133">
        <v>52.75</v>
      </c>
      <c r="I174" s="200" t="str">
        <f>V161</f>
        <v>Vetores F. C.</v>
      </c>
      <c r="J174" s="200"/>
      <c r="K174" s="200"/>
      <c r="L174" s="200"/>
      <c r="M174" s="200"/>
      <c r="N174" s="200"/>
      <c r="O174" s="200"/>
      <c r="P174" s="200"/>
      <c r="Q174" s="5">
        <f t="shared" si="32"/>
        <v>3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>
      <c r="C175" s="5">
        <f t="shared" si="31"/>
        <v>0</v>
      </c>
      <c r="D175" s="200" t="str">
        <f>V164</f>
        <v>Barretense F.C.</v>
      </c>
      <c r="E175" s="200"/>
      <c r="F175" s="135">
        <v>58.55</v>
      </c>
      <c r="G175" s="134" t="s">
        <v>17</v>
      </c>
      <c r="H175" s="133">
        <v>64.040000000000006</v>
      </c>
      <c r="I175" s="200" t="str">
        <f>V160</f>
        <v>Monet FC</v>
      </c>
      <c r="J175" s="200"/>
      <c r="K175" s="200"/>
      <c r="L175" s="200"/>
      <c r="M175" s="200"/>
      <c r="N175" s="200"/>
      <c r="O175" s="200"/>
      <c r="P175" s="200"/>
      <c r="Q175" s="5">
        <f t="shared" si="32"/>
        <v>3</v>
      </c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5.75" thickBot="1">
      <c r="C176" s="5" t="str">
        <f t="shared" si="31"/>
        <v/>
      </c>
      <c r="Q176" s="5" t="str">
        <f t="shared" si="32"/>
        <v/>
      </c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5" customHeight="1">
      <c r="C177" s="5" t="str">
        <f t="shared" si="31"/>
        <v/>
      </c>
      <c r="D177" s="201" t="s">
        <v>351</v>
      </c>
      <c r="E177" s="202"/>
      <c r="F177" s="202"/>
      <c r="G177" s="202"/>
      <c r="H177" s="202"/>
      <c r="I177" s="202"/>
      <c r="J177" s="202"/>
      <c r="K177" s="202"/>
      <c r="L177" s="202"/>
      <c r="M177" s="202"/>
      <c r="N177" s="202"/>
      <c r="O177" s="202"/>
      <c r="P177" s="203"/>
      <c r="Q177" s="5" t="str">
        <f t="shared" si="32"/>
        <v/>
      </c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5.75" customHeight="1" thickBot="1">
      <c r="C178" s="5" t="str">
        <f t="shared" si="31"/>
        <v/>
      </c>
      <c r="D178" s="204"/>
      <c r="E178" s="205"/>
      <c r="F178" s="205"/>
      <c r="G178" s="205"/>
      <c r="H178" s="205"/>
      <c r="I178" s="205"/>
      <c r="J178" s="205"/>
      <c r="K178" s="205"/>
      <c r="L178" s="205"/>
      <c r="M178" s="205"/>
      <c r="N178" s="205"/>
      <c r="O178" s="205"/>
      <c r="P178" s="206"/>
      <c r="Q178" s="5" t="str">
        <f t="shared" si="32"/>
        <v/>
      </c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>
      <c r="C179" s="5" t="str">
        <f t="shared" si="31"/>
        <v/>
      </c>
      <c r="Q179" s="5" t="str">
        <f t="shared" si="32"/>
        <v/>
      </c>
      <c r="T179" s="4"/>
      <c r="U179" s="4"/>
      <c r="V179" s="4"/>
      <c r="W179" s="4"/>
      <c r="X179" s="4"/>
      <c r="Y179" s="71"/>
      <c r="Z179" s="71"/>
      <c r="AA179" s="4"/>
      <c r="AB179" s="4"/>
      <c r="AC179" s="4"/>
      <c r="AD179" s="4"/>
    </row>
    <row r="180" spans="3:30">
      <c r="C180" s="5">
        <f t="shared" si="31"/>
        <v>3</v>
      </c>
      <c r="D180" s="200" t="str">
        <f>V167</f>
        <v>RJFC Unitedd</v>
      </c>
      <c r="E180" s="200"/>
      <c r="F180" s="133">
        <v>75.84</v>
      </c>
      <c r="G180" s="134" t="s">
        <v>17</v>
      </c>
      <c r="H180" s="135">
        <v>38.700000000000003</v>
      </c>
      <c r="I180" s="200" t="str">
        <f>V160</f>
        <v>Monet FC</v>
      </c>
      <c r="J180" s="200"/>
      <c r="K180" s="200"/>
      <c r="L180" s="200"/>
      <c r="M180" s="200"/>
      <c r="N180" s="200"/>
      <c r="O180" s="200"/>
      <c r="P180" s="200"/>
      <c r="Q180" s="5">
        <f t="shared" si="32"/>
        <v>0</v>
      </c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>
      <c r="C181" s="5">
        <f t="shared" si="31"/>
        <v>0</v>
      </c>
      <c r="D181" s="200" t="str">
        <f>V166</f>
        <v>A.C. Palhacito</v>
      </c>
      <c r="E181" s="200"/>
      <c r="F181" s="135">
        <v>35.24</v>
      </c>
      <c r="G181" s="134" t="s">
        <v>17</v>
      </c>
      <c r="H181" s="133">
        <v>60.5</v>
      </c>
      <c r="I181" s="200" t="str">
        <f>V161</f>
        <v>Vetores F. C.</v>
      </c>
      <c r="J181" s="200"/>
      <c r="K181" s="200"/>
      <c r="L181" s="200"/>
      <c r="M181" s="200"/>
      <c r="N181" s="200"/>
      <c r="O181" s="200"/>
      <c r="P181" s="200"/>
      <c r="Q181" s="5">
        <f t="shared" si="32"/>
        <v>3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>
      <c r="C182" s="5">
        <f t="shared" si="31"/>
        <v>3</v>
      </c>
      <c r="D182" s="200" t="str">
        <f>V165</f>
        <v>maskmaanfc</v>
      </c>
      <c r="E182" s="200"/>
      <c r="F182" s="133">
        <v>52.09</v>
      </c>
      <c r="G182" s="134" t="s">
        <v>17</v>
      </c>
      <c r="H182" s="135">
        <v>43.87</v>
      </c>
      <c r="I182" s="200" t="str">
        <f>V162</f>
        <v>Rivimbituba F.C</v>
      </c>
      <c r="J182" s="200"/>
      <c r="K182" s="200"/>
      <c r="L182" s="200"/>
      <c r="M182" s="200"/>
      <c r="N182" s="200"/>
      <c r="O182" s="200"/>
      <c r="P182" s="200"/>
      <c r="Q182" s="5">
        <f t="shared" si="32"/>
        <v>0</v>
      </c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>
      <c r="C183" s="5">
        <f t="shared" si="31"/>
        <v>3</v>
      </c>
      <c r="D183" s="200" t="str">
        <f>V164</f>
        <v>Barretense F.C.</v>
      </c>
      <c r="E183" s="200"/>
      <c r="F183" s="133">
        <v>56.7</v>
      </c>
      <c r="G183" s="134" t="s">
        <v>17</v>
      </c>
      <c r="H183" s="135">
        <v>43.38</v>
      </c>
      <c r="I183" s="200" t="str">
        <f>V163</f>
        <v>Alefeju F.C.</v>
      </c>
      <c r="J183" s="200"/>
      <c r="K183" s="200"/>
      <c r="L183" s="200"/>
      <c r="M183" s="200"/>
      <c r="N183" s="200"/>
      <c r="O183" s="200"/>
      <c r="P183" s="200"/>
      <c r="Q183" s="5">
        <f t="shared" si="32"/>
        <v>0</v>
      </c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5.75" thickBot="1">
      <c r="C184" s="5" t="str">
        <f t="shared" si="31"/>
        <v/>
      </c>
      <c r="Q184" s="5" t="str">
        <f t="shared" si="32"/>
        <v/>
      </c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5" customHeight="1">
      <c r="C185" s="5" t="str">
        <f t="shared" si="31"/>
        <v/>
      </c>
      <c r="D185" s="201" t="s">
        <v>352</v>
      </c>
      <c r="E185" s="202"/>
      <c r="F185" s="202"/>
      <c r="G185" s="202"/>
      <c r="H185" s="202"/>
      <c r="I185" s="202"/>
      <c r="J185" s="202"/>
      <c r="K185" s="202"/>
      <c r="L185" s="202"/>
      <c r="M185" s="202"/>
      <c r="N185" s="202"/>
      <c r="O185" s="202"/>
      <c r="P185" s="203"/>
      <c r="Q185" s="5" t="str">
        <f t="shared" si="32"/>
        <v/>
      </c>
      <c r="T185" s="4"/>
      <c r="U185" s="4"/>
      <c r="V185" s="4"/>
      <c r="W185" s="4"/>
      <c r="X185" s="4"/>
      <c r="Y185" s="71"/>
      <c r="Z185" s="71"/>
      <c r="AA185" s="4"/>
      <c r="AB185" s="4"/>
      <c r="AC185" s="4"/>
      <c r="AD185" s="4"/>
    </row>
    <row r="186" spans="3:30" ht="15.75" customHeight="1" thickBot="1">
      <c r="C186" s="5" t="str">
        <f t="shared" si="31"/>
        <v/>
      </c>
      <c r="D186" s="204"/>
      <c r="E186" s="205"/>
      <c r="F186" s="205"/>
      <c r="G186" s="205"/>
      <c r="H186" s="205"/>
      <c r="I186" s="205"/>
      <c r="J186" s="205"/>
      <c r="K186" s="205"/>
      <c r="L186" s="205"/>
      <c r="M186" s="205"/>
      <c r="N186" s="205"/>
      <c r="O186" s="205"/>
      <c r="P186" s="206"/>
      <c r="Q186" s="5" t="str">
        <f t="shared" si="32"/>
        <v/>
      </c>
      <c r="T186" s="4"/>
      <c r="U186" s="4"/>
      <c r="V186" s="4"/>
      <c r="W186" s="4"/>
      <c r="X186" s="4"/>
      <c r="Y186" s="71"/>
      <c r="Z186" s="71"/>
      <c r="AA186" s="4"/>
      <c r="AB186" s="4"/>
      <c r="AC186" s="4"/>
      <c r="AD186" s="4"/>
    </row>
    <row r="187" spans="3:30">
      <c r="C187" s="5" t="str">
        <f t="shared" si="31"/>
        <v/>
      </c>
      <c r="Q187" s="5" t="str">
        <f t="shared" si="32"/>
        <v/>
      </c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>
      <c r="C188" s="5">
        <f t="shared" si="31"/>
        <v>3</v>
      </c>
      <c r="D188" s="200" t="str">
        <f>V167</f>
        <v>RJFC Unitedd</v>
      </c>
      <c r="E188" s="200"/>
      <c r="F188" s="128">
        <v>61.17</v>
      </c>
      <c r="G188" s="88" t="s">
        <v>17</v>
      </c>
      <c r="H188" s="129">
        <v>39.520000000000003</v>
      </c>
      <c r="I188" s="200" t="str">
        <f>V161</f>
        <v>Vetores F. C.</v>
      </c>
      <c r="J188" s="200"/>
      <c r="K188" s="200"/>
      <c r="L188" s="200"/>
      <c r="M188" s="200"/>
      <c r="N188" s="200"/>
      <c r="O188" s="200"/>
      <c r="P188" s="200"/>
      <c r="Q188" s="5">
        <f t="shared" si="32"/>
        <v>0</v>
      </c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>
      <c r="C189" s="5">
        <f t="shared" si="31"/>
        <v>0</v>
      </c>
      <c r="D189" s="200" t="str">
        <f>V166</f>
        <v>A.C. Palhacito</v>
      </c>
      <c r="E189" s="200"/>
      <c r="F189" s="129">
        <v>33.630000000000003</v>
      </c>
      <c r="G189" s="88" t="s">
        <v>17</v>
      </c>
      <c r="H189" s="128">
        <v>35.450000000000003</v>
      </c>
      <c r="I189" s="200" t="str">
        <f>V160</f>
        <v>Monet FC</v>
      </c>
      <c r="J189" s="200"/>
      <c r="K189" s="200"/>
      <c r="L189" s="200"/>
      <c r="M189" s="200"/>
      <c r="N189" s="200"/>
      <c r="O189" s="200"/>
      <c r="P189" s="200"/>
      <c r="Q189" s="5">
        <f t="shared" si="32"/>
        <v>3</v>
      </c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>
      <c r="C190" s="5">
        <f t="shared" si="31"/>
        <v>3</v>
      </c>
      <c r="D190" s="200" t="str">
        <f>V165</f>
        <v>maskmaanfc</v>
      </c>
      <c r="E190" s="200"/>
      <c r="F190" s="128">
        <v>79.75</v>
      </c>
      <c r="G190" s="88" t="s">
        <v>17</v>
      </c>
      <c r="H190" s="129">
        <v>18.649999999999999</v>
      </c>
      <c r="I190" s="200" t="str">
        <f>V163</f>
        <v>Alefeju F.C.</v>
      </c>
      <c r="J190" s="200"/>
      <c r="K190" s="200"/>
      <c r="L190" s="200"/>
      <c r="M190" s="200"/>
      <c r="N190" s="200"/>
      <c r="O190" s="200"/>
      <c r="P190" s="200"/>
      <c r="Q190" s="5">
        <f t="shared" si="32"/>
        <v>0</v>
      </c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>
      <c r="C191" s="5">
        <f t="shared" si="31"/>
        <v>3</v>
      </c>
      <c r="D191" s="200" t="str">
        <f>V164</f>
        <v>Barretense F.C.</v>
      </c>
      <c r="E191" s="200"/>
      <c r="F191" s="128">
        <v>33.03</v>
      </c>
      <c r="G191" s="88" t="s">
        <v>17</v>
      </c>
      <c r="H191" s="129">
        <v>24.28</v>
      </c>
      <c r="I191" s="200" t="str">
        <f>V162</f>
        <v>Rivimbituba F.C</v>
      </c>
      <c r="J191" s="200"/>
      <c r="K191" s="200"/>
      <c r="L191" s="200"/>
      <c r="M191" s="200"/>
      <c r="N191" s="200"/>
      <c r="O191" s="200"/>
      <c r="P191" s="200"/>
      <c r="Q191" s="5">
        <f t="shared" si="32"/>
        <v>0</v>
      </c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5.75" thickBot="1">
      <c r="C192" s="5" t="str">
        <f t="shared" si="31"/>
        <v/>
      </c>
      <c r="Q192" s="5" t="str">
        <f t="shared" si="32"/>
        <v/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>
      <c r="C193" s="5" t="str">
        <f t="shared" si="31"/>
        <v/>
      </c>
      <c r="D193" s="201" t="s">
        <v>353</v>
      </c>
      <c r="E193" s="202"/>
      <c r="F193" s="202"/>
      <c r="G193" s="202"/>
      <c r="H193" s="202"/>
      <c r="I193" s="202"/>
      <c r="J193" s="202"/>
      <c r="K193" s="202"/>
      <c r="L193" s="202"/>
      <c r="M193" s="202"/>
      <c r="N193" s="202"/>
      <c r="O193" s="202"/>
      <c r="P193" s="203"/>
      <c r="Q193" s="5" t="str">
        <f t="shared" si="32"/>
        <v/>
      </c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5.75" thickBot="1">
      <c r="C194" s="5" t="str">
        <f t="shared" si="31"/>
        <v/>
      </c>
      <c r="D194" s="204"/>
      <c r="E194" s="205"/>
      <c r="F194" s="205"/>
      <c r="G194" s="205"/>
      <c r="H194" s="205"/>
      <c r="I194" s="205"/>
      <c r="J194" s="205"/>
      <c r="K194" s="205"/>
      <c r="L194" s="205"/>
      <c r="M194" s="205"/>
      <c r="N194" s="205"/>
      <c r="O194" s="205"/>
      <c r="P194" s="206"/>
      <c r="Q194" s="5" t="str">
        <f t="shared" si="32"/>
        <v/>
      </c>
      <c r="T194" s="4"/>
      <c r="U194" s="4"/>
      <c r="V194" s="4"/>
      <c r="W194" s="4"/>
      <c r="X194" s="4"/>
      <c r="Y194" s="71"/>
      <c r="Z194" s="71"/>
      <c r="AA194" s="4"/>
      <c r="AB194" s="4"/>
      <c r="AC194" s="4"/>
      <c r="AD194" s="4"/>
    </row>
    <row r="195" spans="3:30">
      <c r="C195" s="5" t="str">
        <f t="shared" si="31"/>
        <v/>
      </c>
      <c r="Q195" s="5" t="str">
        <f t="shared" si="32"/>
        <v/>
      </c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>
      <c r="C196" s="5">
        <f t="shared" si="31"/>
        <v>3</v>
      </c>
      <c r="D196" s="200" t="str">
        <f>V167</f>
        <v>RJFC Unitedd</v>
      </c>
      <c r="E196" s="200"/>
      <c r="F196" s="133">
        <v>50.87</v>
      </c>
      <c r="G196" s="134" t="s">
        <v>17</v>
      </c>
      <c r="H196" s="135">
        <v>0</v>
      </c>
      <c r="I196" s="200" t="str">
        <f>V162</f>
        <v>Rivimbituba F.C</v>
      </c>
      <c r="J196" s="200"/>
      <c r="K196" s="200"/>
      <c r="L196" s="200"/>
      <c r="M196" s="200"/>
      <c r="N196" s="200"/>
      <c r="O196" s="200"/>
      <c r="P196" s="200"/>
      <c r="Q196" s="5">
        <f t="shared" si="32"/>
        <v>0</v>
      </c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>
      <c r="C197" s="5">
        <f t="shared" si="31"/>
        <v>3</v>
      </c>
      <c r="D197" s="200" t="str">
        <f>V166</f>
        <v>A.C. Palhacito</v>
      </c>
      <c r="E197" s="200"/>
      <c r="F197" s="133">
        <v>41.35</v>
      </c>
      <c r="G197" s="134" t="s">
        <v>17</v>
      </c>
      <c r="H197" s="135">
        <v>35.659999999999997</v>
      </c>
      <c r="I197" s="200" t="str">
        <f>V163</f>
        <v>Alefeju F.C.</v>
      </c>
      <c r="J197" s="200"/>
      <c r="K197" s="200"/>
      <c r="L197" s="200"/>
      <c r="M197" s="200"/>
      <c r="N197" s="200"/>
      <c r="O197" s="200"/>
      <c r="P197" s="200"/>
      <c r="Q197" s="5">
        <f t="shared" si="32"/>
        <v>0</v>
      </c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>
      <c r="C198" s="5">
        <f t="shared" si="31"/>
        <v>0</v>
      </c>
      <c r="D198" s="200" t="str">
        <f>V165</f>
        <v>maskmaanfc</v>
      </c>
      <c r="E198" s="200"/>
      <c r="F198" s="135">
        <v>20.420000000000002</v>
      </c>
      <c r="G198" s="134" t="s">
        <v>17</v>
      </c>
      <c r="H198" s="133">
        <v>78.819999999999993</v>
      </c>
      <c r="I198" s="200" t="str">
        <f>V160</f>
        <v>Monet FC</v>
      </c>
      <c r="J198" s="200"/>
      <c r="K198" s="200"/>
      <c r="L198" s="200"/>
      <c r="M198" s="200"/>
      <c r="N198" s="200"/>
      <c r="O198" s="200"/>
      <c r="P198" s="200"/>
      <c r="Q198" s="5">
        <f t="shared" si="32"/>
        <v>3</v>
      </c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>
      <c r="C199" s="5">
        <f t="shared" si="31"/>
        <v>0</v>
      </c>
      <c r="D199" s="200" t="str">
        <f>V164</f>
        <v>Barretense F.C.</v>
      </c>
      <c r="E199" s="200"/>
      <c r="F199" s="135">
        <v>17.16</v>
      </c>
      <c r="G199" s="134" t="s">
        <v>17</v>
      </c>
      <c r="H199" s="133">
        <v>42.06</v>
      </c>
      <c r="I199" s="200" t="str">
        <f>V161</f>
        <v>Vetores F. C.</v>
      </c>
      <c r="J199" s="200"/>
      <c r="K199" s="200"/>
      <c r="L199" s="200"/>
      <c r="M199" s="200"/>
      <c r="N199" s="200"/>
      <c r="O199" s="200"/>
      <c r="P199" s="200"/>
      <c r="Q199" s="5">
        <f t="shared" si="32"/>
        <v>3</v>
      </c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5.75" thickBot="1">
      <c r="C200" s="5" t="str">
        <f t="shared" si="31"/>
        <v/>
      </c>
      <c r="Q200" s="5" t="str">
        <f t="shared" si="32"/>
        <v/>
      </c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>
      <c r="C201" s="5" t="str">
        <f t="shared" si="31"/>
        <v/>
      </c>
      <c r="D201" s="201" t="s">
        <v>354</v>
      </c>
      <c r="E201" s="202"/>
      <c r="F201" s="202"/>
      <c r="G201" s="202"/>
      <c r="H201" s="202"/>
      <c r="I201" s="202"/>
      <c r="J201" s="202"/>
      <c r="K201" s="202"/>
      <c r="L201" s="202"/>
      <c r="M201" s="202"/>
      <c r="N201" s="202"/>
      <c r="O201" s="202"/>
      <c r="P201" s="203"/>
      <c r="Q201" s="5" t="str">
        <f t="shared" si="32"/>
        <v/>
      </c>
      <c r="T201" s="4"/>
      <c r="U201" s="4"/>
      <c r="V201" s="4"/>
      <c r="W201" s="4"/>
      <c r="X201" s="4"/>
      <c r="Y201" s="71"/>
      <c r="Z201" s="71"/>
      <c r="AA201" s="4"/>
      <c r="AB201" s="4"/>
      <c r="AC201" s="4"/>
      <c r="AD201" s="4"/>
    </row>
    <row r="202" spans="3:30" ht="15.75" thickBot="1">
      <c r="C202" s="5" t="str">
        <f t="shared" si="31"/>
        <v/>
      </c>
      <c r="D202" s="204"/>
      <c r="E202" s="205"/>
      <c r="F202" s="205"/>
      <c r="G202" s="205"/>
      <c r="H202" s="205"/>
      <c r="I202" s="205"/>
      <c r="J202" s="205"/>
      <c r="K202" s="205"/>
      <c r="L202" s="205"/>
      <c r="M202" s="205"/>
      <c r="N202" s="205"/>
      <c r="O202" s="205"/>
      <c r="P202" s="206"/>
      <c r="Q202" s="5" t="str">
        <f t="shared" si="32"/>
        <v/>
      </c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>
      <c r="C203" s="5" t="str">
        <f t="shared" si="31"/>
        <v/>
      </c>
      <c r="Q203" s="5" t="str">
        <f t="shared" si="32"/>
        <v/>
      </c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>
      <c r="C204" s="5">
        <f t="shared" si="31"/>
        <v>3</v>
      </c>
      <c r="D204" s="200" t="str">
        <f>V167</f>
        <v>RJFC Unitedd</v>
      </c>
      <c r="E204" s="200"/>
      <c r="F204" s="133">
        <v>49.46</v>
      </c>
      <c r="G204" s="134" t="s">
        <v>17</v>
      </c>
      <c r="H204" s="135">
        <v>20.77</v>
      </c>
      <c r="I204" s="200" t="str">
        <f>V164</f>
        <v>Barretense F.C.</v>
      </c>
      <c r="J204" s="200"/>
      <c r="K204" s="200"/>
      <c r="L204" s="200"/>
      <c r="M204" s="200"/>
      <c r="N204" s="200"/>
      <c r="O204" s="200"/>
      <c r="P204" s="200"/>
      <c r="Q204" s="5">
        <f t="shared" si="32"/>
        <v>0</v>
      </c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>
      <c r="C205" s="5">
        <f t="shared" si="31"/>
        <v>0</v>
      </c>
      <c r="D205" s="200" t="str">
        <f>V166</f>
        <v>A.C. Palhacito</v>
      </c>
      <c r="E205" s="200"/>
      <c r="F205" s="135">
        <v>24.36</v>
      </c>
      <c r="G205" s="134" t="s">
        <v>17</v>
      </c>
      <c r="H205" s="133">
        <v>65.260000000000005</v>
      </c>
      <c r="I205" s="200" t="str">
        <f>V165</f>
        <v>maskmaanfc</v>
      </c>
      <c r="J205" s="200"/>
      <c r="K205" s="200"/>
      <c r="L205" s="200"/>
      <c r="M205" s="200"/>
      <c r="N205" s="200"/>
      <c r="O205" s="200"/>
      <c r="P205" s="200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30">
      <c r="C206" s="5">
        <f t="shared" si="31"/>
        <v>0</v>
      </c>
      <c r="D206" s="200" t="str">
        <f>V163</f>
        <v>Alefeju F.C.</v>
      </c>
      <c r="E206" s="200"/>
      <c r="F206" s="135">
        <v>27.76</v>
      </c>
      <c r="G206" s="134" t="s">
        <v>17</v>
      </c>
      <c r="H206" s="133">
        <v>31.92</v>
      </c>
      <c r="I206" s="200" t="str">
        <f>V160</f>
        <v>Monet FC</v>
      </c>
      <c r="J206" s="200"/>
      <c r="K206" s="200"/>
      <c r="L206" s="200"/>
      <c r="M206" s="200"/>
      <c r="N206" s="200"/>
      <c r="O206" s="200"/>
      <c r="P206" s="200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30">
      <c r="C207" s="5">
        <f t="shared" si="31"/>
        <v>0</v>
      </c>
      <c r="D207" s="200" t="str">
        <f>V162</f>
        <v>Rivimbituba F.C</v>
      </c>
      <c r="E207" s="200"/>
      <c r="F207" s="135">
        <v>0</v>
      </c>
      <c r="G207" s="134" t="s">
        <v>17</v>
      </c>
      <c r="H207" s="133">
        <v>37.25</v>
      </c>
      <c r="I207" s="200" t="str">
        <f>V161</f>
        <v>Vetores F. C.</v>
      </c>
      <c r="J207" s="200"/>
      <c r="K207" s="200"/>
      <c r="L207" s="200"/>
      <c r="M207" s="200"/>
      <c r="N207" s="200"/>
      <c r="O207" s="200"/>
      <c r="P207" s="200"/>
      <c r="Q207" s="5">
        <f t="shared" si="32"/>
        <v>3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30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1" t="s">
        <v>355</v>
      </c>
      <c r="E209" s="202"/>
      <c r="F209" s="202"/>
      <c r="G209" s="202"/>
      <c r="H209" s="202"/>
      <c r="I209" s="202"/>
      <c r="J209" s="202"/>
      <c r="K209" s="202"/>
      <c r="L209" s="202"/>
      <c r="M209" s="202"/>
      <c r="N209" s="202"/>
      <c r="O209" s="202"/>
      <c r="P209" s="203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04"/>
      <c r="E210" s="205"/>
      <c r="F210" s="205"/>
      <c r="G210" s="205"/>
      <c r="H210" s="205"/>
      <c r="I210" s="205"/>
      <c r="J210" s="205"/>
      <c r="K210" s="205"/>
      <c r="L210" s="205"/>
      <c r="M210" s="205"/>
      <c r="N210" s="205"/>
      <c r="O210" s="205"/>
      <c r="P210" s="206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3</v>
      </c>
      <c r="D212" s="200" t="str">
        <f>V167</f>
        <v>RJFC Unitedd</v>
      </c>
      <c r="E212" s="200"/>
      <c r="F212" s="133">
        <v>65.150000000000006</v>
      </c>
      <c r="G212" s="134" t="s">
        <v>17</v>
      </c>
      <c r="H212" s="135">
        <v>26.61</v>
      </c>
      <c r="I212" s="200" t="str">
        <f>V165</f>
        <v>maskmaanfc</v>
      </c>
      <c r="J212" s="200"/>
      <c r="K212" s="200"/>
      <c r="L212" s="200"/>
      <c r="M212" s="200"/>
      <c r="N212" s="200"/>
      <c r="O212" s="200"/>
      <c r="P212" s="200"/>
      <c r="Q212" s="5">
        <f t="shared" si="32"/>
        <v>0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00" t="str">
        <f>V166</f>
        <v>A.C. Palhacito</v>
      </c>
      <c r="E213" s="200"/>
      <c r="F213" s="135">
        <v>39.869999999999997</v>
      </c>
      <c r="G213" s="134" t="s">
        <v>17</v>
      </c>
      <c r="H213" s="133">
        <v>53.42</v>
      </c>
      <c r="I213" s="200" t="str">
        <f>V164</f>
        <v>Barretense F.C.</v>
      </c>
      <c r="J213" s="200"/>
      <c r="K213" s="200"/>
      <c r="L213" s="200"/>
      <c r="M213" s="200"/>
      <c r="N213" s="200"/>
      <c r="O213" s="200"/>
      <c r="P213" s="200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00" t="str">
        <f>V163</f>
        <v>Alefeju F.C.</v>
      </c>
      <c r="E214" s="200"/>
      <c r="F214" s="133">
        <v>47.35</v>
      </c>
      <c r="G214" s="134" t="s">
        <v>17</v>
      </c>
      <c r="H214" s="135">
        <v>27.21</v>
      </c>
      <c r="I214" s="200" t="str">
        <f>V161</f>
        <v>Vetores F. C.</v>
      </c>
      <c r="J214" s="200"/>
      <c r="K214" s="200"/>
      <c r="L214" s="200"/>
      <c r="M214" s="200"/>
      <c r="N214" s="200"/>
      <c r="O214" s="200"/>
      <c r="P214" s="200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0" t="str">
        <f>V162</f>
        <v>Rivimbituba F.C</v>
      </c>
      <c r="E215" s="200"/>
      <c r="F215" s="135">
        <v>0</v>
      </c>
      <c r="G215" s="134" t="s">
        <v>17</v>
      </c>
      <c r="H215" s="133">
        <v>17.11</v>
      </c>
      <c r="I215" s="200" t="str">
        <f>V160</f>
        <v>Monet FC</v>
      </c>
      <c r="J215" s="200"/>
      <c r="K215" s="200"/>
      <c r="L215" s="200"/>
      <c r="M215" s="200"/>
      <c r="N215" s="200"/>
      <c r="O215" s="200"/>
      <c r="P215" s="200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5" t="str">
        <f t="shared" si="31"/>
        <v/>
      </c>
      <c r="D217" s="201" t="s">
        <v>356</v>
      </c>
      <c r="E217" s="202"/>
      <c r="F217" s="202"/>
      <c r="G217" s="202"/>
      <c r="H217" s="202"/>
      <c r="I217" s="202"/>
      <c r="J217" s="202"/>
      <c r="K217" s="202"/>
      <c r="L217" s="202"/>
      <c r="M217" s="202"/>
      <c r="N217" s="202"/>
      <c r="O217" s="202"/>
      <c r="P217" s="203"/>
      <c r="Q217" s="5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5" t="str">
        <f t="shared" si="31"/>
        <v/>
      </c>
      <c r="D218" s="204"/>
      <c r="E218" s="205"/>
      <c r="F218" s="205"/>
      <c r="G218" s="205"/>
      <c r="H218" s="205"/>
      <c r="I218" s="205"/>
      <c r="J218" s="205"/>
      <c r="K218" s="205"/>
      <c r="L218" s="205"/>
      <c r="M218" s="205"/>
      <c r="N218" s="205"/>
      <c r="O218" s="205"/>
      <c r="P218" s="206"/>
      <c r="Q218" s="5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5" t="str">
        <f t="shared" si="31"/>
        <v/>
      </c>
      <c r="Q219" s="5" t="str">
        <f t="shared" si="32"/>
        <v/>
      </c>
      <c r="U219" s="4"/>
      <c r="V219" s="4"/>
      <c r="W219" s="4"/>
      <c r="X219" s="4"/>
      <c r="Y219" s="71"/>
      <c r="Z219" s="71"/>
      <c r="AA219" s="4"/>
      <c r="AB219" s="4"/>
      <c r="AC219" s="4"/>
    </row>
    <row r="220" spans="3:29">
      <c r="C220" s="5">
        <f t="shared" si="31"/>
        <v>3</v>
      </c>
      <c r="D220" s="200" t="str">
        <f>V167</f>
        <v>RJFC Unitedd</v>
      </c>
      <c r="E220" s="200"/>
      <c r="F220" s="133">
        <v>56.51</v>
      </c>
      <c r="G220" s="134" t="s">
        <v>17</v>
      </c>
      <c r="H220" s="135">
        <v>39.869999999999997</v>
      </c>
      <c r="I220" s="200" t="str">
        <f>V166</f>
        <v>A.C. Palhacito</v>
      </c>
      <c r="J220" s="200"/>
      <c r="K220" s="200"/>
      <c r="L220" s="200"/>
      <c r="M220" s="200"/>
      <c r="N220" s="200"/>
      <c r="O220" s="200"/>
      <c r="P220" s="200"/>
      <c r="Q220" s="5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5">
        <f t="shared" si="31"/>
        <v>0</v>
      </c>
      <c r="D221" s="200" t="str">
        <f>V165</f>
        <v>maskmaanfc</v>
      </c>
      <c r="E221" s="200"/>
      <c r="F221" s="135">
        <v>21.02</v>
      </c>
      <c r="G221" s="134" t="s">
        <v>17</v>
      </c>
      <c r="H221" s="133">
        <v>55.36</v>
      </c>
      <c r="I221" s="200" t="str">
        <f>V164</f>
        <v>Barretense F.C.</v>
      </c>
      <c r="J221" s="200"/>
      <c r="K221" s="200"/>
      <c r="L221" s="200"/>
      <c r="M221" s="200"/>
      <c r="N221" s="200"/>
      <c r="O221" s="200"/>
      <c r="P221" s="200"/>
      <c r="Q221" s="5">
        <f t="shared" si="32"/>
        <v>3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5">
        <f t="shared" si="31"/>
        <v>3</v>
      </c>
      <c r="D222" s="200" t="str">
        <f>V163</f>
        <v>Alefeju F.C.</v>
      </c>
      <c r="E222" s="200"/>
      <c r="F222" s="133">
        <v>37.729999999999997</v>
      </c>
      <c r="G222" s="134" t="s">
        <v>17</v>
      </c>
      <c r="H222" s="135">
        <v>0</v>
      </c>
      <c r="I222" s="200" t="str">
        <f>V162</f>
        <v>Rivimbituba F.C</v>
      </c>
      <c r="J222" s="200"/>
      <c r="K222" s="200"/>
      <c r="L222" s="200"/>
      <c r="M222" s="200"/>
      <c r="N222" s="200"/>
      <c r="O222" s="200"/>
      <c r="P222" s="200"/>
      <c r="Q222" s="5">
        <f t="shared" si="32"/>
        <v>0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5">
        <f t="shared" si="31"/>
        <v>3</v>
      </c>
      <c r="D223" s="200" t="str">
        <f>V161</f>
        <v>Vetores F. C.</v>
      </c>
      <c r="E223" s="200"/>
      <c r="F223" s="133">
        <v>76.22</v>
      </c>
      <c r="G223" s="134" t="s">
        <v>17</v>
      </c>
      <c r="H223" s="135">
        <v>68.53</v>
      </c>
      <c r="I223" s="200" t="str">
        <f>V160</f>
        <v>Monet FC</v>
      </c>
      <c r="J223" s="200"/>
      <c r="K223" s="200"/>
      <c r="L223" s="200"/>
      <c r="M223" s="200"/>
      <c r="N223" s="200"/>
      <c r="O223" s="200"/>
      <c r="P223" s="200"/>
      <c r="Q223" s="5">
        <f t="shared" si="32"/>
        <v>0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219" t="s">
        <v>345</v>
      </c>
      <c r="E225" s="219"/>
      <c r="F225" s="219"/>
      <c r="G225" s="219"/>
      <c r="H225" s="219"/>
      <c r="I225" s="219"/>
      <c r="J225" s="219"/>
      <c r="K225" s="219"/>
      <c r="L225" s="219"/>
      <c r="M225" s="219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219"/>
      <c r="E226" s="219"/>
      <c r="F226" s="219"/>
      <c r="G226" s="219"/>
      <c r="H226" s="219"/>
      <c r="I226" s="219"/>
      <c r="J226" s="219"/>
      <c r="K226" s="219"/>
      <c r="L226" s="219"/>
      <c r="M226" s="219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101" t="s">
        <v>3</v>
      </c>
      <c r="E227" s="102" t="s">
        <v>29</v>
      </c>
      <c r="F227" s="220" t="s">
        <v>12</v>
      </c>
      <c r="G227" s="220"/>
      <c r="H227" s="220" t="s">
        <v>264</v>
      </c>
      <c r="I227" s="220"/>
      <c r="J227" s="220" t="s">
        <v>265</v>
      </c>
      <c r="K227" s="220"/>
      <c r="L227" s="220" t="s">
        <v>266</v>
      </c>
      <c r="M227" s="220"/>
      <c r="T227" s="4"/>
      <c r="U227" s="5" t="s">
        <v>3</v>
      </c>
      <c r="V227" s="23" t="s">
        <v>2</v>
      </c>
      <c r="W227" s="153" t="s">
        <v>12</v>
      </c>
      <c r="X227" s="153" t="s">
        <v>13</v>
      </c>
      <c r="Y227" s="153" t="s">
        <v>14</v>
      </c>
      <c r="Z227" s="23" t="s">
        <v>15</v>
      </c>
      <c r="AA227" s="153" t="s">
        <v>26</v>
      </c>
      <c r="AB227" s="153" t="s">
        <v>27</v>
      </c>
      <c r="AC227" s="23" t="s">
        <v>28</v>
      </c>
    </row>
    <row r="228" spans="4:29">
      <c r="D228" s="91" t="s">
        <v>4</v>
      </c>
      <c r="E228" s="91" t="str">
        <f>VLOOKUP(AC228,$U$227:$AC$235,2)</f>
        <v>GustavoTFP</v>
      </c>
      <c r="F228" s="216">
        <f>VLOOKUP(AC228,$U$227:$AC$235,3)</f>
        <v>15</v>
      </c>
      <c r="G228" s="216"/>
      <c r="H228" s="217">
        <f>VLOOKUP(AC228,$U$227:$AC$235,4)</f>
        <v>415.25</v>
      </c>
      <c r="I228" s="217"/>
      <c r="J228" s="217">
        <f>VLOOKUP(AC228,$U$227:$AC$235,5)</f>
        <v>307.43</v>
      </c>
      <c r="K228" s="217"/>
      <c r="L228" s="217">
        <f>VLOOKUP(AC228,$U$227:$AC$235,6)</f>
        <v>107.82</v>
      </c>
      <c r="M228" s="218"/>
      <c r="O228" s="29" t="s">
        <v>271</v>
      </c>
      <c r="T228" s="4"/>
      <c r="U228" s="22">
        <v>1</v>
      </c>
      <c r="V228" s="153" t="str">
        <f>IF(OR('2ª FASE - GRUPOS I a P'!F361="",'2ª FASE - GRUPOS I a P'!F361=""),"",'2ª FASE - GRUPOS I a P'!E300)</f>
        <v>Destifnow F.C</v>
      </c>
      <c r="W228" s="5">
        <f>SUM(Q244,Q249,Q258,Q267,Q275,Q284,Q292)</f>
        <v>15</v>
      </c>
      <c r="X228" s="5">
        <f>SUM(H244,H249,H258,H267,H275,H284,H292)</f>
        <v>370.21999999999997</v>
      </c>
      <c r="Y228" s="5">
        <f>SUM(F244,F249,F258,F267,F275,F284,F292)</f>
        <v>352.81999999999994</v>
      </c>
      <c r="Z228" s="5">
        <f>X228-Y228</f>
        <v>17.400000000000034</v>
      </c>
      <c r="AA228" s="153">
        <f>(W228*10^10)+((Z228+5000)*10^6)+(X228*10)+U228</f>
        <v>155017403703.20001</v>
      </c>
      <c r="AB228" s="5">
        <f>LARGE($AA$228:$AA$235,U228)</f>
        <v>155107824155.5</v>
      </c>
      <c r="AC228" s="153">
        <f>MATCH(AB228,$AA$228:$AA$235,0)</f>
        <v>3</v>
      </c>
    </row>
    <row r="229" spans="4:29">
      <c r="D229" s="91" t="s">
        <v>5</v>
      </c>
      <c r="E229" s="91" t="str">
        <f t="shared" ref="E229:E235" si="33">VLOOKUP(AC229,$U$227:$AC$235,2)</f>
        <v>Agora Eh</v>
      </c>
      <c r="F229" s="216">
        <f t="shared" ref="F229:F235" si="34">VLOOKUP(AC229,$U$227:$AC$235,3)</f>
        <v>15</v>
      </c>
      <c r="G229" s="216"/>
      <c r="H229" s="217">
        <f t="shared" ref="H229:H235" si="35">VLOOKUP(AC229,$U$227:$AC$235,4)</f>
        <v>364.8</v>
      </c>
      <c r="I229" s="217"/>
      <c r="J229" s="217">
        <f t="shared" ref="J229:J235" si="36">VLOOKUP(AC229,$U$227:$AC$235,5)</f>
        <v>276.14</v>
      </c>
      <c r="K229" s="217"/>
      <c r="L229" s="217">
        <f t="shared" ref="L229:L235" si="37">VLOOKUP(AC229,$U$227:$AC$235,6)</f>
        <v>88.660000000000025</v>
      </c>
      <c r="M229" s="218"/>
      <c r="O229" s="29" t="s">
        <v>267</v>
      </c>
      <c r="T229" s="4"/>
      <c r="U229" s="22">
        <v>2</v>
      </c>
      <c r="V229" s="153" t="str">
        <f>IF(OR('2ª FASE - GRUPOS A a H'!F292="",'2ª FASE - GRUPOS A a H'!F292=""),"",'2ª FASE - GRUPOS A a H'!E231)</f>
        <v xml:space="preserve"> Siri assassino</v>
      </c>
      <c r="W229" s="5">
        <f>SUM(Q243,Q250,Q257,Q268,Q276,Q283)</f>
        <v>0</v>
      </c>
      <c r="X229" s="5">
        <f>SUM(H243,H250,H257,H268,H276,H283,F292)</f>
        <v>212.2</v>
      </c>
      <c r="Y229" s="5">
        <f>SUM(F243,F250,F257,F268,F276,F283,H292)</f>
        <v>389.05</v>
      </c>
      <c r="Z229" s="5">
        <f t="shared" ref="Z229:Z235" si="38">X229-Y229</f>
        <v>-176.85000000000002</v>
      </c>
      <c r="AA229" s="153">
        <f t="shared" ref="AA229:AA235" si="39">(W229*10^10)+((Z229+5000)*10^6)+(X229*10)+U229</f>
        <v>4823152124</v>
      </c>
      <c r="AB229" s="5">
        <f t="shared" ref="AB229:AB235" si="40">LARGE($AA$228:$AA$235,U229)</f>
        <v>155088663656</v>
      </c>
      <c r="AC229" s="153">
        <f t="shared" ref="AC229:AC235" si="41">MATCH(AB229,$AA$228:$AA$235,0)</f>
        <v>8</v>
      </c>
    </row>
    <row r="230" spans="4:29">
      <c r="D230" s="91" t="s">
        <v>6</v>
      </c>
      <c r="E230" s="91" t="str">
        <f t="shared" si="33"/>
        <v>Destifnow F.C</v>
      </c>
      <c r="F230" s="216">
        <f t="shared" si="34"/>
        <v>15</v>
      </c>
      <c r="G230" s="216"/>
      <c r="H230" s="217">
        <f t="shared" si="35"/>
        <v>370.21999999999997</v>
      </c>
      <c r="I230" s="217"/>
      <c r="J230" s="217">
        <f t="shared" si="36"/>
        <v>352.81999999999994</v>
      </c>
      <c r="K230" s="217"/>
      <c r="L230" s="217">
        <f t="shared" si="37"/>
        <v>17.400000000000034</v>
      </c>
      <c r="M230" s="218"/>
      <c r="O230" s="29" t="s">
        <v>588</v>
      </c>
      <c r="T230" s="4"/>
      <c r="U230" s="22">
        <v>3</v>
      </c>
      <c r="V230" s="153" t="str">
        <f>IF(OR('2ª FASE - GRUPOS I a P'!F361="",'2ª FASE - GRUPOS I a P'!F361=""),"",'2ª FASE - GRUPOS I a P'!E299)</f>
        <v>GustavoTFP</v>
      </c>
      <c r="W230" s="5">
        <f>SUM(Q242,Q251,Q260,Q265,C276,C284,Q291)</f>
        <v>15</v>
      </c>
      <c r="X230" s="5">
        <f>SUM(H242,H251,H260,H265,F276,F284,H291)</f>
        <v>415.25</v>
      </c>
      <c r="Y230" s="5">
        <f>SUM(F242,F251,F260,F265,H276,H284,F291)</f>
        <v>307.43</v>
      </c>
      <c r="Z230" s="5">
        <f t="shared" si="38"/>
        <v>107.82</v>
      </c>
      <c r="AA230" s="153">
        <f t="shared" si="39"/>
        <v>155107824155.5</v>
      </c>
      <c r="AB230" s="5">
        <f t="shared" si="40"/>
        <v>155017403703.20001</v>
      </c>
      <c r="AC230" s="153">
        <f t="shared" si="41"/>
        <v>1</v>
      </c>
    </row>
    <row r="231" spans="4:29">
      <c r="D231" s="91" t="s">
        <v>7</v>
      </c>
      <c r="E231" s="91" t="str">
        <f t="shared" si="33"/>
        <v>Bruno Duim FC</v>
      </c>
      <c r="F231" s="216">
        <f t="shared" si="34"/>
        <v>12</v>
      </c>
      <c r="G231" s="216"/>
      <c r="H231" s="217">
        <f t="shared" si="35"/>
        <v>425.73</v>
      </c>
      <c r="I231" s="217"/>
      <c r="J231" s="217">
        <f t="shared" si="36"/>
        <v>339.9</v>
      </c>
      <c r="K231" s="217"/>
      <c r="L231" s="217">
        <f t="shared" si="37"/>
        <v>85.830000000000041</v>
      </c>
      <c r="M231" s="218"/>
      <c r="O231" s="29" t="s">
        <v>589</v>
      </c>
      <c r="T231" s="4"/>
      <c r="U231" s="22">
        <v>4</v>
      </c>
      <c r="V231" s="153" t="str">
        <f>IF(OR('2ª FASE - GRUPOS A a H'!F292="",'2ª FASE - GRUPOS A a H'!F292=""),"",'2ª FASE - GRUPOS A a H'!E230)</f>
        <v>max pane</v>
      </c>
      <c r="W231" s="5">
        <f>SUM(Q241,Q252,Q259,Q266,C275,C283,C291)</f>
        <v>12</v>
      </c>
      <c r="X231" s="5">
        <f>SUM(H241,H252,H259,H266,F275,F283,F291)</f>
        <v>314.48</v>
      </c>
      <c r="Y231" s="5">
        <f>SUM(F241,H252,F259,F266,H275,H283,H291)</f>
        <v>257.86</v>
      </c>
      <c r="Z231" s="5">
        <f t="shared" si="38"/>
        <v>56.620000000000005</v>
      </c>
      <c r="AA231" s="153">
        <f t="shared" si="39"/>
        <v>125056623148.8</v>
      </c>
      <c r="AB231" s="5">
        <f t="shared" si="40"/>
        <v>125085834262.3</v>
      </c>
      <c r="AC231" s="153">
        <f t="shared" si="41"/>
        <v>5</v>
      </c>
    </row>
    <row r="232" spans="4:29">
      <c r="D232" s="89" t="s">
        <v>8</v>
      </c>
      <c r="E232" s="89" t="str">
        <f t="shared" si="33"/>
        <v>max pane</v>
      </c>
      <c r="F232" s="207">
        <f t="shared" si="34"/>
        <v>12</v>
      </c>
      <c r="G232" s="207"/>
      <c r="H232" s="208">
        <f t="shared" si="35"/>
        <v>314.48</v>
      </c>
      <c r="I232" s="208"/>
      <c r="J232" s="208">
        <f t="shared" si="36"/>
        <v>257.86</v>
      </c>
      <c r="K232" s="208"/>
      <c r="L232" s="208">
        <f t="shared" si="37"/>
        <v>56.620000000000005</v>
      </c>
      <c r="M232" s="209"/>
      <c r="O232" s="29" t="s">
        <v>270</v>
      </c>
      <c r="T232" s="4"/>
      <c r="U232" s="22">
        <v>5</v>
      </c>
      <c r="V232" s="153" t="str">
        <f>IF(OR('2ª FASE - GRUPOS I a P'!F361="",'2ª FASE - GRUPOS I a P'!F361=""),"",'2ª FASE - GRUPOS I a P'!E298)</f>
        <v>Bruno Duim FC</v>
      </c>
      <c r="W232" s="5">
        <f>SUM(C244,C252,C260,C268,Q273,Q282,Q290)</f>
        <v>12</v>
      </c>
      <c r="X232" s="5">
        <f>SUM(F244,F252,F260,F268,H273,H282,H290)</f>
        <v>425.73</v>
      </c>
      <c r="Y232" s="5">
        <f>SUM(H244,H252,H260,H268,F273,F282,F290)</f>
        <v>339.9</v>
      </c>
      <c r="Z232" s="5">
        <f t="shared" si="38"/>
        <v>85.830000000000041</v>
      </c>
      <c r="AA232" s="153">
        <f t="shared" si="39"/>
        <v>125085834262.3</v>
      </c>
      <c r="AB232" s="5">
        <f t="shared" si="40"/>
        <v>125056623148.8</v>
      </c>
      <c r="AC232" s="153">
        <f t="shared" si="41"/>
        <v>4</v>
      </c>
    </row>
    <row r="233" spans="4:29">
      <c r="D233" s="89" t="s">
        <v>9</v>
      </c>
      <c r="E233" s="89" t="str">
        <f t="shared" si="33"/>
        <v>Jero FC</v>
      </c>
      <c r="F233" s="207">
        <f t="shared" si="34"/>
        <v>6</v>
      </c>
      <c r="G233" s="207"/>
      <c r="H233" s="208">
        <f t="shared" si="35"/>
        <v>335.58</v>
      </c>
      <c r="I233" s="208"/>
      <c r="J233" s="208">
        <f t="shared" si="36"/>
        <v>404.29</v>
      </c>
      <c r="K233" s="208"/>
      <c r="L233" s="208">
        <f t="shared" si="37"/>
        <v>-68.710000000000036</v>
      </c>
      <c r="M233" s="209"/>
      <c r="T233" s="4"/>
      <c r="U233" s="22">
        <v>6</v>
      </c>
      <c r="V233" s="153" t="str">
        <f>IF(OR('2ª FASE - GRUPOS A a H'!F292="",'2ª FASE - GRUPOS A a H'!F292=""),"",'2ª FASE - GRUPOS A a H'!E229)</f>
        <v>Fla Intel F C</v>
      </c>
      <c r="W233" s="5">
        <f>SUM(C243,C251,C259,C267,Q274,Q281,C290)</f>
        <v>6</v>
      </c>
      <c r="X233" s="5">
        <f>SUM(F243,F251,F259,F267,H274,H281,F290)</f>
        <v>171.52</v>
      </c>
      <c r="Y233" s="5">
        <f>SUM(H243,H251,H259,H267,F274,F281,H290)</f>
        <v>295.49</v>
      </c>
      <c r="Z233" s="5">
        <f t="shared" si="38"/>
        <v>-123.97</v>
      </c>
      <c r="AA233" s="153">
        <f t="shared" si="39"/>
        <v>64876031721.199997</v>
      </c>
      <c r="AB233" s="5">
        <f t="shared" si="40"/>
        <v>64931293362.800003</v>
      </c>
      <c r="AC233" s="153">
        <f t="shared" si="41"/>
        <v>7</v>
      </c>
    </row>
    <row r="234" spans="4:29">
      <c r="D234" s="89" t="s">
        <v>10</v>
      </c>
      <c r="E234" s="89" t="str">
        <f t="shared" si="33"/>
        <v>Fla Intel F C</v>
      </c>
      <c r="F234" s="207">
        <f t="shared" si="34"/>
        <v>6</v>
      </c>
      <c r="G234" s="207"/>
      <c r="H234" s="208">
        <f t="shared" si="35"/>
        <v>171.52</v>
      </c>
      <c r="I234" s="208"/>
      <c r="J234" s="208">
        <f t="shared" si="36"/>
        <v>295.49</v>
      </c>
      <c r="K234" s="208"/>
      <c r="L234" s="208">
        <f t="shared" si="37"/>
        <v>-123.97</v>
      </c>
      <c r="M234" s="209"/>
      <c r="T234" s="4"/>
      <c r="U234" s="22">
        <v>7</v>
      </c>
      <c r="V234" s="153" t="str">
        <f>IF(OR('2ª FASE - GRUPOS I a P'!F361="",'2ª FASE - GRUPOS I a P'!F361=""),"",'2ª FASE - GRUPOS I a P'!E297)</f>
        <v>Jero FC</v>
      </c>
      <c r="W234" s="5">
        <f>SUM(C242,C250,C258,C266,C274,C282,Q289)</f>
        <v>6</v>
      </c>
      <c r="X234" s="5">
        <f>SUM(F242,F250,F258,F266,F274,F282,H289)</f>
        <v>335.58</v>
      </c>
      <c r="Y234" s="5">
        <f>SUM(H242,H250,H258,H266,H274,H282,F289)</f>
        <v>404.29</v>
      </c>
      <c r="Z234" s="5">
        <f t="shared" si="38"/>
        <v>-68.710000000000036</v>
      </c>
      <c r="AA234" s="153">
        <f t="shared" si="39"/>
        <v>64931293362.800003</v>
      </c>
      <c r="AB234" s="5">
        <f t="shared" si="40"/>
        <v>64876031721.199997</v>
      </c>
      <c r="AC234" s="153">
        <f t="shared" si="41"/>
        <v>6</v>
      </c>
    </row>
    <row r="235" spans="4:29">
      <c r="D235" s="89" t="s">
        <v>11</v>
      </c>
      <c r="E235" s="89" t="str">
        <f t="shared" si="33"/>
        <v xml:space="preserve"> Siri assassino</v>
      </c>
      <c r="F235" s="207">
        <f t="shared" si="34"/>
        <v>0</v>
      </c>
      <c r="G235" s="207"/>
      <c r="H235" s="208">
        <f t="shared" si="35"/>
        <v>212.2</v>
      </c>
      <c r="I235" s="208"/>
      <c r="J235" s="208">
        <f t="shared" si="36"/>
        <v>389.05</v>
      </c>
      <c r="K235" s="208"/>
      <c r="L235" s="208">
        <f t="shared" si="37"/>
        <v>-176.85000000000002</v>
      </c>
      <c r="M235" s="209"/>
      <c r="T235" s="4"/>
      <c r="U235" s="22">
        <v>8</v>
      </c>
      <c r="V235" s="153" t="str">
        <f>IF(OR('2ª FASE - GRUPOS A a H'!F292="",'2ª FASE - GRUPOS A a H'!F292=""),"",'2ª FASE - GRUPOS A a H'!E228)</f>
        <v>Agora Eh</v>
      </c>
      <c r="W235" s="5">
        <f>SUM(C241,C249,C257,C265,C273,C281,C289)</f>
        <v>15</v>
      </c>
      <c r="X235" s="5">
        <f>SUM(F241,F249,F257,F265,F273,F281,F289)</f>
        <v>364.8</v>
      </c>
      <c r="Y235" s="5">
        <f>SUM(H241,H249,H257,H265,H273,H281,H289)</f>
        <v>276.14</v>
      </c>
      <c r="Z235" s="5">
        <f t="shared" si="38"/>
        <v>88.660000000000025</v>
      </c>
      <c r="AA235" s="153">
        <f t="shared" si="39"/>
        <v>155088663656</v>
      </c>
      <c r="AB235" s="5">
        <f t="shared" si="40"/>
        <v>4823152124</v>
      </c>
      <c r="AC235" s="153">
        <f t="shared" si="41"/>
        <v>2</v>
      </c>
    </row>
    <row r="236" spans="4:29">
      <c r="T236" s="4"/>
      <c r="U236" s="4"/>
      <c r="V236" s="152"/>
      <c r="W236" s="4"/>
      <c r="X236" s="4"/>
      <c r="Y236" s="4"/>
      <c r="Z236" s="4"/>
      <c r="AA236" s="4"/>
      <c r="AB236" s="4"/>
      <c r="AC236" s="4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 ht="15" customHeight="1">
      <c r="D238" s="210" t="s">
        <v>350</v>
      </c>
      <c r="E238" s="211"/>
      <c r="F238" s="211"/>
      <c r="G238" s="211"/>
      <c r="H238" s="211"/>
      <c r="I238" s="211"/>
      <c r="J238" s="211"/>
      <c r="K238" s="211"/>
      <c r="L238" s="211"/>
      <c r="M238" s="211"/>
      <c r="N238" s="211"/>
      <c r="O238" s="211"/>
      <c r="P238" s="21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customHeight="1" thickBot="1">
      <c r="D239" s="213"/>
      <c r="E239" s="214"/>
      <c r="F239" s="214"/>
      <c r="G239" s="214"/>
      <c r="H239" s="214"/>
      <c r="I239" s="214"/>
      <c r="J239" s="214"/>
      <c r="K239" s="214"/>
      <c r="L239" s="214"/>
      <c r="M239" s="214"/>
      <c r="N239" s="214"/>
      <c r="O239" s="214"/>
      <c r="P239" s="21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0</v>
      </c>
      <c r="D241" s="200" t="str">
        <f>V235</f>
        <v>Agora Eh</v>
      </c>
      <c r="E241" s="200"/>
      <c r="F241" s="129">
        <v>50.29</v>
      </c>
      <c r="G241" s="88" t="s">
        <v>17</v>
      </c>
      <c r="H241" s="128">
        <v>75.25</v>
      </c>
      <c r="I241" s="200" t="str">
        <f>V231</f>
        <v>max pane</v>
      </c>
      <c r="J241" s="200"/>
      <c r="K241" s="200"/>
      <c r="L241" s="200"/>
      <c r="M241" s="200"/>
      <c r="N241" s="200"/>
      <c r="O241" s="200"/>
      <c r="P241" s="200"/>
      <c r="Q241" s="5">
        <f>IF(OR(H241="",F241=""),"",IF(H241=F241,1,IF(H241&gt;F241,3,0)))</f>
        <v>3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0</v>
      </c>
      <c r="D242" s="200" t="str">
        <f>V234</f>
        <v>Jero FC</v>
      </c>
      <c r="E242" s="200"/>
      <c r="F242" s="129">
        <v>63.09</v>
      </c>
      <c r="G242" s="88" t="s">
        <v>17</v>
      </c>
      <c r="H242" s="128">
        <v>69.290000000000006</v>
      </c>
      <c r="I242" s="200" t="str">
        <f>V230</f>
        <v>GustavoTFP</v>
      </c>
      <c r="J242" s="200"/>
      <c r="K242" s="200"/>
      <c r="L242" s="200"/>
      <c r="M242" s="200"/>
      <c r="N242" s="200"/>
      <c r="O242" s="200"/>
      <c r="P242" s="200"/>
      <c r="Q242" s="5">
        <f t="shared" ref="Q242:Q292" si="43">IF(OR(H242="",F242=""),"",IF(H242=F242,1,IF(H242&gt;F242,3,0)))</f>
        <v>3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00" t="str">
        <f>V233</f>
        <v>Fla Intel F C</v>
      </c>
      <c r="E243" s="200"/>
      <c r="F243" s="128">
        <v>69.09</v>
      </c>
      <c r="G243" s="88" t="s">
        <v>17</v>
      </c>
      <c r="H243" s="129">
        <v>37.94</v>
      </c>
      <c r="I243" s="200" t="str">
        <f>V229</f>
        <v xml:space="preserve"> Siri assassino</v>
      </c>
      <c r="J243" s="200"/>
      <c r="K243" s="200"/>
      <c r="L243" s="200"/>
      <c r="M243" s="200"/>
      <c r="N243" s="200"/>
      <c r="O243" s="200"/>
      <c r="P243" s="200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00" t="str">
        <f>V232</f>
        <v>Bruno Duim FC</v>
      </c>
      <c r="E244" s="200"/>
      <c r="F244" s="128">
        <v>78.489999999999995</v>
      </c>
      <c r="G244" s="88" t="s">
        <v>17</v>
      </c>
      <c r="H244" s="129">
        <v>61.55</v>
      </c>
      <c r="I244" s="200" t="str">
        <f>V228</f>
        <v>Destifnow F.C</v>
      </c>
      <c r="J244" s="200"/>
      <c r="K244" s="200"/>
      <c r="L244" s="200"/>
      <c r="M244" s="200"/>
      <c r="N244" s="200"/>
      <c r="O244" s="200"/>
      <c r="P244" s="200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 ht="15" customHeight="1">
      <c r="C246" s="5" t="str">
        <f t="shared" si="42"/>
        <v/>
      </c>
      <c r="D246" s="201" t="s">
        <v>351</v>
      </c>
      <c r="E246" s="202"/>
      <c r="F246" s="202"/>
      <c r="G246" s="202"/>
      <c r="H246" s="202"/>
      <c r="I246" s="202"/>
      <c r="J246" s="202"/>
      <c r="K246" s="202"/>
      <c r="L246" s="202"/>
      <c r="M246" s="202"/>
      <c r="N246" s="202"/>
      <c r="O246" s="202"/>
      <c r="P246" s="203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customHeight="1" thickBot="1">
      <c r="C247" s="5" t="str">
        <f t="shared" si="42"/>
        <v/>
      </c>
      <c r="D247" s="204"/>
      <c r="E247" s="205"/>
      <c r="F247" s="205"/>
      <c r="G247" s="205"/>
      <c r="H247" s="205"/>
      <c r="I247" s="205"/>
      <c r="J247" s="205"/>
      <c r="K247" s="205"/>
      <c r="L247" s="205"/>
      <c r="M247" s="205"/>
      <c r="N247" s="205"/>
      <c r="O247" s="205"/>
      <c r="P247" s="206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0</v>
      </c>
      <c r="D249" s="200" t="str">
        <f>V235</f>
        <v>Agora Eh</v>
      </c>
      <c r="E249" s="200"/>
      <c r="F249" s="135">
        <v>59.14</v>
      </c>
      <c r="G249" s="134" t="s">
        <v>17</v>
      </c>
      <c r="H249" s="133">
        <v>61.6</v>
      </c>
      <c r="I249" s="200" t="str">
        <f>V228</f>
        <v>Destifnow F.C</v>
      </c>
      <c r="J249" s="200"/>
      <c r="K249" s="200"/>
      <c r="L249" s="200"/>
      <c r="M249" s="200"/>
      <c r="N249" s="200"/>
      <c r="O249" s="200"/>
      <c r="P249" s="200"/>
      <c r="Q249" s="5">
        <f t="shared" si="43"/>
        <v>3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3</v>
      </c>
      <c r="D250" s="200" t="str">
        <f>V234</f>
        <v>Jero FC</v>
      </c>
      <c r="E250" s="200"/>
      <c r="F250" s="133">
        <v>67.099999999999994</v>
      </c>
      <c r="G250" s="134" t="s">
        <v>17</v>
      </c>
      <c r="H250" s="135">
        <v>51.85</v>
      </c>
      <c r="I250" s="200" t="str">
        <f>V229</f>
        <v xml:space="preserve"> Siri assassino</v>
      </c>
      <c r="J250" s="200"/>
      <c r="K250" s="200"/>
      <c r="L250" s="200"/>
      <c r="M250" s="200"/>
      <c r="N250" s="200"/>
      <c r="O250" s="200"/>
      <c r="P250" s="200"/>
      <c r="Q250" s="5">
        <f t="shared" si="43"/>
        <v>0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0</v>
      </c>
      <c r="D251" s="200" t="str">
        <f>V233</f>
        <v>Fla Intel F C</v>
      </c>
      <c r="E251" s="200"/>
      <c r="F251" s="135">
        <v>35.770000000000003</v>
      </c>
      <c r="G251" s="134" t="s">
        <v>17</v>
      </c>
      <c r="H251" s="133">
        <v>44.69</v>
      </c>
      <c r="I251" s="200" t="str">
        <f>V230</f>
        <v>GustavoTFP</v>
      </c>
      <c r="J251" s="200"/>
      <c r="K251" s="200"/>
      <c r="L251" s="200"/>
      <c r="M251" s="200"/>
      <c r="N251" s="200"/>
      <c r="O251" s="200"/>
      <c r="P251" s="200"/>
      <c r="Q251" s="5">
        <f t="shared" si="43"/>
        <v>3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0</v>
      </c>
      <c r="D252" s="200" t="str">
        <f>V232</f>
        <v>Bruno Duim FC</v>
      </c>
      <c r="E252" s="200"/>
      <c r="F252" s="135">
        <v>62.54</v>
      </c>
      <c r="G252" s="134" t="s">
        <v>17</v>
      </c>
      <c r="H252" s="133">
        <v>75.739999999999995</v>
      </c>
      <c r="I252" s="200" t="str">
        <f>V231</f>
        <v>max pane</v>
      </c>
      <c r="J252" s="200"/>
      <c r="K252" s="200"/>
      <c r="L252" s="200"/>
      <c r="M252" s="200"/>
      <c r="N252" s="200"/>
      <c r="O252" s="200"/>
      <c r="P252" s="200"/>
      <c r="Q252" s="5">
        <f t="shared" si="43"/>
        <v>3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 ht="15" customHeight="1">
      <c r="C254" s="5" t="str">
        <f t="shared" si="42"/>
        <v/>
      </c>
      <c r="D254" s="201" t="s">
        <v>352</v>
      </c>
      <c r="E254" s="202"/>
      <c r="F254" s="202"/>
      <c r="G254" s="202"/>
      <c r="H254" s="202"/>
      <c r="I254" s="202"/>
      <c r="J254" s="202"/>
      <c r="K254" s="202"/>
      <c r="L254" s="202"/>
      <c r="M254" s="202"/>
      <c r="N254" s="202"/>
      <c r="O254" s="202"/>
      <c r="P254" s="203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customHeight="1" thickBot="1">
      <c r="C255" s="5" t="str">
        <f t="shared" si="42"/>
        <v/>
      </c>
      <c r="D255" s="204"/>
      <c r="E255" s="205"/>
      <c r="F255" s="205"/>
      <c r="G255" s="205"/>
      <c r="H255" s="205"/>
      <c r="I255" s="205"/>
      <c r="J255" s="205"/>
      <c r="K255" s="205"/>
      <c r="L255" s="205"/>
      <c r="M255" s="205"/>
      <c r="N255" s="205"/>
      <c r="O255" s="205"/>
      <c r="P255" s="206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3</v>
      </c>
      <c r="D257" s="200" t="str">
        <f>V235</f>
        <v>Agora Eh</v>
      </c>
      <c r="E257" s="200"/>
      <c r="F257" s="133">
        <v>36.5</v>
      </c>
      <c r="G257" s="134" t="s">
        <v>17</v>
      </c>
      <c r="H257" s="135">
        <v>29.78</v>
      </c>
      <c r="I257" s="200" t="str">
        <f>V229</f>
        <v xml:space="preserve"> Siri assassino</v>
      </c>
      <c r="J257" s="200"/>
      <c r="K257" s="200"/>
      <c r="L257" s="200"/>
      <c r="M257" s="200"/>
      <c r="N257" s="200"/>
      <c r="O257" s="200"/>
      <c r="P257" s="200"/>
      <c r="Q257" s="5">
        <f t="shared" si="43"/>
        <v>0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00" t="str">
        <f>V234</f>
        <v>Jero FC</v>
      </c>
      <c r="E258" s="200"/>
      <c r="F258" s="135">
        <v>60.57</v>
      </c>
      <c r="G258" s="134" t="s">
        <v>17</v>
      </c>
      <c r="H258" s="133">
        <v>61.87</v>
      </c>
      <c r="I258" s="200" t="str">
        <f>V228</f>
        <v>Destifnow F.C</v>
      </c>
      <c r="J258" s="200"/>
      <c r="K258" s="200"/>
      <c r="L258" s="200"/>
      <c r="M258" s="200"/>
      <c r="N258" s="200"/>
      <c r="O258" s="200"/>
      <c r="P258" s="200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3</v>
      </c>
      <c r="D259" s="200" t="str">
        <f>V233</f>
        <v>Fla Intel F C</v>
      </c>
      <c r="E259" s="200"/>
      <c r="F259" s="133" t="s">
        <v>591</v>
      </c>
      <c r="G259" s="134" t="s">
        <v>17</v>
      </c>
      <c r="H259" s="135">
        <v>21.25</v>
      </c>
      <c r="I259" s="200" t="str">
        <f>V231</f>
        <v>max pane</v>
      </c>
      <c r="J259" s="200"/>
      <c r="K259" s="200"/>
      <c r="L259" s="200"/>
      <c r="M259" s="200"/>
      <c r="N259" s="200"/>
      <c r="O259" s="200"/>
      <c r="P259" s="200"/>
      <c r="Q259" s="5">
        <f t="shared" si="43"/>
        <v>0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0</v>
      </c>
      <c r="D260" s="200" t="str">
        <f>V232</f>
        <v>Bruno Duim FC</v>
      </c>
      <c r="E260" s="200"/>
      <c r="F260" s="135">
        <v>38.82</v>
      </c>
      <c r="G260" s="134" t="s">
        <v>17</v>
      </c>
      <c r="H260" s="133">
        <v>80.47</v>
      </c>
      <c r="I260" s="200" t="str">
        <f>V230</f>
        <v>GustavoTFP</v>
      </c>
      <c r="J260" s="200"/>
      <c r="K260" s="200"/>
      <c r="L260" s="200"/>
      <c r="M260" s="200"/>
      <c r="N260" s="200"/>
      <c r="O260" s="200"/>
      <c r="P260" s="200"/>
      <c r="Q260" s="5">
        <f t="shared" si="43"/>
        <v>3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01" t="s">
        <v>353</v>
      </c>
      <c r="E262" s="202"/>
      <c r="F262" s="202"/>
      <c r="G262" s="202"/>
      <c r="H262" s="202"/>
      <c r="I262" s="202"/>
      <c r="J262" s="202"/>
      <c r="K262" s="202"/>
      <c r="L262" s="202"/>
      <c r="M262" s="202"/>
      <c r="N262" s="202"/>
      <c r="O262" s="202"/>
      <c r="P262" s="203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04"/>
      <c r="E263" s="205"/>
      <c r="F263" s="205"/>
      <c r="G263" s="205"/>
      <c r="H263" s="205"/>
      <c r="I263" s="205"/>
      <c r="J263" s="205"/>
      <c r="K263" s="205"/>
      <c r="L263" s="205"/>
      <c r="M263" s="205"/>
      <c r="N263" s="205"/>
      <c r="O263" s="205"/>
      <c r="P263" s="206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00" t="str">
        <f>V235</f>
        <v>Agora Eh</v>
      </c>
      <c r="E265" s="200"/>
      <c r="F265" s="128">
        <v>56.46</v>
      </c>
      <c r="G265" s="88" t="s">
        <v>17</v>
      </c>
      <c r="H265" s="129">
        <v>23.55</v>
      </c>
      <c r="I265" s="200" t="str">
        <f>V230</f>
        <v>GustavoTFP</v>
      </c>
      <c r="J265" s="200"/>
      <c r="K265" s="200"/>
      <c r="L265" s="200"/>
      <c r="M265" s="200"/>
      <c r="N265" s="200"/>
      <c r="O265" s="200"/>
      <c r="P265" s="200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0</v>
      </c>
      <c r="D266" s="200" t="str">
        <f>V234</f>
        <v>Jero FC</v>
      </c>
      <c r="E266" s="200"/>
      <c r="F266" s="129">
        <v>11.45</v>
      </c>
      <c r="G266" s="88" t="s">
        <v>17</v>
      </c>
      <c r="H266" s="128">
        <v>31.36</v>
      </c>
      <c r="I266" s="200" t="str">
        <f>V231</f>
        <v>max pane</v>
      </c>
      <c r="J266" s="200"/>
      <c r="K266" s="200"/>
      <c r="L266" s="200"/>
      <c r="M266" s="200"/>
      <c r="N266" s="200"/>
      <c r="O266" s="200"/>
      <c r="P266" s="200"/>
      <c r="Q266" s="5">
        <f t="shared" si="43"/>
        <v>3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0</v>
      </c>
      <c r="D267" s="200" t="str">
        <f>V233</f>
        <v>Fla Intel F C</v>
      </c>
      <c r="E267" s="200"/>
      <c r="F267" s="129">
        <v>36.159999999999997</v>
      </c>
      <c r="G267" s="88" t="s">
        <v>17</v>
      </c>
      <c r="H267" s="128">
        <v>51.86</v>
      </c>
      <c r="I267" s="200" t="str">
        <f>V228</f>
        <v>Destifnow F.C</v>
      </c>
      <c r="J267" s="200"/>
      <c r="K267" s="200"/>
      <c r="L267" s="200"/>
      <c r="M267" s="200"/>
      <c r="N267" s="200"/>
      <c r="O267" s="200"/>
      <c r="P267" s="200"/>
      <c r="Q267" s="5">
        <f t="shared" si="43"/>
        <v>3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00" t="str">
        <f>V232</f>
        <v>Bruno Duim FC</v>
      </c>
      <c r="E268" s="200"/>
      <c r="F268" s="128">
        <v>58.65</v>
      </c>
      <c r="G268" s="88" t="s">
        <v>17</v>
      </c>
      <c r="H268" s="129">
        <v>24.26</v>
      </c>
      <c r="I268" s="200" t="str">
        <f>V229</f>
        <v xml:space="preserve"> Siri assassino</v>
      </c>
      <c r="J268" s="200"/>
      <c r="K268" s="200"/>
      <c r="L268" s="200"/>
      <c r="M268" s="200"/>
      <c r="N268" s="200"/>
      <c r="O268" s="200"/>
      <c r="P268" s="200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01" t="s">
        <v>354</v>
      </c>
      <c r="E270" s="202"/>
      <c r="F270" s="202"/>
      <c r="G270" s="202"/>
      <c r="H270" s="202"/>
      <c r="I270" s="202"/>
      <c r="J270" s="202"/>
      <c r="K270" s="202"/>
      <c r="L270" s="202"/>
      <c r="M270" s="202"/>
      <c r="N270" s="202"/>
      <c r="O270" s="202"/>
      <c r="P270" s="203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04"/>
      <c r="E271" s="205"/>
      <c r="F271" s="205"/>
      <c r="G271" s="205"/>
      <c r="H271" s="205"/>
      <c r="I271" s="205"/>
      <c r="J271" s="205"/>
      <c r="K271" s="205"/>
      <c r="L271" s="205"/>
      <c r="M271" s="205"/>
      <c r="N271" s="205"/>
      <c r="O271" s="205"/>
      <c r="P271" s="206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00" t="str">
        <f>V235</f>
        <v>Agora Eh</v>
      </c>
      <c r="E273" s="200"/>
      <c r="F273" s="133">
        <v>48.57</v>
      </c>
      <c r="G273" s="134" t="s">
        <v>17</v>
      </c>
      <c r="H273" s="135">
        <v>33.25</v>
      </c>
      <c r="I273" s="200" t="str">
        <f>V232</f>
        <v>Bruno Duim FC</v>
      </c>
      <c r="J273" s="200"/>
      <c r="K273" s="200"/>
      <c r="L273" s="200"/>
      <c r="M273" s="200"/>
      <c r="N273" s="200"/>
      <c r="O273" s="200"/>
      <c r="P273" s="200"/>
      <c r="Q273" s="5">
        <f t="shared" si="43"/>
        <v>0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0" t="str">
        <f>V234</f>
        <v>Jero FC</v>
      </c>
      <c r="E274" s="200"/>
      <c r="F274" s="133">
        <v>31.35</v>
      </c>
      <c r="G274" s="134" t="s">
        <v>17</v>
      </c>
      <c r="H274" s="135">
        <v>30.5</v>
      </c>
      <c r="I274" s="200" t="str">
        <f>V233</f>
        <v>Fla Intel F C</v>
      </c>
      <c r="J274" s="200"/>
      <c r="K274" s="200"/>
      <c r="L274" s="200"/>
      <c r="M274" s="200"/>
      <c r="N274" s="200"/>
      <c r="O274" s="200"/>
      <c r="P274" s="200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00" t="str">
        <f>V231</f>
        <v>max pane</v>
      </c>
      <c r="E275" s="200"/>
      <c r="F275" s="135">
        <v>28.3</v>
      </c>
      <c r="G275" s="134" t="s">
        <v>17</v>
      </c>
      <c r="H275" s="133">
        <v>40.15</v>
      </c>
      <c r="I275" s="200" t="str">
        <f>V228</f>
        <v>Destifnow F.C</v>
      </c>
      <c r="J275" s="200"/>
      <c r="K275" s="200"/>
      <c r="L275" s="200"/>
      <c r="M275" s="200"/>
      <c r="N275" s="200"/>
      <c r="O275" s="200"/>
      <c r="P275" s="200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00" t="str">
        <f>V230</f>
        <v>GustavoTFP</v>
      </c>
      <c r="E276" s="200"/>
      <c r="F276" s="133">
        <v>77.260000000000005</v>
      </c>
      <c r="G276" s="134" t="s">
        <v>17</v>
      </c>
      <c r="H276" s="135">
        <v>17.97</v>
      </c>
      <c r="I276" s="200" t="str">
        <f>V229</f>
        <v xml:space="preserve"> Siri assassino</v>
      </c>
      <c r="J276" s="200"/>
      <c r="K276" s="200"/>
      <c r="L276" s="200"/>
      <c r="M276" s="200"/>
      <c r="N276" s="200"/>
      <c r="O276" s="200"/>
      <c r="P276" s="200"/>
      <c r="Q276" s="5">
        <f t="shared" si="43"/>
        <v>0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1" t="s">
        <v>355</v>
      </c>
      <c r="E278" s="202"/>
      <c r="F278" s="202"/>
      <c r="G278" s="202"/>
      <c r="H278" s="202"/>
      <c r="I278" s="202"/>
      <c r="J278" s="202"/>
      <c r="K278" s="202"/>
      <c r="L278" s="202"/>
      <c r="M278" s="202"/>
      <c r="N278" s="202"/>
      <c r="O278" s="202"/>
      <c r="P278" s="203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04"/>
      <c r="E279" s="205"/>
      <c r="F279" s="205"/>
      <c r="G279" s="205"/>
      <c r="H279" s="205"/>
      <c r="I279" s="205"/>
      <c r="J279" s="205"/>
      <c r="K279" s="205"/>
      <c r="L279" s="205"/>
      <c r="M279" s="205"/>
      <c r="N279" s="205"/>
      <c r="O279" s="205"/>
      <c r="P279" s="206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00" t="str">
        <f>V235</f>
        <v>Agora Eh</v>
      </c>
      <c r="E281" s="200"/>
      <c r="F281" s="133">
        <v>59.27</v>
      </c>
      <c r="G281" s="134" t="s">
        <v>17</v>
      </c>
      <c r="H281" s="135">
        <v>0</v>
      </c>
      <c r="I281" s="200" t="str">
        <f>V233</f>
        <v>Fla Intel F C</v>
      </c>
      <c r="J281" s="200"/>
      <c r="K281" s="200"/>
      <c r="L281" s="200"/>
      <c r="M281" s="200"/>
      <c r="N281" s="200"/>
      <c r="O281" s="200"/>
      <c r="P281" s="200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00" t="str">
        <f>V234</f>
        <v>Jero FC</v>
      </c>
      <c r="E282" s="200"/>
      <c r="F282" s="135">
        <v>49.31</v>
      </c>
      <c r="G282" s="134" t="s">
        <v>17</v>
      </c>
      <c r="H282" s="133">
        <v>104.85</v>
      </c>
      <c r="I282" s="200" t="str">
        <f>V232</f>
        <v>Bruno Duim FC</v>
      </c>
      <c r="J282" s="200"/>
      <c r="K282" s="200"/>
      <c r="L282" s="200"/>
      <c r="M282" s="200"/>
      <c r="N282" s="200"/>
      <c r="O282" s="200"/>
      <c r="P282" s="200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00" t="str">
        <f>V231</f>
        <v>max pane</v>
      </c>
      <c r="E283" s="200"/>
      <c r="F283" s="133">
        <v>44.37</v>
      </c>
      <c r="G283" s="134" t="s">
        <v>17</v>
      </c>
      <c r="H283" s="135">
        <v>11.95</v>
      </c>
      <c r="I283" s="200" t="str">
        <f>V229</f>
        <v xml:space="preserve"> Siri assassino</v>
      </c>
      <c r="J283" s="200"/>
      <c r="K283" s="200"/>
      <c r="L283" s="200"/>
      <c r="M283" s="200"/>
      <c r="N283" s="200"/>
      <c r="O283" s="200"/>
      <c r="P283" s="200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0" t="str">
        <f>V230</f>
        <v>GustavoTFP</v>
      </c>
      <c r="E284" s="200"/>
      <c r="F284" s="135">
        <v>51.71</v>
      </c>
      <c r="G284" s="134" t="s">
        <v>17</v>
      </c>
      <c r="H284" s="133">
        <v>57.11</v>
      </c>
      <c r="I284" s="200" t="str">
        <f>V228</f>
        <v>Destifnow F.C</v>
      </c>
      <c r="J284" s="200"/>
      <c r="K284" s="200"/>
      <c r="L284" s="200"/>
      <c r="M284" s="200"/>
      <c r="N284" s="200"/>
      <c r="O284" s="200"/>
      <c r="P284" s="200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1" t="s">
        <v>356</v>
      </c>
      <c r="E286" s="202"/>
      <c r="F286" s="202"/>
      <c r="G286" s="202"/>
      <c r="H286" s="202"/>
      <c r="I286" s="202"/>
      <c r="J286" s="202"/>
      <c r="K286" s="202"/>
      <c r="L286" s="202"/>
      <c r="M286" s="202"/>
      <c r="N286" s="202"/>
      <c r="O286" s="202"/>
      <c r="P286" s="203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04"/>
      <c r="E287" s="205"/>
      <c r="F287" s="205"/>
      <c r="G287" s="205"/>
      <c r="H287" s="205"/>
      <c r="I287" s="205"/>
      <c r="J287" s="205"/>
      <c r="K287" s="205"/>
      <c r="L287" s="205"/>
      <c r="M287" s="205"/>
      <c r="N287" s="205"/>
      <c r="O287" s="205"/>
      <c r="P287" s="206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00" t="str">
        <f>V235</f>
        <v>Agora Eh</v>
      </c>
      <c r="E289" s="200"/>
      <c r="F289" s="133">
        <v>54.57</v>
      </c>
      <c r="G289" s="134" t="s">
        <v>17</v>
      </c>
      <c r="H289" s="135">
        <v>52.71</v>
      </c>
      <c r="I289" s="200" t="str">
        <f>V234</f>
        <v>Jero FC</v>
      </c>
      <c r="J289" s="200"/>
      <c r="K289" s="200"/>
      <c r="L289" s="200"/>
      <c r="M289" s="200"/>
      <c r="N289" s="200"/>
      <c r="O289" s="200"/>
      <c r="P289" s="200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0" t="str">
        <f>V233</f>
        <v>Fla Intel F C</v>
      </c>
      <c r="E290" s="200"/>
      <c r="F290" s="135">
        <v>0</v>
      </c>
      <c r="G290" s="134" t="s">
        <v>17</v>
      </c>
      <c r="H290" s="133">
        <v>49.13</v>
      </c>
      <c r="I290" s="200" t="str">
        <f>V232</f>
        <v>Bruno Duim FC</v>
      </c>
      <c r="J290" s="200"/>
      <c r="K290" s="200"/>
      <c r="L290" s="200"/>
      <c r="M290" s="200"/>
      <c r="N290" s="200"/>
      <c r="O290" s="200"/>
      <c r="P290" s="200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00" t="str">
        <f>V231</f>
        <v>max pane</v>
      </c>
      <c r="E291" s="200"/>
      <c r="F291" s="135">
        <v>38.21</v>
      </c>
      <c r="G291" s="134" t="s">
        <v>17</v>
      </c>
      <c r="H291" s="133">
        <v>68.28</v>
      </c>
      <c r="I291" s="200" t="str">
        <f>V230</f>
        <v>GustavoTFP</v>
      </c>
      <c r="J291" s="200"/>
      <c r="K291" s="200"/>
      <c r="L291" s="200"/>
      <c r="M291" s="200"/>
      <c r="N291" s="200"/>
      <c r="O291" s="200"/>
      <c r="P291" s="200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0" t="str">
        <f>V229</f>
        <v xml:space="preserve"> Siri assassino</v>
      </c>
      <c r="E292" s="200"/>
      <c r="F292" s="133">
        <v>38.450000000000003</v>
      </c>
      <c r="G292" s="134" t="s">
        <v>17</v>
      </c>
      <c r="H292" s="135">
        <v>36.08</v>
      </c>
      <c r="I292" s="200" t="str">
        <f>V228</f>
        <v>Destifnow F.C</v>
      </c>
      <c r="J292" s="200"/>
      <c r="K292" s="200"/>
      <c r="L292" s="200"/>
      <c r="M292" s="200"/>
      <c r="N292" s="200"/>
      <c r="O292" s="200"/>
      <c r="P292" s="200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219" t="s">
        <v>346</v>
      </c>
      <c r="E294" s="219"/>
      <c r="F294" s="219"/>
      <c r="G294" s="219"/>
      <c r="H294" s="219"/>
      <c r="I294" s="219"/>
      <c r="J294" s="219"/>
      <c r="K294" s="219"/>
      <c r="L294" s="219"/>
      <c r="M294" s="21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219"/>
      <c r="E295" s="219"/>
      <c r="F295" s="219"/>
      <c r="G295" s="219"/>
      <c r="H295" s="219"/>
      <c r="I295" s="219"/>
      <c r="J295" s="219"/>
      <c r="K295" s="219"/>
      <c r="L295" s="219"/>
      <c r="M295" s="21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102" t="s">
        <v>29</v>
      </c>
      <c r="F296" s="220" t="s">
        <v>12</v>
      </c>
      <c r="G296" s="220"/>
      <c r="H296" s="220" t="s">
        <v>264</v>
      </c>
      <c r="I296" s="220"/>
      <c r="J296" s="220" t="s">
        <v>265</v>
      </c>
      <c r="K296" s="220"/>
      <c r="L296" s="220" t="s">
        <v>266</v>
      </c>
      <c r="M296" s="220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91" t="s">
        <v>4</v>
      </c>
      <c r="E297" s="91" t="str">
        <f>VLOOKUP(AC297,$U$296:$AB$304,2)</f>
        <v>Lucca Mengão</v>
      </c>
      <c r="F297" s="216">
        <f>VLOOKUP(AC297,$U$296:$AB$304,3)</f>
        <v>15</v>
      </c>
      <c r="G297" s="216"/>
      <c r="H297" s="217">
        <f>VLOOKUP(AC297,$U$296:$AB$304,4)</f>
        <v>396.21000000000004</v>
      </c>
      <c r="I297" s="217"/>
      <c r="J297" s="217">
        <f>VLOOKUP(AC297,$U$296:$AB$304,5)</f>
        <v>336.77</v>
      </c>
      <c r="K297" s="217"/>
      <c r="L297" s="217">
        <f>VLOOKUP(AC297,$U$296:$AB$304,6)</f>
        <v>59.440000000000055</v>
      </c>
      <c r="M297" s="218"/>
      <c r="O297" s="29" t="s">
        <v>271</v>
      </c>
      <c r="T297" s="4"/>
      <c r="U297" s="22">
        <v>1</v>
      </c>
      <c r="V297" s="97" t="str">
        <f>IF(OR('2ª FASE - GRUPOS I a P'!F292="",'2ª FASE - GRUPOS I a P'!F292=""),"",'2ª FASE - GRUPOS I a P'!E231)</f>
        <v>Punk*s da Gávea</v>
      </c>
      <c r="W297" s="5">
        <f>SUM(Q313,Q318,Q327,Q336,Q344,Q353,Q361)</f>
        <v>15</v>
      </c>
      <c r="X297" s="5">
        <f>SUM(H313,H318,H327,H336,H344,H353,H361)</f>
        <v>340.48</v>
      </c>
      <c r="Y297" s="5">
        <f>SUM(F313,F318,F327,F336,F344,F353,F361)</f>
        <v>338.40999999999997</v>
      </c>
      <c r="Z297" s="5">
        <f>X297-Y297</f>
        <v>2.07000000000005</v>
      </c>
      <c r="AA297" s="97">
        <f>(W297*10^10)+((Z297+5000)*10^6)+(X297*10)+U297</f>
        <v>155002073405.79999</v>
      </c>
      <c r="AB297" s="5">
        <f>LARGE($AA$297:$AA$304,U297)</f>
        <v>155059443969.10001</v>
      </c>
      <c r="AC297" s="97">
        <f>MATCH(AB297,$AA$297:$AA$304,0)</f>
        <v>7</v>
      </c>
    </row>
    <row r="298" spans="3:29">
      <c r="D298" s="91" t="s">
        <v>5</v>
      </c>
      <c r="E298" s="91" t="str">
        <f t="shared" ref="E298:E304" si="44">VLOOKUP(AC298,$U$296:$AB$304,2)</f>
        <v>Spada C.R.F.C</v>
      </c>
      <c r="F298" s="216">
        <f t="shared" ref="F298:F304" si="45">VLOOKUP(AC298,$U$296:$AB$304,3)</f>
        <v>15</v>
      </c>
      <c r="G298" s="216"/>
      <c r="H298" s="217">
        <f t="shared" ref="H298:H304" si="46">VLOOKUP(AC298,$U$296:$AB$304,4)</f>
        <v>359.35</v>
      </c>
      <c r="I298" s="217"/>
      <c r="J298" s="217">
        <f t="shared" ref="J298:J304" si="47">VLOOKUP(AC298,$U$296:$AB$304,5)</f>
        <v>307.89999999999998</v>
      </c>
      <c r="K298" s="217"/>
      <c r="L298" s="217">
        <f t="shared" ref="L298:L304" si="48">VLOOKUP(AC298,$U$296:$AB$304,6)</f>
        <v>51.450000000000045</v>
      </c>
      <c r="M298" s="218"/>
      <c r="O298" s="29" t="s">
        <v>267</v>
      </c>
      <c r="T298" s="4"/>
      <c r="U298" s="22">
        <v>2</v>
      </c>
      <c r="V298" s="97" t="str">
        <f>IF(OR('2ª FASE - GRUPOS A a H'!F361="",'2ª FASE - GRUPOS A a H'!H361=""),"",'2ª FASE - GRUPOS A a H'!E300)</f>
        <v>Spada C.R.F.C</v>
      </c>
      <c r="W298" s="5">
        <f>SUM(Q312,Q319,Q326,Q337,Q345,Q352)</f>
        <v>15</v>
      </c>
      <c r="X298" s="5">
        <f>SUM(H312,H319,H326,H337,H345,H352,F361)</f>
        <v>359.35</v>
      </c>
      <c r="Y298" s="5">
        <f>SUM(F312,F319,F326,F337,F345,F352,H361)</f>
        <v>307.89999999999998</v>
      </c>
      <c r="Z298" s="5">
        <f t="shared" ref="Z298:Z304" si="49">X298-Y298</f>
        <v>51.450000000000045</v>
      </c>
      <c r="AA298" s="97">
        <f t="shared" ref="AA298:AA304" si="50">(W298*10^10)+((Z298+5000)*10^6)+(X298*10)+U298</f>
        <v>155051453595.5</v>
      </c>
      <c r="AB298" s="5">
        <f t="shared" ref="AB298:AB304" si="51">LARGE($AA$297:$AA$304,U298)</f>
        <v>155051453595.5</v>
      </c>
      <c r="AC298" s="97">
        <f t="shared" ref="AC298:AC304" si="52">MATCH(AB298,$AA$297:$AA$304,0)</f>
        <v>2</v>
      </c>
    </row>
    <row r="299" spans="3:29">
      <c r="D299" s="91" t="s">
        <v>6</v>
      </c>
      <c r="E299" s="91" t="str">
        <f t="shared" si="44"/>
        <v>Punk*s da Gávea</v>
      </c>
      <c r="F299" s="216">
        <f t="shared" si="45"/>
        <v>15</v>
      </c>
      <c r="G299" s="216"/>
      <c r="H299" s="217">
        <f t="shared" si="46"/>
        <v>340.48</v>
      </c>
      <c r="I299" s="217"/>
      <c r="J299" s="217">
        <f t="shared" si="47"/>
        <v>338.40999999999997</v>
      </c>
      <c r="K299" s="217"/>
      <c r="L299" s="217">
        <f t="shared" si="48"/>
        <v>2.07000000000005</v>
      </c>
      <c r="M299" s="218"/>
      <c r="O299" s="29" t="s">
        <v>588</v>
      </c>
      <c r="T299" s="4"/>
      <c r="U299" s="22">
        <v>3</v>
      </c>
      <c r="V299" s="97" t="str">
        <f>IF(OR('2ª FASE - GRUPOS I a P'!F292="",'2ª FASE - GRUPOS I a P'!F292=""),"",'2ª FASE - GRUPOS I a P'!E230)</f>
        <v>SóMerdinha FC</v>
      </c>
      <c r="W299" s="5">
        <f>SUM(Q311,Q320,Q329,Q334,C345,C353,Q360)</f>
        <v>6</v>
      </c>
      <c r="X299" s="5">
        <f>SUM(H311,H320,H329,H334,F345,F353,H360)</f>
        <v>292.2</v>
      </c>
      <c r="Y299" s="5">
        <f>SUM(F311,F320,F329,F334,H345,H353,F360)</f>
        <v>327.21999999999997</v>
      </c>
      <c r="Z299" s="5">
        <f t="shared" si="49"/>
        <v>-35.019999999999982</v>
      </c>
      <c r="AA299" s="97">
        <f t="shared" si="50"/>
        <v>64964982925</v>
      </c>
      <c r="AB299" s="5">
        <f t="shared" si="51"/>
        <v>155002073405.79999</v>
      </c>
      <c r="AC299" s="97">
        <f t="shared" si="52"/>
        <v>1</v>
      </c>
    </row>
    <row r="300" spans="3:29">
      <c r="D300" s="91" t="s">
        <v>7</v>
      </c>
      <c r="E300" s="91" t="str">
        <f t="shared" si="44"/>
        <v>secapimenteira</v>
      </c>
      <c r="F300" s="216">
        <f t="shared" si="45"/>
        <v>12</v>
      </c>
      <c r="G300" s="216"/>
      <c r="H300" s="217">
        <f t="shared" si="46"/>
        <v>442.76</v>
      </c>
      <c r="I300" s="217"/>
      <c r="J300" s="217">
        <f t="shared" si="47"/>
        <v>394.09000000000003</v>
      </c>
      <c r="K300" s="217"/>
      <c r="L300" s="217">
        <f t="shared" si="48"/>
        <v>48.669999999999959</v>
      </c>
      <c r="M300" s="218"/>
      <c r="O300" s="29" t="s">
        <v>589</v>
      </c>
      <c r="T300" s="4"/>
      <c r="U300" s="22">
        <v>4</v>
      </c>
      <c r="V300" s="97" t="str">
        <f>IF(OR('2ª FASE - GRUPOS A a H'!F361="",'2ª FASE - GRUPOS A a H'!H361=""),"",'2ª FASE - GRUPOS A a H'!E299)</f>
        <v>Vale das Videiras</v>
      </c>
      <c r="W300" s="5">
        <f>SUM(Q310,Q321,Q328,Q335,C344,C352,C360)</f>
        <v>3</v>
      </c>
      <c r="X300" s="5">
        <f>SUM(H310,H321,H328,H335,F344,F352,F360)</f>
        <v>318.56</v>
      </c>
      <c r="Y300" s="5">
        <f>SUM(F310,H321,F328,F335,H344,H352,H360)</f>
        <v>402.36</v>
      </c>
      <c r="Z300" s="5">
        <f t="shared" si="49"/>
        <v>-83.800000000000011</v>
      </c>
      <c r="AA300" s="97">
        <f t="shared" si="50"/>
        <v>34916203189.599998</v>
      </c>
      <c r="AB300" s="5">
        <f t="shared" si="51"/>
        <v>125048674433.60001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Nao intendo futebol</v>
      </c>
      <c r="F301" s="207">
        <f t="shared" si="45"/>
        <v>12</v>
      </c>
      <c r="G301" s="207"/>
      <c r="H301" s="208">
        <f t="shared" si="46"/>
        <v>359.77</v>
      </c>
      <c r="I301" s="208"/>
      <c r="J301" s="208">
        <f t="shared" si="47"/>
        <v>316</v>
      </c>
      <c r="K301" s="208"/>
      <c r="L301" s="208">
        <f t="shared" si="48"/>
        <v>43.769999999999982</v>
      </c>
      <c r="M301" s="209"/>
      <c r="O301" s="29" t="s">
        <v>270</v>
      </c>
      <c r="T301" s="4"/>
      <c r="U301" s="22">
        <v>5</v>
      </c>
      <c r="V301" s="97" t="str">
        <f>IF(OR('2ª FASE - GRUPOS I a P'!F292="",'2ª FASE - GRUPOS I a P'!F292=""),"",'2ª FASE - GRUPOS I a P'!E229)</f>
        <v>Nao intendo futebol</v>
      </c>
      <c r="W301" s="5">
        <f>SUM(C313,C321,C329,C337,Q342,Q351,Q359)</f>
        <v>12</v>
      </c>
      <c r="X301" s="5">
        <f>SUM(F313,F321,F329,F337,H342,H351,H359)</f>
        <v>359.77</v>
      </c>
      <c r="Y301" s="5">
        <f>SUM(H313,H321,H329,H337,F342,F351,F359)</f>
        <v>316</v>
      </c>
      <c r="Z301" s="5">
        <f t="shared" si="49"/>
        <v>43.769999999999982</v>
      </c>
      <c r="AA301" s="97">
        <f t="shared" si="50"/>
        <v>125043773602.7</v>
      </c>
      <c r="AB301" s="5">
        <f t="shared" si="51"/>
        <v>125043773602.7</v>
      </c>
      <c r="AC301" s="97">
        <f t="shared" si="52"/>
        <v>5</v>
      </c>
    </row>
    <row r="302" spans="3:29">
      <c r="D302" s="89" t="s">
        <v>9</v>
      </c>
      <c r="E302" s="89" t="str">
        <f t="shared" si="44"/>
        <v>SóMerdinha FC</v>
      </c>
      <c r="F302" s="207">
        <f t="shared" si="45"/>
        <v>6</v>
      </c>
      <c r="G302" s="207"/>
      <c r="H302" s="208">
        <f t="shared" si="46"/>
        <v>292.2</v>
      </c>
      <c r="I302" s="208"/>
      <c r="J302" s="208">
        <f t="shared" si="47"/>
        <v>327.21999999999997</v>
      </c>
      <c r="K302" s="208"/>
      <c r="L302" s="208">
        <f t="shared" si="48"/>
        <v>-35.019999999999982</v>
      </c>
      <c r="M302" s="209"/>
      <c r="T302" s="4"/>
      <c r="U302" s="22">
        <v>6</v>
      </c>
      <c r="V302" s="97" t="str">
        <f>IF(OR('2ª FASE - GRUPOS A a H'!F361="",'2ª FASE - GRUPOS A a H'!H361=""),"",'2ª FASE - GRUPOS A a H'!E298)</f>
        <v>secapimenteira</v>
      </c>
      <c r="W302" s="5">
        <f>SUM(C312,C320,C328,C336,Q343,Q350,C359)</f>
        <v>12</v>
      </c>
      <c r="X302" s="5">
        <f>SUM(F312,F320,F328,F336,H343,H350,F359)</f>
        <v>442.76</v>
      </c>
      <c r="Y302" s="5">
        <f>SUM(H312,H320,H328,H336,F343,F350,H359)</f>
        <v>394.09000000000003</v>
      </c>
      <c r="Z302" s="5">
        <f t="shared" si="49"/>
        <v>48.669999999999959</v>
      </c>
      <c r="AA302" s="97">
        <f t="shared" si="50"/>
        <v>125048674433.60001</v>
      </c>
      <c r="AB302" s="5">
        <f t="shared" si="51"/>
        <v>64964982925</v>
      </c>
      <c r="AC302" s="97">
        <f t="shared" si="52"/>
        <v>3</v>
      </c>
    </row>
    <row r="303" spans="3:29">
      <c r="D303" s="89" t="s">
        <v>10</v>
      </c>
      <c r="E303" s="89" t="str">
        <f t="shared" si="44"/>
        <v>Glaa.VascodaaGamaa</v>
      </c>
      <c r="F303" s="207">
        <f t="shared" si="45"/>
        <v>6</v>
      </c>
      <c r="G303" s="207"/>
      <c r="H303" s="208">
        <f t="shared" si="46"/>
        <v>322.84000000000003</v>
      </c>
      <c r="I303" s="208"/>
      <c r="J303" s="208">
        <f t="shared" si="47"/>
        <v>368.26</v>
      </c>
      <c r="K303" s="208"/>
      <c r="L303" s="208">
        <f t="shared" si="48"/>
        <v>-45.419999999999959</v>
      </c>
      <c r="M303" s="209"/>
      <c r="T303" s="4"/>
      <c r="U303" s="22">
        <v>7</v>
      </c>
      <c r="V303" s="97" t="str">
        <f>IF(OR('2ª FASE - GRUPOS I a P'!F292="",'2ª FASE - GRUPOS I a P'!F292=""),"",'2ª FASE - GRUPOS I a P'!E228)</f>
        <v>Lucca Mengão</v>
      </c>
      <c r="W303" s="5">
        <f>SUM(C311,C319,C327,C335,C343,C351,Q358)</f>
        <v>15</v>
      </c>
      <c r="X303" s="5">
        <f>SUM(F311,F319,F327,F335,F343,F351,H358)</f>
        <v>396.21000000000004</v>
      </c>
      <c r="Y303" s="5">
        <f>SUM(H311,H319,H327,H335,H343,H351,F358)</f>
        <v>336.77</v>
      </c>
      <c r="Z303" s="5">
        <f t="shared" si="49"/>
        <v>59.440000000000055</v>
      </c>
      <c r="AA303" s="97">
        <f t="shared" si="50"/>
        <v>155059443969.10001</v>
      </c>
      <c r="AB303" s="5">
        <f t="shared" si="51"/>
        <v>64954583236.400002</v>
      </c>
      <c r="AC303" s="97">
        <f t="shared" si="52"/>
        <v>8</v>
      </c>
    </row>
    <row r="304" spans="3:29">
      <c r="D304" s="89" t="s">
        <v>11</v>
      </c>
      <c r="E304" s="89" t="str">
        <f t="shared" si="44"/>
        <v>Vale das Videiras</v>
      </c>
      <c r="F304" s="207">
        <f t="shared" si="45"/>
        <v>3</v>
      </c>
      <c r="G304" s="207"/>
      <c r="H304" s="208">
        <f t="shared" si="46"/>
        <v>318.56</v>
      </c>
      <c r="I304" s="208"/>
      <c r="J304" s="208">
        <f t="shared" si="47"/>
        <v>402.36</v>
      </c>
      <c r="K304" s="208"/>
      <c r="L304" s="208">
        <f t="shared" si="48"/>
        <v>-83.800000000000011</v>
      </c>
      <c r="M304" s="209"/>
      <c r="T304" s="4"/>
      <c r="U304" s="22">
        <v>8</v>
      </c>
      <c r="V304" s="97" t="str">
        <f>IF(OR('2ª FASE - GRUPOS A a H'!F361="",'2ª FASE - GRUPOS A a H'!H361=""),"",'2ª FASE - GRUPOS A a H'!E297)</f>
        <v>Glaa.VascodaaGamaa</v>
      </c>
      <c r="W304" s="5">
        <f>SUM(C310,C318,C326,C334,C342,C350,C358)</f>
        <v>6</v>
      </c>
      <c r="X304" s="5">
        <f>SUM(F310,F318,F326,F334,F342,F350,F358)</f>
        <v>322.84000000000003</v>
      </c>
      <c r="Y304" s="5">
        <f>SUM(H310,H318,H326,H334,H342,H350,H358)</f>
        <v>368.26</v>
      </c>
      <c r="Z304" s="5">
        <f t="shared" si="49"/>
        <v>-45.419999999999959</v>
      </c>
      <c r="AA304" s="97">
        <f t="shared" si="50"/>
        <v>64954583236.400002</v>
      </c>
      <c r="AB304" s="5">
        <f t="shared" si="51"/>
        <v>34916203189.599998</v>
      </c>
      <c r="AC304" s="97">
        <f t="shared" si="52"/>
        <v>4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 ht="15" customHeight="1">
      <c r="D307" s="210" t="s">
        <v>350</v>
      </c>
      <c r="E307" s="211"/>
      <c r="F307" s="211"/>
      <c r="G307" s="211"/>
      <c r="H307" s="211"/>
      <c r="I307" s="211"/>
      <c r="J307" s="211"/>
      <c r="K307" s="211"/>
      <c r="L307" s="211"/>
      <c r="M307" s="211"/>
      <c r="N307" s="211"/>
      <c r="O307" s="211"/>
      <c r="P307" s="21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customHeight="1" thickBot="1">
      <c r="D308" s="213"/>
      <c r="E308" s="214"/>
      <c r="F308" s="214"/>
      <c r="G308" s="214"/>
      <c r="H308" s="214"/>
      <c r="I308" s="214"/>
      <c r="J308" s="214"/>
      <c r="K308" s="214"/>
      <c r="L308" s="214"/>
      <c r="M308" s="214"/>
      <c r="N308" s="214"/>
      <c r="O308" s="214"/>
      <c r="P308" s="21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00" t="str">
        <f>V304</f>
        <v>Glaa.VascodaaGamaa</v>
      </c>
      <c r="E310" s="200"/>
      <c r="F310" s="135">
        <v>56.49</v>
      </c>
      <c r="G310" s="134" t="s">
        <v>17</v>
      </c>
      <c r="H310" s="133">
        <v>89.15</v>
      </c>
      <c r="I310" s="200" t="str">
        <f>V300</f>
        <v>Vale das Videiras</v>
      </c>
      <c r="J310" s="200"/>
      <c r="K310" s="200"/>
      <c r="L310" s="200"/>
      <c r="M310" s="200"/>
      <c r="N310" s="200"/>
      <c r="O310" s="200"/>
      <c r="P310" s="200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0" t="str">
        <f>V303</f>
        <v>Lucca Mengão</v>
      </c>
      <c r="E311" s="200"/>
      <c r="F311" s="133">
        <v>84.39</v>
      </c>
      <c r="G311" s="134" t="s">
        <v>17</v>
      </c>
      <c r="H311" s="135">
        <v>69.569999999999993</v>
      </c>
      <c r="I311" s="200" t="str">
        <f>V299</f>
        <v>SóMerdinha FC</v>
      </c>
      <c r="J311" s="200"/>
      <c r="K311" s="200"/>
      <c r="L311" s="200"/>
      <c r="M311" s="200"/>
      <c r="N311" s="200"/>
      <c r="O311" s="200"/>
      <c r="P311" s="200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0" t="str">
        <f>V302</f>
        <v>secapimenteira</v>
      </c>
      <c r="E312" s="200"/>
      <c r="F312" s="135">
        <v>61.2</v>
      </c>
      <c r="G312" s="134" t="s">
        <v>17</v>
      </c>
      <c r="H312" s="133">
        <v>66.290000000000006</v>
      </c>
      <c r="I312" s="200" t="str">
        <f>V298</f>
        <v>Spada C.R.F.C</v>
      </c>
      <c r="J312" s="200"/>
      <c r="K312" s="200"/>
      <c r="L312" s="200"/>
      <c r="M312" s="200"/>
      <c r="N312" s="200"/>
      <c r="O312" s="200"/>
      <c r="P312" s="200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00" t="str">
        <f>V301</f>
        <v>Nao intendo futebol</v>
      </c>
      <c r="E313" s="200"/>
      <c r="F313" s="135">
        <v>37.81</v>
      </c>
      <c r="G313" s="134" t="s">
        <v>17</v>
      </c>
      <c r="H313" s="133">
        <v>43.32</v>
      </c>
      <c r="I313" s="200" t="str">
        <f>V297</f>
        <v>Punk*s da Gávea</v>
      </c>
      <c r="J313" s="200"/>
      <c r="K313" s="200"/>
      <c r="L313" s="200"/>
      <c r="M313" s="200"/>
      <c r="N313" s="200"/>
      <c r="O313" s="200"/>
      <c r="P313" s="200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 ht="15" customHeight="1">
      <c r="C315" s="5" t="str">
        <f t="shared" si="53"/>
        <v/>
      </c>
      <c r="D315" s="201" t="s">
        <v>351</v>
      </c>
      <c r="E315" s="202"/>
      <c r="F315" s="202"/>
      <c r="G315" s="202"/>
      <c r="H315" s="202"/>
      <c r="I315" s="202"/>
      <c r="J315" s="202"/>
      <c r="K315" s="202"/>
      <c r="L315" s="202"/>
      <c r="M315" s="202"/>
      <c r="N315" s="202"/>
      <c r="O315" s="202"/>
      <c r="P315" s="203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customHeight="1" thickBot="1">
      <c r="C316" s="5" t="str">
        <f t="shared" si="53"/>
        <v/>
      </c>
      <c r="D316" s="204"/>
      <c r="E316" s="205"/>
      <c r="F316" s="205"/>
      <c r="G316" s="205"/>
      <c r="H316" s="205"/>
      <c r="I316" s="205"/>
      <c r="J316" s="205"/>
      <c r="K316" s="205"/>
      <c r="L316" s="205"/>
      <c r="M316" s="205"/>
      <c r="N316" s="205"/>
      <c r="O316" s="205"/>
      <c r="P316" s="206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00" t="str">
        <f>V304</f>
        <v>Glaa.VascodaaGamaa</v>
      </c>
      <c r="E318" s="200"/>
      <c r="F318" s="135">
        <v>43.6</v>
      </c>
      <c r="G318" s="134" t="s">
        <v>17</v>
      </c>
      <c r="H318" s="133">
        <v>45.59</v>
      </c>
      <c r="I318" s="200" t="str">
        <f>V297</f>
        <v>Punk*s da Gávea</v>
      </c>
      <c r="J318" s="200"/>
      <c r="K318" s="200"/>
      <c r="L318" s="200"/>
      <c r="M318" s="200"/>
      <c r="N318" s="200"/>
      <c r="O318" s="200"/>
      <c r="P318" s="200"/>
      <c r="Q318" s="5">
        <f t="shared" si="54"/>
        <v>3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0" t="str">
        <f>V303</f>
        <v>Lucca Mengão</v>
      </c>
      <c r="E319" s="200"/>
      <c r="F319" s="135">
        <v>52.6</v>
      </c>
      <c r="G319" s="134" t="s">
        <v>17</v>
      </c>
      <c r="H319" s="133">
        <v>55.94</v>
      </c>
      <c r="I319" s="200" t="str">
        <f>V298</f>
        <v>Spada C.R.F.C</v>
      </c>
      <c r="J319" s="200"/>
      <c r="K319" s="200"/>
      <c r="L319" s="200"/>
      <c r="M319" s="200"/>
      <c r="N319" s="200"/>
      <c r="O319" s="200"/>
      <c r="P319" s="200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00" t="str">
        <f>V302</f>
        <v>secapimenteira</v>
      </c>
      <c r="E320" s="200"/>
      <c r="F320" s="133">
        <v>77.540000000000006</v>
      </c>
      <c r="G320" s="134" t="s">
        <v>17</v>
      </c>
      <c r="H320" s="135">
        <v>54.59</v>
      </c>
      <c r="I320" s="200" t="str">
        <f>V299</f>
        <v>SóMerdinha FC</v>
      </c>
      <c r="J320" s="200"/>
      <c r="K320" s="200"/>
      <c r="L320" s="200"/>
      <c r="M320" s="200"/>
      <c r="N320" s="200"/>
      <c r="O320" s="200"/>
      <c r="P320" s="200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3</v>
      </c>
      <c r="D321" s="200" t="str">
        <f>V301</f>
        <v>Nao intendo futebol</v>
      </c>
      <c r="E321" s="200"/>
      <c r="F321" s="133">
        <v>84</v>
      </c>
      <c r="G321" s="134" t="s">
        <v>17</v>
      </c>
      <c r="H321" s="135">
        <v>42.84</v>
      </c>
      <c r="I321" s="200" t="str">
        <f>V300</f>
        <v>Vale das Videiras</v>
      </c>
      <c r="J321" s="200"/>
      <c r="K321" s="200"/>
      <c r="L321" s="200"/>
      <c r="M321" s="200"/>
      <c r="N321" s="200"/>
      <c r="O321" s="200"/>
      <c r="P321" s="200"/>
      <c r="Q321" s="5">
        <f t="shared" si="54"/>
        <v>0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 ht="15" customHeight="1">
      <c r="C323" s="5" t="str">
        <f t="shared" si="53"/>
        <v/>
      </c>
      <c r="D323" s="201" t="s">
        <v>352</v>
      </c>
      <c r="E323" s="202"/>
      <c r="F323" s="202"/>
      <c r="G323" s="202"/>
      <c r="H323" s="202"/>
      <c r="I323" s="202"/>
      <c r="J323" s="202"/>
      <c r="K323" s="202"/>
      <c r="L323" s="202"/>
      <c r="M323" s="202"/>
      <c r="N323" s="202"/>
      <c r="O323" s="202"/>
      <c r="P323" s="203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customHeight="1" thickBot="1">
      <c r="C324" s="5" t="str">
        <f t="shared" si="53"/>
        <v/>
      </c>
      <c r="D324" s="204"/>
      <c r="E324" s="205"/>
      <c r="F324" s="205"/>
      <c r="G324" s="205"/>
      <c r="H324" s="205"/>
      <c r="I324" s="205"/>
      <c r="J324" s="205"/>
      <c r="K324" s="205"/>
      <c r="L324" s="205"/>
      <c r="M324" s="205"/>
      <c r="N324" s="205"/>
      <c r="O324" s="205"/>
      <c r="P324" s="206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00" t="str">
        <f>V304</f>
        <v>Glaa.VascodaaGamaa</v>
      </c>
      <c r="E326" s="200"/>
      <c r="F326" s="129">
        <v>50.08</v>
      </c>
      <c r="G326" s="88" t="s">
        <v>17</v>
      </c>
      <c r="H326" s="128">
        <v>68.62</v>
      </c>
      <c r="I326" s="200" t="str">
        <f>V298</f>
        <v>Spada C.R.F.C</v>
      </c>
      <c r="J326" s="200"/>
      <c r="K326" s="200"/>
      <c r="L326" s="200"/>
      <c r="M326" s="200"/>
      <c r="N326" s="200"/>
      <c r="O326" s="200"/>
      <c r="P326" s="200"/>
      <c r="Q326" s="5">
        <f t="shared" si="54"/>
        <v>3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0" t="str">
        <f>V303</f>
        <v>Lucca Mengão</v>
      </c>
      <c r="E327" s="200"/>
      <c r="F327" s="128">
        <v>51.58</v>
      </c>
      <c r="G327" s="88" t="s">
        <v>17</v>
      </c>
      <c r="H327" s="129">
        <v>16.66</v>
      </c>
      <c r="I327" s="200" t="str">
        <f>V297</f>
        <v>Punk*s da Gávea</v>
      </c>
      <c r="J327" s="200"/>
      <c r="K327" s="200"/>
      <c r="L327" s="200"/>
      <c r="M327" s="200"/>
      <c r="N327" s="200"/>
      <c r="O327" s="200"/>
      <c r="P327" s="200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0" t="str">
        <f>V302</f>
        <v>secapimenteira</v>
      </c>
      <c r="E328" s="200"/>
      <c r="F328" s="128">
        <v>65.73</v>
      </c>
      <c r="G328" s="88" t="s">
        <v>17</v>
      </c>
      <c r="H328" s="129">
        <v>40.67</v>
      </c>
      <c r="I328" s="200" t="str">
        <f>V300</f>
        <v>Vale das Videiras</v>
      </c>
      <c r="J328" s="200"/>
      <c r="K328" s="200"/>
      <c r="L328" s="200"/>
      <c r="M328" s="200"/>
      <c r="N328" s="200"/>
      <c r="O328" s="200"/>
      <c r="P328" s="200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0" t="str">
        <f>V301</f>
        <v>Nao intendo futebol</v>
      </c>
      <c r="E329" s="200"/>
      <c r="F329" s="128">
        <v>44.82</v>
      </c>
      <c r="G329" s="88" t="s">
        <v>17</v>
      </c>
      <c r="H329" s="129">
        <v>34.92</v>
      </c>
      <c r="I329" s="200" t="str">
        <f>V299</f>
        <v>SóMerdinha FC</v>
      </c>
      <c r="J329" s="200"/>
      <c r="K329" s="200"/>
      <c r="L329" s="200"/>
      <c r="M329" s="200"/>
      <c r="N329" s="200"/>
      <c r="O329" s="200"/>
      <c r="P329" s="200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1" t="s">
        <v>353</v>
      </c>
      <c r="E331" s="202"/>
      <c r="F331" s="202"/>
      <c r="G331" s="202"/>
      <c r="H331" s="202"/>
      <c r="I331" s="202"/>
      <c r="J331" s="202"/>
      <c r="K331" s="202"/>
      <c r="L331" s="202"/>
      <c r="M331" s="202"/>
      <c r="N331" s="202"/>
      <c r="O331" s="202"/>
      <c r="P331" s="203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04"/>
      <c r="E332" s="205"/>
      <c r="F332" s="205"/>
      <c r="G332" s="205"/>
      <c r="H332" s="205"/>
      <c r="I332" s="205"/>
      <c r="J332" s="205"/>
      <c r="K332" s="205"/>
      <c r="L332" s="205"/>
      <c r="M332" s="205"/>
      <c r="N332" s="205"/>
      <c r="O332" s="205"/>
      <c r="P332" s="206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0" t="str">
        <f>V304</f>
        <v>Glaa.VascodaaGamaa</v>
      </c>
      <c r="E334" s="200"/>
      <c r="F334" s="128">
        <v>46.86</v>
      </c>
      <c r="G334" s="88" t="s">
        <v>17</v>
      </c>
      <c r="H334" s="129">
        <v>16.75</v>
      </c>
      <c r="I334" s="200" t="str">
        <f>V299</f>
        <v>SóMerdinha FC</v>
      </c>
      <c r="J334" s="200"/>
      <c r="K334" s="200"/>
      <c r="L334" s="200"/>
      <c r="M334" s="200"/>
      <c r="N334" s="200"/>
      <c r="O334" s="200"/>
      <c r="P334" s="200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00" t="str">
        <f>V303</f>
        <v>Lucca Mengão</v>
      </c>
      <c r="E335" s="200"/>
      <c r="F335" s="128">
        <v>42.96</v>
      </c>
      <c r="G335" s="88" t="s">
        <v>17</v>
      </c>
      <c r="H335" s="129">
        <v>36.380000000000003</v>
      </c>
      <c r="I335" s="200" t="str">
        <f>V300</f>
        <v>Vale das Videiras</v>
      </c>
      <c r="J335" s="200"/>
      <c r="K335" s="200"/>
      <c r="L335" s="200"/>
      <c r="M335" s="200"/>
      <c r="N335" s="200"/>
      <c r="O335" s="200"/>
      <c r="P335" s="200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0</v>
      </c>
      <c r="D336" s="200" t="str">
        <f>V302</f>
        <v>secapimenteira</v>
      </c>
      <c r="E336" s="200"/>
      <c r="F336" s="129">
        <v>57.25</v>
      </c>
      <c r="G336" s="88" t="s">
        <v>17</v>
      </c>
      <c r="H336" s="128">
        <v>71.55</v>
      </c>
      <c r="I336" s="200" t="str">
        <f>V297</f>
        <v>Punk*s da Gávea</v>
      </c>
      <c r="J336" s="200"/>
      <c r="K336" s="200"/>
      <c r="L336" s="200"/>
      <c r="M336" s="200"/>
      <c r="N336" s="200"/>
      <c r="O336" s="200"/>
      <c r="P336" s="200"/>
      <c r="Q336" s="5">
        <f t="shared" si="54"/>
        <v>3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00" t="str">
        <f>V301</f>
        <v>Nao intendo futebol</v>
      </c>
      <c r="E337" s="200"/>
      <c r="F337" s="128">
        <v>32.65</v>
      </c>
      <c r="G337" s="88" t="s">
        <v>17</v>
      </c>
      <c r="H337" s="129">
        <v>30.26</v>
      </c>
      <c r="I337" s="200" t="str">
        <f>V298</f>
        <v>Spada C.R.F.C</v>
      </c>
      <c r="J337" s="200"/>
      <c r="K337" s="200"/>
      <c r="L337" s="200"/>
      <c r="M337" s="200"/>
      <c r="N337" s="200"/>
      <c r="O337" s="200"/>
      <c r="P337" s="200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1" t="s">
        <v>354</v>
      </c>
      <c r="E339" s="202"/>
      <c r="F339" s="202"/>
      <c r="G339" s="202"/>
      <c r="H339" s="202"/>
      <c r="I339" s="202"/>
      <c r="J339" s="202"/>
      <c r="K339" s="202"/>
      <c r="L339" s="202"/>
      <c r="M339" s="202"/>
      <c r="N339" s="202"/>
      <c r="O339" s="202"/>
      <c r="P339" s="203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04"/>
      <c r="E340" s="205"/>
      <c r="F340" s="205"/>
      <c r="G340" s="205"/>
      <c r="H340" s="205"/>
      <c r="I340" s="205"/>
      <c r="J340" s="205"/>
      <c r="K340" s="205"/>
      <c r="L340" s="205"/>
      <c r="M340" s="205"/>
      <c r="N340" s="205"/>
      <c r="O340" s="205"/>
      <c r="P340" s="206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0" t="str">
        <f>V304</f>
        <v>Glaa.VascodaaGamaa</v>
      </c>
      <c r="E342" s="200"/>
      <c r="F342" s="128">
        <v>27.17</v>
      </c>
      <c r="G342" s="88" t="s">
        <v>17</v>
      </c>
      <c r="H342" s="129">
        <v>17.25</v>
      </c>
      <c r="I342" s="200" t="str">
        <f>V301</f>
        <v>Nao intendo futebol</v>
      </c>
      <c r="J342" s="200"/>
      <c r="K342" s="200"/>
      <c r="L342" s="200"/>
      <c r="M342" s="200"/>
      <c r="N342" s="200"/>
      <c r="O342" s="200"/>
      <c r="P342" s="200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0</v>
      </c>
      <c r="D343" s="200" t="str">
        <f>V303</f>
        <v>Lucca Mengão</v>
      </c>
      <c r="E343" s="200"/>
      <c r="F343" s="129">
        <v>24.67</v>
      </c>
      <c r="G343" s="88" t="s">
        <v>17</v>
      </c>
      <c r="H343" s="128">
        <v>52.66</v>
      </c>
      <c r="I343" s="200" t="str">
        <f>V302</f>
        <v>secapimenteira</v>
      </c>
      <c r="J343" s="200"/>
      <c r="K343" s="200"/>
      <c r="L343" s="200"/>
      <c r="M343" s="200"/>
      <c r="N343" s="200"/>
      <c r="O343" s="200"/>
      <c r="P343" s="200"/>
      <c r="Q343" s="5">
        <f t="shared" si="54"/>
        <v>3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0</v>
      </c>
      <c r="D344" s="200" t="str">
        <f>V300</f>
        <v>Vale das Videiras</v>
      </c>
      <c r="E344" s="200"/>
      <c r="F344" s="129">
        <v>39.85</v>
      </c>
      <c r="G344" s="88" t="s">
        <v>17</v>
      </c>
      <c r="H344" s="128">
        <v>78.95</v>
      </c>
      <c r="I344" s="200" t="str">
        <f>V297</f>
        <v>Punk*s da Gávea</v>
      </c>
      <c r="J344" s="200"/>
      <c r="K344" s="200"/>
      <c r="L344" s="200"/>
      <c r="M344" s="200"/>
      <c r="N344" s="200"/>
      <c r="O344" s="200"/>
      <c r="P344" s="200"/>
      <c r="Q344" s="5">
        <f t="shared" si="54"/>
        <v>3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00" t="str">
        <f>V299</f>
        <v>SóMerdinha FC</v>
      </c>
      <c r="E345" s="200"/>
      <c r="F345" s="129">
        <v>13.25</v>
      </c>
      <c r="G345" s="88" t="s">
        <v>17</v>
      </c>
      <c r="H345" s="128">
        <v>17.649999999999999</v>
      </c>
      <c r="I345" s="200" t="str">
        <f>V298</f>
        <v>Spada C.R.F.C</v>
      </c>
      <c r="J345" s="200"/>
      <c r="K345" s="200"/>
      <c r="L345" s="200"/>
      <c r="M345" s="200"/>
      <c r="N345" s="200"/>
      <c r="O345" s="200"/>
      <c r="P345" s="200"/>
      <c r="Q345" s="5">
        <f t="shared" si="54"/>
        <v>3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1" t="s">
        <v>355</v>
      </c>
      <c r="E347" s="202"/>
      <c r="F347" s="202"/>
      <c r="G347" s="202"/>
      <c r="H347" s="202"/>
      <c r="I347" s="202"/>
      <c r="J347" s="202"/>
      <c r="K347" s="202"/>
      <c r="L347" s="202"/>
      <c r="M347" s="202"/>
      <c r="N347" s="202"/>
      <c r="O347" s="202"/>
      <c r="P347" s="203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04"/>
      <c r="E348" s="205"/>
      <c r="F348" s="205"/>
      <c r="G348" s="205"/>
      <c r="H348" s="205"/>
      <c r="I348" s="205"/>
      <c r="J348" s="205"/>
      <c r="K348" s="205"/>
      <c r="L348" s="205"/>
      <c r="M348" s="205"/>
      <c r="N348" s="205"/>
      <c r="O348" s="205"/>
      <c r="P348" s="206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00" t="str">
        <f>V304</f>
        <v>Glaa.VascodaaGamaa</v>
      </c>
      <c r="E350" s="200"/>
      <c r="F350" s="135">
        <v>46.31</v>
      </c>
      <c r="G350" s="134" t="s">
        <v>17</v>
      </c>
      <c r="H350" s="133">
        <v>61.87</v>
      </c>
      <c r="I350" s="200" t="str">
        <f>V302</f>
        <v>secapimenteira</v>
      </c>
      <c r="J350" s="200"/>
      <c r="K350" s="200"/>
      <c r="L350" s="200"/>
      <c r="M350" s="200"/>
      <c r="N350" s="200"/>
      <c r="O350" s="200"/>
      <c r="P350" s="200"/>
      <c r="Q350" s="5">
        <f t="shared" si="54"/>
        <v>3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0" t="str">
        <f>V303</f>
        <v>Lucca Mengão</v>
      </c>
      <c r="E351" s="200"/>
      <c r="F351" s="133">
        <v>70.98</v>
      </c>
      <c r="G351" s="134" t="s">
        <v>17</v>
      </c>
      <c r="H351" s="135">
        <v>53.23</v>
      </c>
      <c r="I351" s="200" t="str">
        <f>V301</f>
        <v>Nao intendo futebol</v>
      </c>
      <c r="J351" s="200"/>
      <c r="K351" s="200"/>
      <c r="L351" s="200"/>
      <c r="M351" s="200"/>
      <c r="N351" s="200"/>
      <c r="O351" s="200"/>
      <c r="P351" s="200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0</v>
      </c>
      <c r="D352" s="200" t="str">
        <f>V300</f>
        <v>Vale das Videiras</v>
      </c>
      <c r="E352" s="200"/>
      <c r="F352" s="135">
        <v>35.71</v>
      </c>
      <c r="G352" s="134" t="s">
        <v>17</v>
      </c>
      <c r="H352" s="150">
        <v>68.58</v>
      </c>
      <c r="I352" s="200" t="str">
        <f>V298</f>
        <v>Spada C.R.F.C</v>
      </c>
      <c r="J352" s="200"/>
      <c r="K352" s="200"/>
      <c r="L352" s="200"/>
      <c r="M352" s="200"/>
      <c r="N352" s="200"/>
      <c r="O352" s="200"/>
      <c r="P352" s="200"/>
      <c r="Q352" s="5">
        <f t="shared" si="54"/>
        <v>3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3</v>
      </c>
      <c r="D353" s="200" t="str">
        <f>V299</f>
        <v>SóMerdinha FC</v>
      </c>
      <c r="E353" s="200"/>
      <c r="F353" s="133">
        <v>56.31</v>
      </c>
      <c r="G353" s="134" t="s">
        <v>17</v>
      </c>
      <c r="H353" s="135">
        <v>22</v>
      </c>
      <c r="I353" s="200" t="str">
        <f>V297</f>
        <v>Punk*s da Gávea</v>
      </c>
      <c r="J353" s="200"/>
      <c r="K353" s="200"/>
      <c r="L353" s="200"/>
      <c r="M353" s="200"/>
      <c r="N353" s="200"/>
      <c r="O353" s="200"/>
      <c r="P353" s="200"/>
      <c r="Q353" s="5">
        <f t="shared" si="54"/>
        <v>0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01" t="s">
        <v>356</v>
      </c>
      <c r="E355" s="202"/>
      <c r="F355" s="202"/>
      <c r="G355" s="202"/>
      <c r="H355" s="202"/>
      <c r="I355" s="202"/>
      <c r="J355" s="202"/>
      <c r="K355" s="202"/>
      <c r="L355" s="202"/>
      <c r="M355" s="202"/>
      <c r="N355" s="202"/>
      <c r="O355" s="202"/>
      <c r="P355" s="203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04"/>
      <c r="E356" s="205"/>
      <c r="F356" s="205"/>
      <c r="G356" s="205"/>
      <c r="H356" s="205"/>
      <c r="I356" s="205"/>
      <c r="J356" s="205"/>
      <c r="K356" s="205"/>
      <c r="L356" s="205"/>
      <c r="M356" s="205"/>
      <c r="N356" s="205"/>
      <c r="O356" s="205"/>
      <c r="P356" s="206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0</v>
      </c>
      <c r="D358" s="200" t="str">
        <f>V304</f>
        <v>Glaa.VascodaaGamaa</v>
      </c>
      <c r="E358" s="200"/>
      <c r="F358" s="129">
        <v>52.33</v>
      </c>
      <c r="G358" s="88" t="s">
        <v>17</v>
      </c>
      <c r="H358" s="128">
        <v>69.03</v>
      </c>
      <c r="I358" s="200" t="str">
        <f>V303</f>
        <v>Lucca Mengão</v>
      </c>
      <c r="J358" s="200"/>
      <c r="K358" s="200"/>
      <c r="L358" s="200"/>
      <c r="M358" s="200"/>
      <c r="N358" s="200"/>
      <c r="O358" s="200"/>
      <c r="P358" s="200"/>
      <c r="Q358" s="5">
        <f t="shared" si="54"/>
        <v>3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0</v>
      </c>
      <c r="D359" s="200" t="str">
        <f>V302</f>
        <v>secapimenteira</v>
      </c>
      <c r="E359" s="200"/>
      <c r="F359" s="129">
        <v>66.510000000000005</v>
      </c>
      <c r="G359" s="88" t="s">
        <v>17</v>
      </c>
      <c r="H359" s="128">
        <v>90.01</v>
      </c>
      <c r="I359" s="200" t="str">
        <f>V301</f>
        <v>Nao intendo futebol</v>
      </c>
      <c r="J359" s="200"/>
      <c r="K359" s="200"/>
      <c r="L359" s="200"/>
      <c r="M359" s="200"/>
      <c r="N359" s="200"/>
      <c r="O359" s="200"/>
      <c r="P359" s="200"/>
      <c r="Q359" s="5">
        <f t="shared" si="54"/>
        <v>3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0</v>
      </c>
      <c r="D360" s="200" t="str">
        <f>V300</f>
        <v>Vale das Videiras</v>
      </c>
      <c r="E360" s="200"/>
      <c r="F360" s="129">
        <v>33.96</v>
      </c>
      <c r="G360" s="88" t="s">
        <v>17</v>
      </c>
      <c r="H360" s="128">
        <v>46.81</v>
      </c>
      <c r="I360" s="200" t="str">
        <f>V299</f>
        <v>SóMerdinha FC</v>
      </c>
      <c r="J360" s="200"/>
      <c r="K360" s="200"/>
      <c r="L360" s="200"/>
      <c r="M360" s="200"/>
      <c r="N360" s="200"/>
      <c r="O360" s="200"/>
      <c r="P360" s="200"/>
      <c r="Q360" s="5">
        <f t="shared" si="54"/>
        <v>3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0</v>
      </c>
      <c r="D361" s="200" t="str">
        <f>V298</f>
        <v>Spada C.R.F.C</v>
      </c>
      <c r="E361" s="200"/>
      <c r="F361" s="129">
        <v>52.01</v>
      </c>
      <c r="G361" s="88" t="s">
        <v>17</v>
      </c>
      <c r="H361" s="128">
        <v>62.41</v>
      </c>
      <c r="I361" s="200" t="str">
        <f>V297</f>
        <v>Punk*s da Gávea</v>
      </c>
      <c r="J361" s="200"/>
      <c r="K361" s="200"/>
      <c r="L361" s="200"/>
      <c r="M361" s="200"/>
      <c r="N361" s="200"/>
      <c r="O361" s="200"/>
      <c r="P361" s="200"/>
      <c r="Q361" s="5">
        <f t="shared" si="54"/>
        <v>3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219" t="s">
        <v>347</v>
      </c>
      <c r="E363" s="219"/>
      <c r="F363" s="219"/>
      <c r="G363" s="219"/>
      <c r="H363" s="219"/>
      <c r="I363" s="219"/>
      <c r="J363" s="219"/>
      <c r="K363" s="219"/>
      <c r="L363" s="219"/>
      <c r="M363" s="219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219"/>
      <c r="E364" s="219"/>
      <c r="F364" s="219"/>
      <c r="G364" s="219"/>
      <c r="H364" s="219"/>
      <c r="I364" s="219"/>
      <c r="J364" s="219"/>
      <c r="K364" s="219"/>
      <c r="L364" s="219"/>
      <c r="M364" s="219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220" t="s">
        <v>12</v>
      </c>
      <c r="G365" s="220"/>
      <c r="H365" s="220" t="s">
        <v>264</v>
      </c>
      <c r="I365" s="220"/>
      <c r="J365" s="220" t="s">
        <v>265</v>
      </c>
      <c r="K365" s="220"/>
      <c r="L365" s="220" t="s">
        <v>266</v>
      </c>
      <c r="M365" s="220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Rosinha da Gabi</v>
      </c>
      <c r="F366" s="216">
        <f>VLOOKUP(AC366,$U$365:$AB$373,3)</f>
        <v>18</v>
      </c>
      <c r="G366" s="216"/>
      <c r="H366" s="217">
        <f>VLOOKUP(AC366,$U$365:$AB$373,4)</f>
        <v>399.11</v>
      </c>
      <c r="I366" s="217"/>
      <c r="J366" s="217">
        <f>VLOOKUP(AC366,$U$365:$AB$373,5)</f>
        <v>273.52999999999997</v>
      </c>
      <c r="K366" s="217"/>
      <c r="L366" s="217">
        <f>VLOOKUP(AC366,$U$365:$AB$373,6)</f>
        <v>125.58000000000004</v>
      </c>
      <c r="M366" s="218"/>
      <c r="O366" s="29" t="s">
        <v>271</v>
      </c>
      <c r="T366" s="4"/>
      <c r="U366" s="22">
        <v>1</v>
      </c>
      <c r="V366" s="97" t="str">
        <f>IF(OR('2ª FASE - GRUPOS I a P'!F223="",'2ª FASE - GRUPOS I a P'!F223=""),"",'2ª FASE - GRUPOS I a P'!E163)</f>
        <v>Vagarosos Hayabusa</v>
      </c>
      <c r="W366" s="5">
        <f>SUM(Q382,Q387,Q396,Q405,Q413,Q422,Q430)</f>
        <v>9</v>
      </c>
      <c r="X366" s="5">
        <f>SUM(H382,H387,H396,H405,H413,H422,H430)</f>
        <v>321.02</v>
      </c>
      <c r="Y366" s="5">
        <f>SUM(F382,F387,F396,F405,F413,F422,F430)</f>
        <v>311.38000000000005</v>
      </c>
      <c r="Z366" s="5">
        <f>X366-Y366</f>
        <v>9.6399999999999295</v>
      </c>
      <c r="AA366" s="97">
        <f>(W366*10^10)+((Z366+5000)*10^6)+(X366*10)+U366</f>
        <v>95009643211.199997</v>
      </c>
      <c r="AB366" s="5">
        <f>LARGE($AA$366:$AA$373,U366)</f>
        <v>185125583994.10001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CAFÉ FC RJ</v>
      </c>
      <c r="F367" s="216">
        <f t="shared" ref="F367:F373" si="56">VLOOKUP(AC367,$U$365:$AB$373,3)</f>
        <v>15</v>
      </c>
      <c r="G367" s="216"/>
      <c r="H367" s="217">
        <f t="shared" ref="H367:H373" si="57">VLOOKUP(AC367,$U$365:$AB$373,4)</f>
        <v>321.61</v>
      </c>
      <c r="I367" s="217"/>
      <c r="J367" s="217">
        <f t="shared" ref="J367:J373" si="58">VLOOKUP(AC367,$U$365:$AB$373,5)</f>
        <v>272.79000000000002</v>
      </c>
      <c r="K367" s="217"/>
      <c r="L367" s="217">
        <f t="shared" ref="L367:L373" si="59">VLOOKUP(AC367,$U$365:$AB$373,6)</f>
        <v>48.819999999999993</v>
      </c>
      <c r="M367" s="218"/>
      <c r="O367" s="29" t="s">
        <v>267</v>
      </c>
      <c r="T367" s="4"/>
      <c r="U367" s="22">
        <v>2</v>
      </c>
      <c r="V367" s="97" t="str">
        <f>IF(OR('2ª FASE - GRUPOS A a H'!F430="",'2ª FASE - GRUPOS A a H'!F430=""),"",'2ª FASE - GRUPOS A a H'!E369)</f>
        <v>CAFÉ FC RJ</v>
      </c>
      <c r="W367" s="5">
        <f>SUM(Q381,Q388,Q395,Q406,Q414,Q421)</f>
        <v>15</v>
      </c>
      <c r="X367" s="5">
        <f>SUM(H381,H388,H395,H406,H414,H421,F430)</f>
        <v>321.61</v>
      </c>
      <c r="Y367" s="5">
        <f>SUM(F381,F388,F395,F406,F414,F421,H430)</f>
        <v>272.79000000000002</v>
      </c>
      <c r="Z367" s="5">
        <f t="shared" ref="Z367:Z373" si="60">X367-Y367</f>
        <v>48.819999999999993</v>
      </c>
      <c r="AA367" s="97">
        <f t="shared" ref="AA367:AA373" si="61">(W367*10^10)+((Z367+5000)*10^6)+(X367*10)+U367</f>
        <v>155048823218.10001</v>
      </c>
      <c r="AB367" s="5">
        <f t="shared" ref="AB367:AB373" si="62">LARGE($AA$366:$AA$373,U367)</f>
        <v>155048823218.10001</v>
      </c>
      <c r="AC367" s="97">
        <f t="shared" ref="AC367:AC373" si="63">MATCH(AB367,$AA$366:$AA$373,0)</f>
        <v>2</v>
      </c>
    </row>
    <row r="368" spans="3:29">
      <c r="D368" s="91" t="s">
        <v>6</v>
      </c>
      <c r="E368" s="91" t="str">
        <f t="shared" si="55"/>
        <v>Brum DAngelo F.C.</v>
      </c>
      <c r="F368" s="216">
        <f t="shared" si="56"/>
        <v>12</v>
      </c>
      <c r="G368" s="216"/>
      <c r="H368" s="217">
        <f t="shared" si="57"/>
        <v>306.70999999999998</v>
      </c>
      <c r="I368" s="217"/>
      <c r="J368" s="217">
        <f t="shared" si="58"/>
        <v>295.82000000000005</v>
      </c>
      <c r="K368" s="217"/>
      <c r="L368" s="217">
        <f t="shared" si="59"/>
        <v>10.88999999999993</v>
      </c>
      <c r="M368" s="218"/>
      <c r="O368" s="29" t="s">
        <v>588</v>
      </c>
      <c r="T368" s="4"/>
      <c r="U368" s="22">
        <v>3</v>
      </c>
      <c r="V368" s="97" t="str">
        <f>IF(OR('2ª FASE - GRUPOS I a P'!F223="",'2ª FASE - GRUPOS I a P'!F223=""),"",'2ª FASE - GRUPOS I a P'!E162)</f>
        <v>Rosinha da Gabi</v>
      </c>
      <c r="W368" s="5">
        <f>SUM(Q380,Q389,Q398,Q403,C414,C422,Q429)</f>
        <v>18</v>
      </c>
      <c r="X368" s="5">
        <f>SUM(H380,H389,H398,H403,F414,F422,H429)</f>
        <v>399.11</v>
      </c>
      <c r="Y368" s="5">
        <f>SUM(F380,F389,F398,F403,H414,H422,F429)</f>
        <v>273.52999999999997</v>
      </c>
      <c r="Z368" s="5">
        <f t="shared" si="60"/>
        <v>125.58000000000004</v>
      </c>
      <c r="AA368" s="97">
        <f t="shared" si="61"/>
        <v>185125583994.10001</v>
      </c>
      <c r="AB368" s="5">
        <f t="shared" si="62"/>
        <v>125010893074.10001</v>
      </c>
      <c r="AC368" s="97">
        <f t="shared" si="63"/>
        <v>7</v>
      </c>
    </row>
    <row r="369" spans="3:29">
      <c r="D369" s="91" t="s">
        <v>7</v>
      </c>
      <c r="E369" s="91" t="str">
        <f t="shared" si="55"/>
        <v>André fogão</v>
      </c>
      <c r="F369" s="216">
        <f t="shared" si="56"/>
        <v>12</v>
      </c>
      <c r="G369" s="216"/>
      <c r="H369" s="217">
        <f t="shared" si="57"/>
        <v>235.13</v>
      </c>
      <c r="I369" s="217"/>
      <c r="J369" s="217">
        <f t="shared" si="58"/>
        <v>306.30999999999995</v>
      </c>
      <c r="K369" s="217"/>
      <c r="L369" s="217">
        <f t="shared" si="59"/>
        <v>-71.17999999999995</v>
      </c>
      <c r="M369" s="218"/>
      <c r="O369" s="29" t="s">
        <v>589</v>
      </c>
      <c r="T369" s="4"/>
      <c r="U369" s="22">
        <v>4</v>
      </c>
      <c r="V369" s="97" t="str">
        <f>IF(OR('2ª FASE - GRUPOS A a H'!F430="",'2ª FASE - GRUPOS A a H'!F430=""),"",'2ª FASE - GRUPOS A a H'!E368)</f>
        <v>André fogão</v>
      </c>
      <c r="W369" s="5">
        <f>SUM(Q379,Q390,Q397,Q404,C413,C421,C429)</f>
        <v>12</v>
      </c>
      <c r="X369" s="5">
        <f>SUM(H379,H390,H397,H404,F413,F421,F429)</f>
        <v>235.13</v>
      </c>
      <c r="Y369" s="5">
        <f>SUM(F379,H390,F397,F404,H413,H421,H429)</f>
        <v>306.30999999999995</v>
      </c>
      <c r="Z369" s="5">
        <f t="shared" si="60"/>
        <v>-71.17999999999995</v>
      </c>
      <c r="AA369" s="97">
        <f t="shared" si="61"/>
        <v>124928822355.3</v>
      </c>
      <c r="AB369" s="5">
        <f t="shared" si="62"/>
        <v>124928822355.3</v>
      </c>
      <c r="AC369" s="97">
        <f t="shared" si="63"/>
        <v>4</v>
      </c>
    </row>
    <row r="370" spans="3:29">
      <c r="D370" s="89" t="s">
        <v>8</v>
      </c>
      <c r="E370" s="89" t="str">
        <f t="shared" si="55"/>
        <v>Puro Malte F. C.</v>
      </c>
      <c r="F370" s="207">
        <f t="shared" si="56"/>
        <v>9</v>
      </c>
      <c r="G370" s="207"/>
      <c r="H370" s="208">
        <f t="shared" si="57"/>
        <v>338.73</v>
      </c>
      <c r="I370" s="208"/>
      <c r="J370" s="208">
        <f t="shared" si="58"/>
        <v>297.89999999999998</v>
      </c>
      <c r="K370" s="208"/>
      <c r="L370" s="208">
        <f t="shared" si="59"/>
        <v>40.830000000000041</v>
      </c>
      <c r="M370" s="209"/>
      <c r="O370" s="29" t="s">
        <v>270</v>
      </c>
      <c r="T370" s="4"/>
      <c r="U370" s="22">
        <v>5</v>
      </c>
      <c r="V370" s="97" t="str">
        <f>IF(OR('2ª FASE - GRUPOS I a P'!F223="",'2ª FASE - GRUPOS I a P'!F223=""),"",'2ª FASE - GRUPOS I a P'!E161)</f>
        <v>Lannes 21 de Dezembr</v>
      </c>
      <c r="W370" s="5">
        <f>SUM(C382,C390,C398,C406,Q411,Q420,Q428)</f>
        <v>0</v>
      </c>
      <c r="X370" s="5">
        <f>SUM(F382,F390,F398,F406,H411,H420,H428)</f>
        <v>239.4</v>
      </c>
      <c r="Y370" s="5">
        <f>SUM(H382,H390,H398,H406,F411,F420,F428)</f>
        <v>346.39</v>
      </c>
      <c r="Z370" s="5">
        <f t="shared" si="60"/>
        <v>-106.98999999999998</v>
      </c>
      <c r="AA370" s="97">
        <f t="shared" si="61"/>
        <v>4893012399</v>
      </c>
      <c r="AB370" s="5">
        <f t="shared" si="62"/>
        <v>95040833395.300003</v>
      </c>
      <c r="AC370" s="97">
        <f t="shared" si="63"/>
        <v>8</v>
      </c>
    </row>
    <row r="371" spans="3:29">
      <c r="D371" s="89" t="s">
        <v>9</v>
      </c>
      <c r="E371" s="89" t="str">
        <f t="shared" si="55"/>
        <v>Vagarosos Hayabusa</v>
      </c>
      <c r="F371" s="207">
        <f t="shared" si="56"/>
        <v>9</v>
      </c>
      <c r="G371" s="207"/>
      <c r="H371" s="208">
        <f t="shared" si="57"/>
        <v>321.02</v>
      </c>
      <c r="I371" s="208"/>
      <c r="J371" s="208">
        <f t="shared" si="58"/>
        <v>311.38000000000005</v>
      </c>
      <c r="K371" s="208"/>
      <c r="L371" s="208">
        <f t="shared" si="59"/>
        <v>9.6399999999999295</v>
      </c>
      <c r="M371" s="209"/>
      <c r="T371" s="4"/>
      <c r="U371" s="22">
        <v>6</v>
      </c>
      <c r="V371" s="97" t="str">
        <f>IF(OR('2ª FASE - GRUPOS A a H'!F430="",'2ª FASE - GRUPOS A a H'!F430=""),"",'2ª FASE - GRUPOS A a H'!E367)</f>
        <v>#DaBaixaPaquito</v>
      </c>
      <c r="W371" s="5">
        <f>SUM(C381,C389,C397,C405,Q412,Q419,C428)</f>
        <v>9</v>
      </c>
      <c r="X371" s="5">
        <f>SUM(F381,F389,F397,F405,H412,H419,F428)</f>
        <v>204.79999999999998</v>
      </c>
      <c r="Y371" s="5">
        <f>SUM(H381,H389,H397,H405,F412,F419,H428)</f>
        <v>286.69</v>
      </c>
      <c r="Z371" s="5">
        <f t="shared" si="60"/>
        <v>-81.890000000000015</v>
      </c>
      <c r="AA371" s="97">
        <f t="shared" si="61"/>
        <v>94918112054</v>
      </c>
      <c r="AB371" s="5">
        <f t="shared" si="62"/>
        <v>95009643211.199997</v>
      </c>
      <c r="AC371" s="97">
        <f t="shared" si="63"/>
        <v>1</v>
      </c>
    </row>
    <row r="372" spans="3:29">
      <c r="D372" s="89" t="s">
        <v>10</v>
      </c>
      <c r="E372" s="89" t="str">
        <f t="shared" si="55"/>
        <v>#DaBaixaPaquito</v>
      </c>
      <c r="F372" s="207">
        <f t="shared" si="56"/>
        <v>9</v>
      </c>
      <c r="G372" s="207"/>
      <c r="H372" s="208">
        <f t="shared" si="57"/>
        <v>204.79999999999998</v>
      </c>
      <c r="I372" s="208"/>
      <c r="J372" s="208">
        <f t="shared" si="58"/>
        <v>286.69</v>
      </c>
      <c r="K372" s="208"/>
      <c r="L372" s="208">
        <f t="shared" si="59"/>
        <v>-81.890000000000015</v>
      </c>
      <c r="M372" s="209"/>
      <c r="T372" s="4"/>
      <c r="U372" s="22">
        <v>7</v>
      </c>
      <c r="V372" s="97" t="str">
        <f>IF(OR('2ª FASE - GRUPOS I a P'!F223="",'2ª FASE - GRUPOS I a P'!F223=""),"",'2ª FASE - GRUPOS I a P'!E160)</f>
        <v>Brum DAngelo F.C.</v>
      </c>
      <c r="W372" s="5">
        <f>SUM(C380,C388,C396,C404,C412,C420,Q427)</f>
        <v>12</v>
      </c>
      <c r="X372" s="5">
        <f>SUM(F380,F388,F396,F404,F412,F420,H427)</f>
        <v>306.70999999999998</v>
      </c>
      <c r="Y372" s="5">
        <f>SUM(H380,H388,H396,H404,H412,H420,F427)</f>
        <v>295.82000000000005</v>
      </c>
      <c r="Z372" s="5">
        <f t="shared" si="60"/>
        <v>10.88999999999993</v>
      </c>
      <c r="AA372" s="97">
        <f t="shared" si="61"/>
        <v>125010893074.10001</v>
      </c>
      <c r="AB372" s="5">
        <f t="shared" si="62"/>
        <v>94918112054</v>
      </c>
      <c r="AC372" s="97">
        <f t="shared" si="63"/>
        <v>6</v>
      </c>
    </row>
    <row r="373" spans="3:29">
      <c r="D373" s="89" t="s">
        <v>11</v>
      </c>
      <c r="E373" s="89" t="str">
        <f t="shared" si="55"/>
        <v>Lannes 21 de Dezembr</v>
      </c>
      <c r="F373" s="207">
        <f t="shared" si="56"/>
        <v>0</v>
      </c>
      <c r="G373" s="207"/>
      <c r="H373" s="208">
        <f t="shared" si="57"/>
        <v>239.4</v>
      </c>
      <c r="I373" s="208"/>
      <c r="J373" s="208">
        <f t="shared" si="58"/>
        <v>346.39</v>
      </c>
      <c r="K373" s="208"/>
      <c r="L373" s="208">
        <f t="shared" si="59"/>
        <v>-106.98999999999998</v>
      </c>
      <c r="M373" s="209"/>
      <c r="T373" s="4"/>
      <c r="U373" s="22">
        <v>8</v>
      </c>
      <c r="V373" s="97" t="str">
        <f>IF(OR('2ª FASE - GRUPOS A a H'!F430="",'2ª FASE - GRUPOS A a H'!F430=""),"",'2ª FASE - GRUPOS A a H'!E366)</f>
        <v>Puro Malte F. C.</v>
      </c>
      <c r="W373" s="5">
        <f>SUM(C379,C387,C395,C403,C411,C419,C427)</f>
        <v>9</v>
      </c>
      <c r="X373" s="5">
        <f>SUM(F379,F387,F395,F403,F411,F419,F427)</f>
        <v>338.73</v>
      </c>
      <c r="Y373" s="5">
        <f>SUM(H379,H387,H395,H403,H411,H419,H427)</f>
        <v>297.89999999999998</v>
      </c>
      <c r="Z373" s="5">
        <f t="shared" si="60"/>
        <v>40.830000000000041</v>
      </c>
      <c r="AA373" s="97">
        <f t="shared" si="61"/>
        <v>95040833395.300003</v>
      </c>
      <c r="AB373" s="5">
        <f t="shared" si="62"/>
        <v>4893012399</v>
      </c>
      <c r="AC373" s="97">
        <f t="shared" si="63"/>
        <v>5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10" t="s">
        <v>350</v>
      </c>
      <c r="E376" s="211"/>
      <c r="F376" s="211"/>
      <c r="G376" s="211"/>
      <c r="H376" s="211"/>
      <c r="I376" s="211"/>
      <c r="J376" s="211"/>
      <c r="K376" s="211"/>
      <c r="L376" s="211"/>
      <c r="M376" s="211"/>
      <c r="N376" s="211"/>
      <c r="O376" s="211"/>
      <c r="P376" s="21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13"/>
      <c r="E377" s="214"/>
      <c r="F377" s="214"/>
      <c r="G377" s="214"/>
      <c r="H377" s="214"/>
      <c r="I377" s="214"/>
      <c r="J377" s="214"/>
      <c r="K377" s="214"/>
      <c r="L377" s="214"/>
      <c r="M377" s="214"/>
      <c r="N377" s="214"/>
      <c r="O377" s="214"/>
      <c r="P377" s="21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00" t="str">
        <f>V373</f>
        <v>Puro Malte F. C.</v>
      </c>
      <c r="E379" s="200"/>
      <c r="F379" s="133">
        <v>57.8</v>
      </c>
      <c r="G379" s="134" t="s">
        <v>17</v>
      </c>
      <c r="H379" s="135">
        <v>6.48</v>
      </c>
      <c r="I379" s="200" t="str">
        <f>V369</f>
        <v>André fogão</v>
      </c>
      <c r="J379" s="200"/>
      <c r="K379" s="200"/>
      <c r="L379" s="200"/>
      <c r="M379" s="200"/>
      <c r="N379" s="200"/>
      <c r="O379" s="200"/>
      <c r="P379" s="200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00" t="str">
        <f>V372</f>
        <v>Brum DAngelo F.C.</v>
      </c>
      <c r="E380" s="200"/>
      <c r="F380" s="135">
        <v>50.34</v>
      </c>
      <c r="G380" s="134" t="s">
        <v>17</v>
      </c>
      <c r="H380" s="133">
        <v>69.19</v>
      </c>
      <c r="I380" s="200" t="str">
        <f>V368</f>
        <v>Rosinha da Gabi</v>
      </c>
      <c r="J380" s="200"/>
      <c r="K380" s="200"/>
      <c r="L380" s="200"/>
      <c r="M380" s="200"/>
      <c r="N380" s="200"/>
      <c r="O380" s="200"/>
      <c r="P380" s="200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0</v>
      </c>
      <c r="D381" s="200" t="str">
        <f>V371</f>
        <v>#DaBaixaPaquito</v>
      </c>
      <c r="E381" s="200"/>
      <c r="F381" s="135">
        <v>34.9</v>
      </c>
      <c r="G381" s="134" t="s">
        <v>17</v>
      </c>
      <c r="H381" s="133">
        <v>63.75</v>
      </c>
      <c r="I381" s="200" t="str">
        <f>V367</f>
        <v>CAFÉ FC RJ</v>
      </c>
      <c r="J381" s="200"/>
      <c r="K381" s="200"/>
      <c r="L381" s="200"/>
      <c r="M381" s="200"/>
      <c r="N381" s="200"/>
      <c r="O381" s="200"/>
      <c r="P381" s="200"/>
      <c r="Q381" s="5">
        <f t="shared" si="65"/>
        <v>3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0</v>
      </c>
      <c r="D382" s="200" t="str">
        <f>V370</f>
        <v>Lannes 21 de Dezembr</v>
      </c>
      <c r="E382" s="200"/>
      <c r="F382" s="135">
        <v>38.950000000000003</v>
      </c>
      <c r="G382" s="134" t="s">
        <v>17</v>
      </c>
      <c r="H382" s="133">
        <v>51.69</v>
      </c>
      <c r="I382" s="200" t="str">
        <f>V366</f>
        <v>Vagarosos Hayabusa</v>
      </c>
      <c r="J382" s="200"/>
      <c r="K382" s="200"/>
      <c r="L382" s="200"/>
      <c r="M382" s="200"/>
      <c r="N382" s="200"/>
      <c r="O382" s="200"/>
      <c r="P382" s="200"/>
      <c r="Q382" s="5">
        <f t="shared" si="65"/>
        <v>3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01" t="s">
        <v>351</v>
      </c>
      <c r="E384" s="202"/>
      <c r="F384" s="202"/>
      <c r="G384" s="202"/>
      <c r="H384" s="202"/>
      <c r="I384" s="202"/>
      <c r="J384" s="202"/>
      <c r="K384" s="202"/>
      <c r="L384" s="202"/>
      <c r="M384" s="202"/>
      <c r="N384" s="202"/>
      <c r="O384" s="202"/>
      <c r="P384" s="203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04"/>
      <c r="E385" s="205"/>
      <c r="F385" s="205"/>
      <c r="G385" s="205"/>
      <c r="H385" s="205"/>
      <c r="I385" s="205"/>
      <c r="J385" s="205"/>
      <c r="K385" s="205"/>
      <c r="L385" s="205"/>
      <c r="M385" s="205"/>
      <c r="N385" s="205"/>
      <c r="O385" s="205"/>
      <c r="P385" s="206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00" t="str">
        <f>V373</f>
        <v>Puro Malte F. C.</v>
      </c>
      <c r="E387" s="200"/>
      <c r="F387" s="135">
        <v>44.74</v>
      </c>
      <c r="G387" s="134" t="s">
        <v>17</v>
      </c>
      <c r="H387" s="133">
        <v>61.3</v>
      </c>
      <c r="I387" s="200" t="str">
        <f>V366</f>
        <v>Vagarosos Hayabusa</v>
      </c>
      <c r="J387" s="200"/>
      <c r="K387" s="200"/>
      <c r="L387" s="200"/>
      <c r="M387" s="200"/>
      <c r="N387" s="200"/>
      <c r="O387" s="200"/>
      <c r="P387" s="200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00" t="str">
        <f>V372</f>
        <v>Brum DAngelo F.C.</v>
      </c>
      <c r="E388" s="200"/>
      <c r="F388" s="133">
        <v>56.54</v>
      </c>
      <c r="G388" s="134" t="s">
        <v>17</v>
      </c>
      <c r="H388" s="135">
        <v>56.14</v>
      </c>
      <c r="I388" s="200" t="str">
        <f>V367</f>
        <v>CAFÉ FC RJ</v>
      </c>
      <c r="J388" s="200"/>
      <c r="K388" s="200"/>
      <c r="L388" s="200"/>
      <c r="M388" s="200"/>
      <c r="N388" s="200"/>
      <c r="O388" s="200"/>
      <c r="P388" s="200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00" t="str">
        <f>V371</f>
        <v>#DaBaixaPaquito</v>
      </c>
      <c r="E389" s="200"/>
      <c r="F389" s="135">
        <v>25.44</v>
      </c>
      <c r="G389" s="134" t="s">
        <v>17</v>
      </c>
      <c r="H389" s="133">
        <v>54.3</v>
      </c>
      <c r="I389" s="200" t="str">
        <f>V368</f>
        <v>Rosinha da Gabi</v>
      </c>
      <c r="J389" s="200"/>
      <c r="K389" s="200"/>
      <c r="L389" s="200"/>
      <c r="M389" s="200"/>
      <c r="N389" s="200"/>
      <c r="O389" s="200"/>
      <c r="P389" s="200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0</v>
      </c>
      <c r="D390" s="200" t="str">
        <f>V370</f>
        <v>Lannes 21 de Dezembr</v>
      </c>
      <c r="E390" s="200"/>
      <c r="F390" s="135">
        <v>39.64</v>
      </c>
      <c r="G390" s="134" t="s">
        <v>17</v>
      </c>
      <c r="H390" s="133">
        <v>63.94</v>
      </c>
      <c r="I390" s="200" t="str">
        <f>V369</f>
        <v>André fogão</v>
      </c>
      <c r="J390" s="200"/>
      <c r="K390" s="200"/>
      <c r="L390" s="200"/>
      <c r="M390" s="200"/>
      <c r="N390" s="200"/>
      <c r="O390" s="200"/>
      <c r="P390" s="200"/>
      <c r="Q390" s="5">
        <f t="shared" si="65"/>
        <v>3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01" t="s">
        <v>352</v>
      </c>
      <c r="E392" s="202"/>
      <c r="F392" s="202"/>
      <c r="G392" s="202"/>
      <c r="H392" s="202"/>
      <c r="I392" s="202"/>
      <c r="J392" s="202"/>
      <c r="K392" s="202"/>
      <c r="L392" s="202"/>
      <c r="M392" s="202"/>
      <c r="N392" s="202"/>
      <c r="O392" s="202"/>
      <c r="P392" s="203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04"/>
      <c r="E393" s="205"/>
      <c r="F393" s="205"/>
      <c r="G393" s="205"/>
      <c r="H393" s="205"/>
      <c r="I393" s="205"/>
      <c r="J393" s="205"/>
      <c r="K393" s="205"/>
      <c r="L393" s="205"/>
      <c r="M393" s="205"/>
      <c r="N393" s="205"/>
      <c r="O393" s="205"/>
      <c r="P393" s="206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00" t="str">
        <f>V373</f>
        <v>Puro Malte F. C.</v>
      </c>
      <c r="E395" s="200"/>
      <c r="F395" s="129">
        <v>32.950000000000003</v>
      </c>
      <c r="G395" s="88" t="s">
        <v>17</v>
      </c>
      <c r="H395" s="128">
        <v>49.23</v>
      </c>
      <c r="I395" s="200" t="str">
        <f>V367</f>
        <v>CAFÉ FC RJ</v>
      </c>
      <c r="J395" s="200"/>
      <c r="K395" s="200"/>
      <c r="L395" s="200"/>
      <c r="M395" s="200"/>
      <c r="N395" s="200"/>
      <c r="O395" s="200"/>
      <c r="P395" s="200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00" t="str">
        <f>V372</f>
        <v>Brum DAngelo F.C.</v>
      </c>
      <c r="E396" s="200"/>
      <c r="F396" s="128">
        <v>46.52</v>
      </c>
      <c r="G396" s="88" t="s">
        <v>17</v>
      </c>
      <c r="H396" s="129">
        <v>22.97</v>
      </c>
      <c r="I396" s="200" t="str">
        <f>V366</f>
        <v>Vagarosos Hayabusa</v>
      </c>
      <c r="J396" s="200"/>
      <c r="K396" s="200"/>
      <c r="L396" s="200"/>
      <c r="M396" s="200"/>
      <c r="N396" s="200"/>
      <c r="O396" s="200"/>
      <c r="P396" s="200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0</v>
      </c>
      <c r="D397" s="200" t="str">
        <f>V371</f>
        <v>#DaBaixaPaquito</v>
      </c>
      <c r="E397" s="200"/>
      <c r="F397" s="129">
        <v>18.48</v>
      </c>
      <c r="G397" s="88" t="s">
        <v>17</v>
      </c>
      <c r="H397" s="128">
        <v>26.85</v>
      </c>
      <c r="I397" s="200" t="str">
        <f>V369</f>
        <v>André fogão</v>
      </c>
      <c r="J397" s="200"/>
      <c r="K397" s="200"/>
      <c r="L397" s="200"/>
      <c r="M397" s="200"/>
      <c r="N397" s="200"/>
      <c r="O397" s="200"/>
      <c r="P397" s="200"/>
      <c r="Q397" s="5">
        <f t="shared" si="65"/>
        <v>3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0</v>
      </c>
      <c r="D398" s="200" t="str">
        <f>V370</f>
        <v>Lannes 21 de Dezembr</v>
      </c>
      <c r="E398" s="200"/>
      <c r="F398" s="129">
        <v>38.18</v>
      </c>
      <c r="G398" s="88" t="s">
        <v>17</v>
      </c>
      <c r="H398" s="128">
        <v>51.08</v>
      </c>
      <c r="I398" s="200" t="str">
        <f>V368</f>
        <v>Rosinha da Gabi</v>
      </c>
      <c r="J398" s="200"/>
      <c r="K398" s="200"/>
      <c r="L398" s="200"/>
      <c r="M398" s="200"/>
      <c r="N398" s="200"/>
      <c r="O398" s="200"/>
      <c r="P398" s="200"/>
      <c r="Q398" s="5">
        <f t="shared" si="65"/>
        <v>3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01" t="s">
        <v>353</v>
      </c>
      <c r="E400" s="202"/>
      <c r="F400" s="202"/>
      <c r="G400" s="202"/>
      <c r="H400" s="202"/>
      <c r="I400" s="202"/>
      <c r="J400" s="202"/>
      <c r="K400" s="202"/>
      <c r="L400" s="202"/>
      <c r="M400" s="202"/>
      <c r="N400" s="202"/>
      <c r="O400" s="202"/>
      <c r="P400" s="203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04"/>
      <c r="E401" s="205"/>
      <c r="F401" s="205"/>
      <c r="G401" s="205"/>
      <c r="H401" s="205"/>
      <c r="I401" s="205"/>
      <c r="J401" s="205"/>
      <c r="K401" s="205"/>
      <c r="L401" s="205"/>
      <c r="M401" s="205"/>
      <c r="N401" s="205"/>
      <c r="O401" s="205"/>
      <c r="P401" s="206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00" t="str">
        <f>V373</f>
        <v>Puro Malte F. C.</v>
      </c>
      <c r="E403" s="200"/>
      <c r="F403" s="129">
        <v>38.11</v>
      </c>
      <c r="G403" s="88" t="s">
        <v>17</v>
      </c>
      <c r="H403" s="128">
        <v>62.96</v>
      </c>
      <c r="I403" s="200" t="str">
        <f>V368</f>
        <v>Rosinha da Gabi</v>
      </c>
      <c r="J403" s="200"/>
      <c r="K403" s="200"/>
      <c r="L403" s="200"/>
      <c r="M403" s="200"/>
      <c r="N403" s="200"/>
      <c r="O403" s="200"/>
      <c r="P403" s="200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00" t="str">
        <f>V372</f>
        <v>Brum DAngelo F.C.</v>
      </c>
      <c r="E404" s="200"/>
      <c r="F404" s="129">
        <v>18.82</v>
      </c>
      <c r="G404" s="88" t="s">
        <v>17</v>
      </c>
      <c r="H404" s="128">
        <v>35.36</v>
      </c>
      <c r="I404" s="200" t="str">
        <f>V369</f>
        <v>André fogão</v>
      </c>
      <c r="J404" s="200"/>
      <c r="K404" s="200"/>
      <c r="L404" s="200"/>
      <c r="M404" s="200"/>
      <c r="N404" s="200"/>
      <c r="O404" s="200"/>
      <c r="P404" s="200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00" t="str">
        <f>V371</f>
        <v>#DaBaixaPaquito</v>
      </c>
      <c r="E405" s="200"/>
      <c r="F405" s="128">
        <v>31.66</v>
      </c>
      <c r="G405" s="88" t="s">
        <v>17</v>
      </c>
      <c r="H405" s="129">
        <v>18.96</v>
      </c>
      <c r="I405" s="200" t="str">
        <f>V366</f>
        <v>Vagarosos Hayabusa</v>
      </c>
      <c r="J405" s="200"/>
      <c r="K405" s="200"/>
      <c r="L405" s="200"/>
      <c r="M405" s="200"/>
      <c r="N405" s="200"/>
      <c r="O405" s="200"/>
      <c r="P405" s="200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00" t="str">
        <f>V370</f>
        <v>Lannes 21 de Dezembr</v>
      </c>
      <c r="E406" s="200"/>
      <c r="F406" s="129">
        <v>18.52</v>
      </c>
      <c r="G406" s="88" t="s">
        <v>17</v>
      </c>
      <c r="H406" s="128">
        <v>34.549999999999997</v>
      </c>
      <c r="I406" s="200" t="str">
        <f>V367</f>
        <v>CAFÉ FC RJ</v>
      </c>
      <c r="J406" s="200"/>
      <c r="K406" s="200"/>
      <c r="L406" s="200"/>
      <c r="M406" s="200"/>
      <c r="N406" s="200"/>
      <c r="O406" s="200"/>
      <c r="P406" s="200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01" t="s">
        <v>354</v>
      </c>
      <c r="E408" s="202"/>
      <c r="F408" s="202"/>
      <c r="G408" s="202"/>
      <c r="H408" s="202"/>
      <c r="I408" s="202"/>
      <c r="J408" s="202"/>
      <c r="K408" s="202"/>
      <c r="L408" s="202"/>
      <c r="M408" s="202"/>
      <c r="N408" s="202"/>
      <c r="O408" s="202"/>
      <c r="P408" s="203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04"/>
      <c r="E409" s="205"/>
      <c r="F409" s="205"/>
      <c r="G409" s="205"/>
      <c r="H409" s="205"/>
      <c r="I409" s="205"/>
      <c r="J409" s="205"/>
      <c r="K409" s="205"/>
      <c r="L409" s="205"/>
      <c r="M409" s="205"/>
      <c r="N409" s="205"/>
      <c r="O409" s="205"/>
      <c r="P409" s="206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3</v>
      </c>
      <c r="D411" s="200" t="str">
        <f>V373</f>
        <v>Puro Malte F. C.</v>
      </c>
      <c r="E411" s="200"/>
      <c r="F411" s="133">
        <v>48.47</v>
      </c>
      <c r="G411" s="134" t="s">
        <v>17</v>
      </c>
      <c r="H411" s="135">
        <v>34</v>
      </c>
      <c r="I411" s="200" t="str">
        <f>V370</f>
        <v>Lannes 21 de Dezembr</v>
      </c>
      <c r="J411" s="200"/>
      <c r="K411" s="200"/>
      <c r="L411" s="200"/>
      <c r="M411" s="200"/>
      <c r="N411" s="200"/>
      <c r="O411" s="200"/>
      <c r="P411" s="200"/>
      <c r="Q411" s="5">
        <f t="shared" si="65"/>
        <v>0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00" t="str">
        <f>V372</f>
        <v>Brum DAngelo F.C.</v>
      </c>
      <c r="E412" s="200"/>
      <c r="F412" s="135">
        <v>18.850000000000001</v>
      </c>
      <c r="G412" s="134" t="s">
        <v>17</v>
      </c>
      <c r="H412" s="133">
        <v>29.37</v>
      </c>
      <c r="I412" s="200" t="str">
        <f>V371</f>
        <v>#DaBaixaPaquito</v>
      </c>
      <c r="J412" s="200"/>
      <c r="K412" s="200"/>
      <c r="L412" s="200"/>
      <c r="M412" s="200"/>
      <c r="N412" s="200"/>
      <c r="O412" s="200"/>
      <c r="P412" s="200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00" t="str">
        <f>V369</f>
        <v>André fogão</v>
      </c>
      <c r="E413" s="200"/>
      <c r="F413" s="133">
        <v>46.52</v>
      </c>
      <c r="G413" s="134" t="s">
        <v>17</v>
      </c>
      <c r="H413" s="135">
        <v>45.47</v>
      </c>
      <c r="I413" s="200" t="str">
        <f>V366</f>
        <v>Vagarosos Hayabusa</v>
      </c>
      <c r="J413" s="200"/>
      <c r="K413" s="200"/>
      <c r="L413" s="200"/>
      <c r="M413" s="200"/>
      <c r="N413" s="200"/>
      <c r="O413" s="200"/>
      <c r="P413" s="200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>
      <c r="C414" s="5">
        <f t="shared" si="64"/>
        <v>0</v>
      </c>
      <c r="D414" s="200" t="str">
        <f>V368</f>
        <v>Rosinha da Gabi</v>
      </c>
      <c r="E414" s="200"/>
      <c r="F414" s="135">
        <v>32.97</v>
      </c>
      <c r="G414" s="134" t="s">
        <v>17</v>
      </c>
      <c r="H414" s="133">
        <v>41.76</v>
      </c>
      <c r="I414" s="200" t="str">
        <f>V367</f>
        <v>CAFÉ FC RJ</v>
      </c>
      <c r="J414" s="200"/>
      <c r="K414" s="200"/>
      <c r="L414" s="200"/>
      <c r="M414" s="200"/>
      <c r="N414" s="200"/>
      <c r="O414" s="200"/>
      <c r="P414" s="200"/>
      <c r="Q414" s="5">
        <f t="shared" si="65"/>
        <v>3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01" t="s">
        <v>355</v>
      </c>
      <c r="E416" s="202"/>
      <c r="F416" s="202"/>
      <c r="G416" s="202"/>
      <c r="H416" s="202"/>
      <c r="I416" s="202"/>
      <c r="J416" s="202"/>
      <c r="K416" s="202"/>
      <c r="L416" s="202"/>
      <c r="M416" s="202"/>
      <c r="N416" s="202"/>
      <c r="O416" s="202"/>
      <c r="P416" s="203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04"/>
      <c r="E417" s="205"/>
      <c r="F417" s="205"/>
      <c r="G417" s="205"/>
      <c r="H417" s="205"/>
      <c r="I417" s="205"/>
      <c r="J417" s="205"/>
      <c r="K417" s="205"/>
      <c r="L417" s="205"/>
      <c r="M417" s="205"/>
      <c r="N417" s="205"/>
      <c r="O417" s="205"/>
      <c r="P417" s="206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00" t="str">
        <f>V373</f>
        <v>Puro Malte F. C.</v>
      </c>
      <c r="E419" s="200"/>
      <c r="F419" s="128">
        <v>64.349999999999994</v>
      </c>
      <c r="G419" s="88" t="s">
        <v>17</v>
      </c>
      <c r="H419" s="135">
        <v>23.6</v>
      </c>
      <c r="I419" s="200" t="str">
        <f>V371</f>
        <v>#DaBaixaPaquito</v>
      </c>
      <c r="J419" s="200"/>
      <c r="K419" s="200"/>
      <c r="L419" s="200"/>
      <c r="M419" s="200"/>
      <c r="N419" s="200"/>
      <c r="O419" s="200"/>
      <c r="P419" s="200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00" t="str">
        <f>V372</f>
        <v>Brum DAngelo F.C.</v>
      </c>
      <c r="E420" s="200"/>
      <c r="F420" s="128">
        <v>55.31</v>
      </c>
      <c r="G420" s="88" t="s">
        <v>17</v>
      </c>
      <c r="H420" s="129">
        <v>30.48</v>
      </c>
      <c r="I420" s="200" t="str">
        <f>V370</f>
        <v>Lannes 21 de Dezembr</v>
      </c>
      <c r="J420" s="200"/>
      <c r="K420" s="200"/>
      <c r="L420" s="200"/>
      <c r="M420" s="200"/>
      <c r="N420" s="200"/>
      <c r="O420" s="200"/>
      <c r="P420" s="200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0</v>
      </c>
      <c r="D421" s="200" t="str">
        <f>V369</f>
        <v>André fogão</v>
      </c>
      <c r="E421" s="200"/>
      <c r="F421" s="129">
        <v>26.65</v>
      </c>
      <c r="G421" s="88" t="s">
        <v>17</v>
      </c>
      <c r="H421" s="128">
        <v>51.77</v>
      </c>
      <c r="I421" s="200" t="str">
        <f>V367</f>
        <v>CAFÉ FC RJ</v>
      </c>
      <c r="J421" s="200"/>
      <c r="K421" s="200"/>
      <c r="L421" s="200"/>
      <c r="M421" s="200"/>
      <c r="N421" s="200"/>
      <c r="O421" s="200"/>
      <c r="P421" s="200"/>
      <c r="Q421" s="5">
        <f t="shared" si="65"/>
        <v>3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00" t="str">
        <f>V368</f>
        <v>Rosinha da Gabi</v>
      </c>
      <c r="E422" s="200"/>
      <c r="F422" s="128">
        <v>78.58</v>
      </c>
      <c r="G422" s="88" t="s">
        <v>17</v>
      </c>
      <c r="H422" s="129">
        <v>50.37</v>
      </c>
      <c r="I422" s="200" t="str">
        <f>V366</f>
        <v>Vagarosos Hayabusa</v>
      </c>
      <c r="J422" s="200"/>
      <c r="K422" s="200"/>
      <c r="L422" s="200"/>
      <c r="M422" s="200"/>
      <c r="N422" s="200"/>
      <c r="O422" s="200"/>
      <c r="P422" s="200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01" t="s">
        <v>356</v>
      </c>
      <c r="E424" s="202"/>
      <c r="F424" s="202"/>
      <c r="G424" s="202"/>
      <c r="H424" s="202"/>
      <c r="I424" s="202"/>
      <c r="J424" s="202"/>
      <c r="K424" s="202"/>
      <c r="L424" s="202"/>
      <c r="M424" s="202"/>
      <c r="N424" s="202"/>
      <c r="O424" s="202"/>
      <c r="P424" s="203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04"/>
      <c r="E425" s="205"/>
      <c r="F425" s="205"/>
      <c r="G425" s="205"/>
      <c r="H425" s="205"/>
      <c r="I425" s="205"/>
      <c r="J425" s="205"/>
      <c r="K425" s="205"/>
      <c r="L425" s="205"/>
      <c r="M425" s="205"/>
      <c r="N425" s="205"/>
      <c r="O425" s="205"/>
      <c r="P425" s="206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00" t="str">
        <f>V373</f>
        <v>Puro Malte F. C.</v>
      </c>
      <c r="E427" s="200"/>
      <c r="F427" s="129">
        <v>52.31</v>
      </c>
      <c r="G427" s="88" t="s">
        <v>17</v>
      </c>
      <c r="H427" s="128">
        <v>60.33</v>
      </c>
      <c r="I427" s="200" t="str">
        <f>V372</f>
        <v>Brum DAngelo F.C.</v>
      </c>
      <c r="J427" s="200"/>
      <c r="K427" s="200"/>
      <c r="L427" s="200"/>
      <c r="M427" s="200"/>
      <c r="N427" s="200"/>
      <c r="O427" s="200"/>
      <c r="P427" s="200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00" t="str">
        <f>V371</f>
        <v>#DaBaixaPaquito</v>
      </c>
      <c r="E428" s="200"/>
      <c r="F428" s="128">
        <v>41.35</v>
      </c>
      <c r="G428" s="88" t="s">
        <v>17</v>
      </c>
      <c r="H428" s="129">
        <v>39.630000000000003</v>
      </c>
      <c r="I428" s="200" t="str">
        <f>V370</f>
        <v>Lannes 21 de Dezembr</v>
      </c>
      <c r="J428" s="200"/>
      <c r="K428" s="200"/>
      <c r="L428" s="200"/>
      <c r="M428" s="200"/>
      <c r="N428" s="200"/>
      <c r="O428" s="200"/>
      <c r="P428" s="200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0</v>
      </c>
      <c r="D429" s="200" t="str">
        <f>V369</f>
        <v>André fogão</v>
      </c>
      <c r="E429" s="200"/>
      <c r="F429" s="129">
        <v>29.33</v>
      </c>
      <c r="G429" s="88" t="s">
        <v>17</v>
      </c>
      <c r="H429" s="128">
        <v>50.03</v>
      </c>
      <c r="I429" s="200" t="str">
        <f>V368</f>
        <v>Rosinha da Gabi</v>
      </c>
      <c r="J429" s="200"/>
      <c r="K429" s="200"/>
      <c r="L429" s="200"/>
      <c r="M429" s="200"/>
      <c r="N429" s="200"/>
      <c r="O429" s="200"/>
      <c r="P429" s="200"/>
      <c r="Q429" s="5">
        <f t="shared" si="65"/>
        <v>3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 ht="13.5" customHeight="1">
      <c r="C430" s="5">
        <f t="shared" si="64"/>
        <v>0</v>
      </c>
      <c r="D430" s="200" t="str">
        <f>V367</f>
        <v>CAFÉ FC RJ</v>
      </c>
      <c r="E430" s="200"/>
      <c r="F430" s="129">
        <v>24.41</v>
      </c>
      <c r="G430" s="88" t="s">
        <v>17</v>
      </c>
      <c r="H430" s="128">
        <v>70.260000000000005</v>
      </c>
      <c r="I430" s="200" t="str">
        <f>V366</f>
        <v>Vagarosos Hayabusa</v>
      </c>
      <c r="J430" s="200"/>
      <c r="K430" s="200"/>
      <c r="L430" s="200"/>
      <c r="M430" s="200"/>
      <c r="N430" s="200"/>
      <c r="O430" s="200"/>
      <c r="P430" s="200"/>
      <c r="Q430" s="5">
        <f t="shared" si="65"/>
        <v>3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219" t="s">
        <v>348</v>
      </c>
      <c r="E432" s="219"/>
      <c r="F432" s="219"/>
      <c r="G432" s="219"/>
      <c r="H432" s="219"/>
      <c r="I432" s="219"/>
      <c r="J432" s="219"/>
      <c r="K432" s="219"/>
      <c r="L432" s="219"/>
      <c r="M432" s="21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219"/>
      <c r="E433" s="219"/>
      <c r="F433" s="219"/>
      <c r="G433" s="219"/>
      <c r="H433" s="219"/>
      <c r="I433" s="219"/>
      <c r="J433" s="219"/>
      <c r="K433" s="219"/>
      <c r="L433" s="219"/>
      <c r="M433" s="21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220" t="s">
        <v>12</v>
      </c>
      <c r="G434" s="220"/>
      <c r="H434" s="220" t="s">
        <v>264</v>
      </c>
      <c r="I434" s="220"/>
      <c r="J434" s="220" t="s">
        <v>265</v>
      </c>
      <c r="K434" s="220"/>
      <c r="L434" s="220" t="s">
        <v>266</v>
      </c>
      <c r="M434" s="220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Casinha da Grazi</v>
      </c>
      <c r="F435" s="216">
        <f>VLOOKUP(AC435,$U$434:$AB$442,3)</f>
        <v>18</v>
      </c>
      <c r="G435" s="216"/>
      <c r="H435" s="217">
        <f>VLOOKUP(AC435,$U$434:$AB$442,4)</f>
        <v>381.54000000000008</v>
      </c>
      <c r="I435" s="217"/>
      <c r="J435" s="217">
        <f>VLOOKUP(AC435,$U$434:$AB$442,5)</f>
        <v>242.73</v>
      </c>
      <c r="K435" s="217"/>
      <c r="L435" s="217">
        <f>VLOOKUP(AC435,$U$434:$AB$442,6)</f>
        <v>138.81000000000009</v>
      </c>
      <c r="M435" s="218"/>
      <c r="O435" s="29" t="s">
        <v>271</v>
      </c>
      <c r="T435" s="4"/>
      <c r="U435" s="22">
        <v>1</v>
      </c>
      <c r="V435" s="97" t="str">
        <f>IF(OR('2ª FASE - GRUPOS I a P'!F155="",'2ª FASE - GRUPOS I a P'!F155=""),"",'2ª FASE - GRUPOS I a P'!E94)</f>
        <v>SADYMENGO</v>
      </c>
      <c r="W435" s="5">
        <f>SUM(Q451,Q456,Q465,Q474,Q482,Q491,Q499)</f>
        <v>15</v>
      </c>
      <c r="X435" s="5">
        <f>SUM(H451,H456,H465,H474,H482,H491,H499)</f>
        <v>402.4</v>
      </c>
      <c r="Y435" s="5">
        <f>SUM(F451,F456,F465,F474,F482,F491,F499)</f>
        <v>313</v>
      </c>
      <c r="Z435" s="5">
        <f>X435-Y435</f>
        <v>89.399999999999977</v>
      </c>
      <c r="AA435" s="97">
        <f>(W435*10^10)+((Z435+5000)*10^6)+(X435*10)+U435</f>
        <v>155089404025</v>
      </c>
      <c r="AB435" s="5">
        <f>LARGE($AA$435:$AA$442,U435)</f>
        <v>185138813820.39999</v>
      </c>
      <c r="AC435" s="97">
        <f>MATCH(AB435,$AA$435:$AA$442,0)</f>
        <v>5</v>
      </c>
    </row>
    <row r="436" spans="3:29">
      <c r="D436" s="91" t="s">
        <v>5</v>
      </c>
      <c r="E436" s="91" t="str">
        <f t="shared" ref="E436:E442" si="66">VLOOKUP(AC436,$U$434:$AB$442,2)</f>
        <v>SADYMENGO</v>
      </c>
      <c r="F436" s="216">
        <f t="shared" ref="F436:F442" si="67">VLOOKUP(AC436,$U$434:$AB$442,3)</f>
        <v>15</v>
      </c>
      <c r="G436" s="216"/>
      <c r="H436" s="217">
        <f t="shared" ref="H436:H442" si="68">VLOOKUP(AC436,$U$434:$AB$442,4)</f>
        <v>402.4</v>
      </c>
      <c r="I436" s="217"/>
      <c r="J436" s="217">
        <f t="shared" ref="J436:J442" si="69">VLOOKUP(AC436,$U$434:$AB$442,5)</f>
        <v>313</v>
      </c>
      <c r="K436" s="217"/>
      <c r="L436" s="217">
        <f t="shared" ref="L436:L442" si="70">VLOOKUP(AC436,$U$434:$AB$442,6)</f>
        <v>89.399999999999977</v>
      </c>
      <c r="M436" s="218"/>
      <c r="O436" s="29" t="s">
        <v>267</v>
      </c>
      <c r="T436" s="4"/>
      <c r="U436" s="22">
        <v>2</v>
      </c>
      <c r="V436" s="97" t="str">
        <f>IF(OR('2ª FASE - GRUPOS A a H'!F499="",'2ª FASE - GRUPOS A a H'!F499=""),"",'2ª FASE - GRUPOS A a H'!E438)</f>
        <v>PAPAMIKE F.C.</v>
      </c>
      <c r="W436" s="5">
        <f>SUM(Q450,Q457,Q464,Q475,Q483,Q490)</f>
        <v>12</v>
      </c>
      <c r="X436" s="5">
        <f>SUM(H450,H457,H464,H475,H483,H490,F499)</f>
        <v>276.84000000000003</v>
      </c>
      <c r="Y436" s="5">
        <f>SUM(F450,F457,F464,F475,F483,F490,H499)</f>
        <v>273.75</v>
      </c>
      <c r="Z436" s="5">
        <f t="shared" ref="Z436:Z442" si="71">X436-Y436</f>
        <v>3.0900000000000318</v>
      </c>
      <c r="AA436" s="97">
        <f t="shared" ref="AA436:AA442" si="72">(W436*10^10)+((Z436+5000)*10^6)+(X436*10)+U436</f>
        <v>125003092770.39999</v>
      </c>
      <c r="AB436" s="5">
        <f t="shared" ref="AB436:AB442" si="73">LARGE($AA$435:$AA$442,U436)</f>
        <v>155089404025</v>
      </c>
      <c r="AC436" s="97">
        <f t="shared" ref="AC436:AC442" si="74">MATCH(AB436,$AA$435:$AA$442,0)</f>
        <v>1</v>
      </c>
    </row>
    <row r="437" spans="3:29">
      <c r="D437" s="91" t="s">
        <v>6</v>
      </c>
      <c r="E437" s="91" t="str">
        <f t="shared" si="66"/>
        <v>BARCA CLUB DO RECIFE</v>
      </c>
      <c r="F437" s="216">
        <f t="shared" si="67"/>
        <v>12</v>
      </c>
      <c r="G437" s="216"/>
      <c r="H437" s="217">
        <f t="shared" si="68"/>
        <v>355.67</v>
      </c>
      <c r="I437" s="217"/>
      <c r="J437" s="217">
        <f t="shared" si="69"/>
        <v>269.52999999999997</v>
      </c>
      <c r="K437" s="217"/>
      <c r="L437" s="217">
        <f t="shared" si="70"/>
        <v>86.140000000000043</v>
      </c>
      <c r="M437" s="218"/>
      <c r="O437" s="29" t="s">
        <v>588</v>
      </c>
      <c r="T437" s="4"/>
      <c r="U437" s="22">
        <v>3</v>
      </c>
      <c r="V437" s="97" t="str">
        <f>IF(OR('2ª FASE - GRUPOS I a P'!F155="",'2ª FASE - GRUPOS I a P'!F155=""),"",'2ª FASE - GRUPOS I a P'!E93)</f>
        <v>PraFrenteFluzao FC</v>
      </c>
      <c r="W437" s="5">
        <f>SUM(Q449,Q458,Q467,Q472,C483,C491,Q498)</f>
        <v>6</v>
      </c>
      <c r="X437" s="5">
        <f>SUM(H449,H458,H467,H472,F483,F491,H498)</f>
        <v>295.70000000000005</v>
      </c>
      <c r="Y437" s="5">
        <f>SUM(F449,F458,F467,F472,H483,H491,F498)</f>
        <v>342.15</v>
      </c>
      <c r="Z437" s="5">
        <f t="shared" si="71"/>
        <v>-46.449999999999932</v>
      </c>
      <c r="AA437" s="97">
        <f t="shared" si="72"/>
        <v>64953552960</v>
      </c>
      <c r="AB437" s="5">
        <f t="shared" si="73"/>
        <v>125086143564.7</v>
      </c>
      <c r="AC437" s="97">
        <f t="shared" si="74"/>
        <v>8</v>
      </c>
    </row>
    <row r="438" spans="3:29">
      <c r="D438" s="91" t="s">
        <v>7</v>
      </c>
      <c r="E438" s="91" t="str">
        <f t="shared" si="66"/>
        <v>PAPAMIKE F.C.</v>
      </c>
      <c r="F438" s="216">
        <f t="shared" si="67"/>
        <v>12</v>
      </c>
      <c r="G438" s="216"/>
      <c r="H438" s="217">
        <f t="shared" si="68"/>
        <v>276.84000000000003</v>
      </c>
      <c r="I438" s="217"/>
      <c r="J438" s="217">
        <f t="shared" si="69"/>
        <v>273.75</v>
      </c>
      <c r="K438" s="217"/>
      <c r="L438" s="217">
        <f t="shared" si="70"/>
        <v>3.0900000000000318</v>
      </c>
      <c r="M438" s="218"/>
      <c r="O438" s="29" t="s">
        <v>589</v>
      </c>
      <c r="T438" s="4"/>
      <c r="U438" s="22">
        <v>4</v>
      </c>
      <c r="V438" s="97" t="str">
        <f>IF(OR('2ª FASE - GRUPOS A a H'!F499="",'2ª FASE - GRUPOS A a H'!F499=""),"",'2ª FASE - GRUPOS A a H'!E437)</f>
        <v>Taay BFR</v>
      </c>
      <c r="W438" s="5">
        <f>SUM(Q448,Q459,Q466,Q473,C482,C490,C498)</f>
        <v>9</v>
      </c>
      <c r="X438" s="5">
        <f>SUM(H448,H459,H466,H473,F482,F490,F498)</f>
        <v>361.06</v>
      </c>
      <c r="Y438" s="5">
        <f>SUM(F448,H459,F466,F473,H482,H490,H498)</f>
        <v>282.94</v>
      </c>
      <c r="Z438" s="5">
        <f t="shared" si="71"/>
        <v>78.12</v>
      </c>
      <c r="AA438" s="97">
        <f t="shared" si="72"/>
        <v>95078123614.600006</v>
      </c>
      <c r="AB438" s="5">
        <f t="shared" si="73"/>
        <v>125003092770.39999</v>
      </c>
      <c r="AC438" s="97">
        <f t="shared" si="74"/>
        <v>2</v>
      </c>
    </row>
    <row r="439" spans="3:29">
      <c r="D439" s="89" t="s">
        <v>8</v>
      </c>
      <c r="E439" s="89" t="str">
        <f t="shared" si="66"/>
        <v>Taay BFR</v>
      </c>
      <c r="F439" s="207">
        <f t="shared" si="67"/>
        <v>9</v>
      </c>
      <c r="G439" s="207"/>
      <c r="H439" s="208">
        <f t="shared" si="68"/>
        <v>361.06</v>
      </c>
      <c r="I439" s="208"/>
      <c r="J439" s="208">
        <f t="shared" si="69"/>
        <v>282.94</v>
      </c>
      <c r="K439" s="208"/>
      <c r="L439" s="208">
        <f t="shared" si="70"/>
        <v>78.12</v>
      </c>
      <c r="M439" s="209"/>
      <c r="O439" s="29" t="s">
        <v>270</v>
      </c>
      <c r="T439" s="4"/>
      <c r="U439" s="22">
        <v>5</v>
      </c>
      <c r="V439" s="97" t="str">
        <f>IF(OR('2ª FASE - GRUPOS I a P'!F155="",'2ª FASE - GRUPOS I a P'!F155=""),"",'2ª FASE - GRUPOS I a P'!E92)</f>
        <v>Casinha da Grazi</v>
      </c>
      <c r="W439" s="5">
        <f>SUM(C451,C459,C467,C475,Q480,Q489,Q497)</f>
        <v>18</v>
      </c>
      <c r="X439" s="5">
        <f>SUM(F451,F459,F467,F475,H480,H489,H497)</f>
        <v>381.54000000000008</v>
      </c>
      <c r="Y439" s="5">
        <f>SUM(H451,H459,H467,H475,F480,F489,F497)</f>
        <v>242.73</v>
      </c>
      <c r="Z439" s="5">
        <f t="shared" si="71"/>
        <v>138.81000000000009</v>
      </c>
      <c r="AA439" s="97">
        <f t="shared" si="72"/>
        <v>185138813820.39999</v>
      </c>
      <c r="AB439" s="5">
        <f t="shared" si="73"/>
        <v>95078123614.600006</v>
      </c>
      <c r="AC439" s="97">
        <f t="shared" si="74"/>
        <v>4</v>
      </c>
    </row>
    <row r="440" spans="3:29">
      <c r="D440" s="89" t="s">
        <v>9</v>
      </c>
      <c r="E440" s="89" t="str">
        <f t="shared" si="66"/>
        <v>GUZMAN F.C.</v>
      </c>
      <c r="F440" s="207">
        <f t="shared" si="67"/>
        <v>9</v>
      </c>
      <c r="G440" s="207"/>
      <c r="H440" s="208">
        <f t="shared" si="68"/>
        <v>312.45999999999998</v>
      </c>
      <c r="I440" s="208"/>
      <c r="J440" s="208">
        <f t="shared" si="69"/>
        <v>361.65999999999997</v>
      </c>
      <c r="K440" s="208"/>
      <c r="L440" s="208">
        <f t="shared" si="70"/>
        <v>-49.199999999999989</v>
      </c>
      <c r="M440" s="209"/>
      <c r="T440" s="4"/>
      <c r="U440" s="22">
        <v>6</v>
      </c>
      <c r="V440" s="97" t="str">
        <f>IF(OR('2ª FASE - GRUPOS A a H'!F499="",'2ª FASE - GRUPOS A a H'!F499=""),"",'2ª FASE - GRUPOS A a H'!E436)</f>
        <v>Mrs. Vandebilt</v>
      </c>
      <c r="W440" s="5">
        <f>SUM(C450,C458,C466,C474,Q481,Q488,C497)</f>
        <v>0</v>
      </c>
      <c r="X440" s="5">
        <f>SUM(F450,F458,F466,F474,H481,H488,F497)</f>
        <v>0</v>
      </c>
      <c r="Y440" s="5">
        <f>SUM(H450,H458,H466,H474,F481,F488,H497)</f>
        <v>296.51</v>
      </c>
      <c r="Z440" s="5">
        <f t="shared" si="71"/>
        <v>-296.51</v>
      </c>
      <c r="AA440" s="97">
        <f t="shared" si="72"/>
        <v>4703490006</v>
      </c>
      <c r="AB440" s="5">
        <f t="shared" si="73"/>
        <v>94950803131.600006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PraFrenteFluzao FC</v>
      </c>
      <c r="F441" s="207">
        <f t="shared" si="67"/>
        <v>6</v>
      </c>
      <c r="G441" s="207"/>
      <c r="H441" s="208">
        <f t="shared" si="68"/>
        <v>295.70000000000005</v>
      </c>
      <c r="I441" s="208"/>
      <c r="J441" s="208">
        <f t="shared" si="69"/>
        <v>342.15</v>
      </c>
      <c r="K441" s="208"/>
      <c r="L441" s="208">
        <f t="shared" si="70"/>
        <v>-46.449999999999932</v>
      </c>
      <c r="M441" s="209"/>
      <c r="T441" s="4"/>
      <c r="U441" s="22">
        <v>7</v>
      </c>
      <c r="V441" s="97" t="str">
        <f>IF(OR('2ª FASE - GRUPOS I a P'!F155="",'2ª FASE - GRUPOS I a P'!F155=""),"",'2ª FASE - GRUPOS I a P'!E91)</f>
        <v>GUZMAN F.C.</v>
      </c>
      <c r="W441" s="5">
        <f>SUM(C449,C457,C465,C473,C481,C489,Q496)</f>
        <v>9</v>
      </c>
      <c r="X441" s="5">
        <f>SUM(F449,F457,F465,F473,F481,F489,H496)</f>
        <v>312.45999999999998</v>
      </c>
      <c r="Y441" s="5">
        <f>SUM(H449,H457,H465,H473,H481,H489,F496)</f>
        <v>361.65999999999997</v>
      </c>
      <c r="Z441" s="5">
        <f t="shared" si="71"/>
        <v>-49.199999999999989</v>
      </c>
      <c r="AA441" s="97">
        <f t="shared" si="72"/>
        <v>94950803131.600006</v>
      </c>
      <c r="AB441" s="5">
        <f t="shared" si="73"/>
        <v>64953552960</v>
      </c>
      <c r="AC441" s="97">
        <f t="shared" si="74"/>
        <v>3</v>
      </c>
    </row>
    <row r="442" spans="3:29">
      <c r="D442" s="89" t="s">
        <v>11</v>
      </c>
      <c r="E442" s="89" t="str">
        <f t="shared" si="66"/>
        <v>Mrs. Vandebilt</v>
      </c>
      <c r="F442" s="207">
        <f t="shared" si="67"/>
        <v>0</v>
      </c>
      <c r="G442" s="207"/>
      <c r="H442" s="208">
        <f t="shared" si="68"/>
        <v>0</v>
      </c>
      <c r="I442" s="208"/>
      <c r="J442" s="208">
        <f t="shared" si="69"/>
        <v>296.51</v>
      </c>
      <c r="K442" s="208"/>
      <c r="L442" s="208">
        <f t="shared" si="70"/>
        <v>-296.51</v>
      </c>
      <c r="M442" s="209"/>
      <c r="T442" s="4"/>
      <c r="U442" s="22">
        <v>8</v>
      </c>
      <c r="V442" s="97" t="str">
        <f>IF(OR('2ª FASE - GRUPOS A a H'!F499="",'2ª FASE - GRUPOS A a H'!F499=""),"",'2ª FASE - GRUPOS A a H'!E435)</f>
        <v>BARCA CLUB DO RECIFE</v>
      </c>
      <c r="W442" s="5">
        <f>SUM(C448,C456,C464,C472,C480,C488,C496)</f>
        <v>12</v>
      </c>
      <c r="X442" s="5">
        <f>SUM(F448,F456,F464,F472,F480,F488,F496)</f>
        <v>355.67</v>
      </c>
      <c r="Y442" s="5">
        <f>SUM(H448,H456,H464,H472,H480,H488,H496)</f>
        <v>269.52999999999997</v>
      </c>
      <c r="Z442" s="5">
        <f t="shared" si="71"/>
        <v>86.140000000000043</v>
      </c>
      <c r="AA442" s="97">
        <f t="shared" si="72"/>
        <v>125086143564.7</v>
      </c>
      <c r="AB442" s="5">
        <f t="shared" si="73"/>
        <v>4703490006</v>
      </c>
      <c r="AC442" s="97">
        <f t="shared" si="74"/>
        <v>6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10" t="s">
        <v>350</v>
      </c>
      <c r="E445" s="211"/>
      <c r="F445" s="211"/>
      <c r="G445" s="211"/>
      <c r="H445" s="211"/>
      <c r="I445" s="211"/>
      <c r="J445" s="211"/>
      <c r="K445" s="211"/>
      <c r="L445" s="211"/>
      <c r="M445" s="211"/>
      <c r="N445" s="211"/>
      <c r="O445" s="211"/>
      <c r="P445" s="21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13"/>
      <c r="E446" s="214"/>
      <c r="F446" s="214"/>
      <c r="G446" s="214"/>
      <c r="H446" s="214"/>
      <c r="I446" s="214"/>
      <c r="J446" s="214"/>
      <c r="K446" s="214"/>
      <c r="L446" s="214"/>
      <c r="M446" s="214"/>
      <c r="N446" s="214"/>
      <c r="O446" s="214"/>
      <c r="P446" s="21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00" t="str">
        <f>V442</f>
        <v>BARCA CLUB DO RECIFE</v>
      </c>
      <c r="E448" s="200"/>
      <c r="F448" s="133">
        <v>74.59</v>
      </c>
      <c r="G448" s="134" t="s">
        <v>17</v>
      </c>
      <c r="H448" s="135">
        <v>60.19</v>
      </c>
      <c r="I448" s="200" t="str">
        <f>V438</f>
        <v>Taay BFR</v>
      </c>
      <c r="J448" s="200"/>
      <c r="K448" s="200"/>
      <c r="L448" s="200"/>
      <c r="M448" s="200"/>
      <c r="N448" s="200"/>
      <c r="O448" s="200"/>
      <c r="P448" s="200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00" t="str">
        <f>V441</f>
        <v>GUZMAN F.C.</v>
      </c>
      <c r="E449" s="200"/>
      <c r="F449" s="135">
        <v>52.3</v>
      </c>
      <c r="G449" s="134" t="s">
        <v>17</v>
      </c>
      <c r="H449" s="133">
        <v>69.09</v>
      </c>
      <c r="I449" s="200" t="str">
        <f>V437</f>
        <v>PraFrenteFluzao FC</v>
      </c>
      <c r="J449" s="200"/>
      <c r="K449" s="200"/>
      <c r="L449" s="200"/>
      <c r="M449" s="200"/>
      <c r="N449" s="200"/>
      <c r="O449" s="200"/>
      <c r="P449" s="200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0</v>
      </c>
      <c r="D450" s="200" t="str">
        <f>V440</f>
        <v>Mrs. Vandebilt</v>
      </c>
      <c r="E450" s="200"/>
      <c r="F450" s="135">
        <v>0</v>
      </c>
      <c r="G450" s="134" t="s">
        <v>17</v>
      </c>
      <c r="H450" s="133">
        <v>45.24</v>
      </c>
      <c r="I450" s="200" t="str">
        <f>V436</f>
        <v>PAPAMIKE F.C.</v>
      </c>
      <c r="J450" s="200"/>
      <c r="K450" s="200"/>
      <c r="L450" s="200"/>
      <c r="M450" s="200"/>
      <c r="N450" s="200"/>
      <c r="O450" s="200"/>
      <c r="P450" s="200"/>
      <c r="Q450" s="5">
        <f t="shared" si="76"/>
        <v>3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00" t="str">
        <f>V439</f>
        <v>Casinha da Grazi</v>
      </c>
      <c r="E451" s="200"/>
      <c r="F451" s="135">
        <v>58.79</v>
      </c>
      <c r="G451" s="134" t="s">
        <v>17</v>
      </c>
      <c r="H451" s="133">
        <v>83.39</v>
      </c>
      <c r="I451" s="200" t="str">
        <f>V435</f>
        <v>SADYMENGO</v>
      </c>
      <c r="J451" s="200"/>
      <c r="K451" s="200"/>
      <c r="L451" s="200"/>
      <c r="M451" s="200"/>
      <c r="N451" s="200"/>
      <c r="O451" s="200"/>
      <c r="P451" s="200"/>
      <c r="Q451" s="5">
        <f t="shared" si="76"/>
        <v>3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01" t="s">
        <v>351</v>
      </c>
      <c r="E453" s="202"/>
      <c r="F453" s="202"/>
      <c r="G453" s="202"/>
      <c r="H453" s="202"/>
      <c r="I453" s="202"/>
      <c r="J453" s="202"/>
      <c r="K453" s="202"/>
      <c r="L453" s="202"/>
      <c r="M453" s="202"/>
      <c r="N453" s="202"/>
      <c r="O453" s="202"/>
      <c r="P453" s="203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04"/>
      <c r="E454" s="205"/>
      <c r="F454" s="205"/>
      <c r="G454" s="205"/>
      <c r="H454" s="205"/>
      <c r="I454" s="205"/>
      <c r="J454" s="205"/>
      <c r="K454" s="205"/>
      <c r="L454" s="205"/>
      <c r="M454" s="205"/>
      <c r="N454" s="205"/>
      <c r="O454" s="205"/>
      <c r="P454" s="206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0</v>
      </c>
      <c r="D456" s="200" t="str">
        <f>V442</f>
        <v>BARCA CLUB DO RECIFE</v>
      </c>
      <c r="E456" s="200"/>
      <c r="F456" s="135">
        <v>51.85</v>
      </c>
      <c r="G456" s="134" t="s">
        <v>17</v>
      </c>
      <c r="H456" s="133">
        <v>58.8</v>
      </c>
      <c r="I456" s="200" t="str">
        <f>V435</f>
        <v>SADYMENGO</v>
      </c>
      <c r="J456" s="200"/>
      <c r="K456" s="200"/>
      <c r="L456" s="200"/>
      <c r="M456" s="200"/>
      <c r="N456" s="200"/>
      <c r="O456" s="200"/>
      <c r="P456" s="200"/>
      <c r="Q456" s="5">
        <f t="shared" si="76"/>
        <v>3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00" t="str">
        <f>V441</f>
        <v>GUZMAN F.C.</v>
      </c>
      <c r="E457" s="200"/>
      <c r="F457" s="135">
        <v>49.3</v>
      </c>
      <c r="G457" s="134" t="s">
        <v>17</v>
      </c>
      <c r="H457" s="133">
        <v>56.1</v>
      </c>
      <c r="I457" s="200" t="str">
        <f>V436</f>
        <v>PAPAMIKE F.C.</v>
      </c>
      <c r="J457" s="200"/>
      <c r="K457" s="200"/>
      <c r="L457" s="200"/>
      <c r="M457" s="200"/>
      <c r="N457" s="200"/>
      <c r="O457" s="200"/>
      <c r="P457" s="200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0" t="str">
        <f>V440</f>
        <v>Mrs. Vandebilt</v>
      </c>
      <c r="E458" s="200"/>
      <c r="F458" s="135">
        <v>0</v>
      </c>
      <c r="G458" s="134" t="s">
        <v>17</v>
      </c>
      <c r="H458" s="133">
        <v>64.44</v>
      </c>
      <c r="I458" s="200" t="str">
        <f>V437</f>
        <v>PraFrenteFluzao FC</v>
      </c>
      <c r="J458" s="200"/>
      <c r="K458" s="200"/>
      <c r="L458" s="200"/>
      <c r="M458" s="200"/>
      <c r="N458" s="200"/>
      <c r="O458" s="200"/>
      <c r="P458" s="200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00" t="str">
        <f>V439</f>
        <v>Casinha da Grazi</v>
      </c>
      <c r="E459" s="200"/>
      <c r="F459" s="133">
        <v>64.8</v>
      </c>
      <c r="G459" s="134" t="s">
        <v>17</v>
      </c>
      <c r="H459" s="135">
        <v>61.4</v>
      </c>
      <c r="I459" s="200" t="str">
        <f>V438</f>
        <v>Taay BFR</v>
      </c>
      <c r="J459" s="200"/>
      <c r="K459" s="200"/>
      <c r="L459" s="200"/>
      <c r="M459" s="200"/>
      <c r="N459" s="200"/>
      <c r="O459" s="200"/>
      <c r="P459" s="200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01" t="s">
        <v>352</v>
      </c>
      <c r="E461" s="202"/>
      <c r="F461" s="202"/>
      <c r="G461" s="202"/>
      <c r="H461" s="202"/>
      <c r="I461" s="202"/>
      <c r="J461" s="202"/>
      <c r="K461" s="202"/>
      <c r="L461" s="202"/>
      <c r="M461" s="202"/>
      <c r="N461" s="202"/>
      <c r="O461" s="202"/>
      <c r="P461" s="203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04"/>
      <c r="E462" s="205"/>
      <c r="F462" s="205"/>
      <c r="G462" s="205"/>
      <c r="H462" s="205"/>
      <c r="I462" s="205"/>
      <c r="J462" s="205"/>
      <c r="K462" s="205"/>
      <c r="L462" s="205"/>
      <c r="M462" s="205"/>
      <c r="N462" s="205"/>
      <c r="O462" s="205"/>
      <c r="P462" s="206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3</v>
      </c>
      <c r="D464" s="200" t="str">
        <f>V442</f>
        <v>BARCA CLUB DO RECIFE</v>
      </c>
      <c r="E464" s="200"/>
      <c r="F464" s="133">
        <v>76.55</v>
      </c>
      <c r="G464" s="134" t="s">
        <v>17</v>
      </c>
      <c r="H464" s="135">
        <v>31.65</v>
      </c>
      <c r="I464" s="200" t="str">
        <f>V436</f>
        <v>PAPAMIKE F.C.</v>
      </c>
      <c r="J464" s="200"/>
      <c r="K464" s="200"/>
      <c r="L464" s="200"/>
      <c r="M464" s="200"/>
      <c r="N464" s="200"/>
      <c r="O464" s="200"/>
      <c r="P464" s="200"/>
      <c r="Q464" s="5">
        <f t="shared" si="76"/>
        <v>0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00" t="str">
        <f>V441</f>
        <v>GUZMAN F.C.</v>
      </c>
      <c r="E465" s="200"/>
      <c r="F465" s="133">
        <v>55.82</v>
      </c>
      <c r="G465" s="134" t="s">
        <v>17</v>
      </c>
      <c r="H465" s="135">
        <v>53.35</v>
      </c>
      <c r="I465" s="200" t="str">
        <f>V435</f>
        <v>SADYMENGO</v>
      </c>
      <c r="J465" s="200"/>
      <c r="K465" s="200"/>
      <c r="L465" s="200"/>
      <c r="M465" s="200"/>
      <c r="N465" s="200"/>
      <c r="O465" s="200"/>
      <c r="P465" s="200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0</v>
      </c>
      <c r="D466" s="200" t="str">
        <f>V440</f>
        <v>Mrs. Vandebilt</v>
      </c>
      <c r="E466" s="200"/>
      <c r="F466" s="135">
        <v>0</v>
      </c>
      <c r="G466" s="134" t="s">
        <v>17</v>
      </c>
      <c r="H466" s="133">
        <v>51.32</v>
      </c>
      <c r="I466" s="200" t="str">
        <f>V438</f>
        <v>Taay BFR</v>
      </c>
      <c r="J466" s="200"/>
      <c r="K466" s="200"/>
      <c r="L466" s="200"/>
      <c r="M466" s="200"/>
      <c r="N466" s="200"/>
      <c r="O466" s="200"/>
      <c r="P466" s="200"/>
      <c r="Q466" s="5">
        <f t="shared" si="76"/>
        <v>3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00" t="str">
        <f>V439</f>
        <v>Casinha da Grazi</v>
      </c>
      <c r="E467" s="200"/>
      <c r="F467" s="133">
        <v>62.08</v>
      </c>
      <c r="G467" s="134" t="s">
        <v>17</v>
      </c>
      <c r="H467" s="135">
        <v>21.08</v>
      </c>
      <c r="I467" s="200" t="str">
        <f>V437</f>
        <v>PraFrenteFluzao FC</v>
      </c>
      <c r="J467" s="200"/>
      <c r="K467" s="200"/>
      <c r="L467" s="200"/>
      <c r="M467" s="200"/>
      <c r="N467" s="200"/>
      <c r="O467" s="200"/>
      <c r="P467" s="200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01" t="s">
        <v>353</v>
      </c>
      <c r="E469" s="202"/>
      <c r="F469" s="202"/>
      <c r="G469" s="202"/>
      <c r="H469" s="202"/>
      <c r="I469" s="202"/>
      <c r="J469" s="202"/>
      <c r="K469" s="202"/>
      <c r="L469" s="202"/>
      <c r="M469" s="202"/>
      <c r="N469" s="202"/>
      <c r="O469" s="202"/>
      <c r="P469" s="203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04"/>
      <c r="E470" s="205"/>
      <c r="F470" s="205"/>
      <c r="G470" s="205"/>
      <c r="H470" s="205"/>
      <c r="I470" s="205"/>
      <c r="J470" s="205"/>
      <c r="K470" s="205"/>
      <c r="L470" s="205"/>
      <c r="M470" s="205"/>
      <c r="N470" s="205"/>
      <c r="O470" s="205"/>
      <c r="P470" s="206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3</v>
      </c>
      <c r="D472" s="200" t="str">
        <f>V442</f>
        <v>BARCA CLUB DO RECIFE</v>
      </c>
      <c r="E472" s="200"/>
      <c r="F472" s="133">
        <v>42.42</v>
      </c>
      <c r="G472" s="134" t="s">
        <v>17</v>
      </c>
      <c r="H472" s="135">
        <v>19.96</v>
      </c>
      <c r="I472" s="200" t="str">
        <f>V437</f>
        <v>PraFrenteFluzao FC</v>
      </c>
      <c r="J472" s="200"/>
      <c r="K472" s="200"/>
      <c r="L472" s="200"/>
      <c r="M472" s="200"/>
      <c r="N472" s="200"/>
      <c r="O472" s="200"/>
      <c r="P472" s="200"/>
      <c r="Q472" s="5">
        <f t="shared" si="76"/>
        <v>0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00" t="str">
        <f>V441</f>
        <v>GUZMAN F.C.</v>
      </c>
      <c r="E473" s="200"/>
      <c r="F473" s="135">
        <v>23.56</v>
      </c>
      <c r="G473" s="134" t="s">
        <v>17</v>
      </c>
      <c r="H473" s="133">
        <v>50.45</v>
      </c>
      <c r="I473" s="200" t="str">
        <f>V438</f>
        <v>Taay BFR</v>
      </c>
      <c r="J473" s="200"/>
      <c r="K473" s="200"/>
      <c r="L473" s="200"/>
      <c r="M473" s="200"/>
      <c r="N473" s="200"/>
      <c r="O473" s="200"/>
      <c r="P473" s="200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00" t="str">
        <f>V440</f>
        <v>Mrs. Vandebilt</v>
      </c>
      <c r="E474" s="200"/>
      <c r="F474" s="135">
        <v>0</v>
      </c>
      <c r="G474" s="134" t="s">
        <v>17</v>
      </c>
      <c r="H474" s="133">
        <v>33.26</v>
      </c>
      <c r="I474" s="200" t="str">
        <f>V435</f>
        <v>SADYMENGO</v>
      </c>
      <c r="J474" s="200"/>
      <c r="K474" s="200"/>
      <c r="L474" s="200"/>
      <c r="M474" s="200"/>
      <c r="N474" s="200"/>
      <c r="O474" s="200"/>
      <c r="P474" s="200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00" t="str">
        <f>V439</f>
        <v>Casinha da Grazi</v>
      </c>
      <c r="E475" s="200"/>
      <c r="F475" s="133">
        <v>47.66</v>
      </c>
      <c r="G475" s="134" t="s">
        <v>17</v>
      </c>
      <c r="H475" s="135">
        <v>20.76</v>
      </c>
      <c r="I475" s="200" t="str">
        <f>V436</f>
        <v>PAPAMIKE F.C.</v>
      </c>
      <c r="J475" s="200"/>
      <c r="K475" s="200"/>
      <c r="L475" s="200"/>
      <c r="M475" s="200"/>
      <c r="N475" s="200"/>
      <c r="O475" s="200"/>
      <c r="P475" s="200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01" t="s">
        <v>354</v>
      </c>
      <c r="E477" s="202"/>
      <c r="F477" s="202"/>
      <c r="G477" s="202"/>
      <c r="H477" s="202"/>
      <c r="I477" s="202"/>
      <c r="J477" s="202"/>
      <c r="K477" s="202"/>
      <c r="L477" s="202"/>
      <c r="M477" s="202"/>
      <c r="N477" s="202"/>
      <c r="O477" s="202"/>
      <c r="P477" s="203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04"/>
      <c r="E478" s="205"/>
      <c r="F478" s="205"/>
      <c r="G478" s="205"/>
      <c r="H478" s="205"/>
      <c r="I478" s="205"/>
      <c r="J478" s="205"/>
      <c r="K478" s="205"/>
      <c r="L478" s="205"/>
      <c r="M478" s="205"/>
      <c r="N478" s="205"/>
      <c r="O478" s="205"/>
      <c r="P478" s="206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0</v>
      </c>
      <c r="D480" s="200" t="str">
        <f>V442</f>
        <v>BARCA CLUB DO RECIFE</v>
      </c>
      <c r="E480" s="200"/>
      <c r="F480" s="135">
        <v>23.85</v>
      </c>
      <c r="G480" s="134" t="s">
        <v>17</v>
      </c>
      <c r="H480" s="133">
        <v>27.57</v>
      </c>
      <c r="I480" s="200" t="str">
        <f>V439</f>
        <v>Casinha da Grazi</v>
      </c>
      <c r="J480" s="200"/>
      <c r="K480" s="200"/>
      <c r="L480" s="200"/>
      <c r="M480" s="200"/>
      <c r="N480" s="200"/>
      <c r="O480" s="200"/>
      <c r="P480" s="200"/>
      <c r="Q480" s="5">
        <f t="shared" si="76"/>
        <v>3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3</v>
      </c>
      <c r="D481" s="200" t="str">
        <f>V441</f>
        <v>GUZMAN F.C.</v>
      </c>
      <c r="E481" s="200"/>
      <c r="F481" s="133">
        <v>27.87</v>
      </c>
      <c r="G481" s="134" t="s">
        <v>17</v>
      </c>
      <c r="H481" s="135">
        <v>0</v>
      </c>
      <c r="I481" s="200" t="str">
        <f>V440</f>
        <v>Mrs. Vandebilt</v>
      </c>
      <c r="J481" s="200"/>
      <c r="K481" s="200"/>
      <c r="L481" s="200"/>
      <c r="M481" s="200"/>
      <c r="N481" s="200"/>
      <c r="O481" s="200"/>
      <c r="P481" s="200"/>
      <c r="Q481" s="5">
        <f t="shared" si="76"/>
        <v>0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00" t="str">
        <f>V438</f>
        <v>Taay BFR</v>
      </c>
      <c r="E482" s="200"/>
      <c r="F482" s="135">
        <v>40.96</v>
      </c>
      <c r="G482" s="134" t="s">
        <v>17</v>
      </c>
      <c r="H482" s="133">
        <v>46.47</v>
      </c>
      <c r="I482" s="200" t="str">
        <f>V435</f>
        <v>SADYMENGO</v>
      </c>
      <c r="J482" s="200"/>
      <c r="K482" s="200"/>
      <c r="L482" s="200"/>
      <c r="M482" s="200"/>
      <c r="N482" s="200"/>
      <c r="O482" s="200"/>
      <c r="P482" s="200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0</v>
      </c>
      <c r="D483" s="200" t="str">
        <f>V437</f>
        <v>PraFrenteFluzao FC</v>
      </c>
      <c r="E483" s="200"/>
      <c r="F483" s="135">
        <v>24.07</v>
      </c>
      <c r="G483" s="134" t="s">
        <v>17</v>
      </c>
      <c r="H483" s="133">
        <v>37.65</v>
      </c>
      <c r="I483" s="200" t="str">
        <f>V436</f>
        <v>PAPAMIKE F.C.</v>
      </c>
      <c r="J483" s="200"/>
      <c r="K483" s="200"/>
      <c r="L483" s="200"/>
      <c r="M483" s="200"/>
      <c r="N483" s="200"/>
      <c r="O483" s="200"/>
      <c r="P483" s="200"/>
      <c r="Q483" s="5">
        <f t="shared" si="76"/>
        <v>3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01" t="s">
        <v>355</v>
      </c>
      <c r="E485" s="202"/>
      <c r="F485" s="202"/>
      <c r="G485" s="202"/>
      <c r="H485" s="202"/>
      <c r="I485" s="202"/>
      <c r="J485" s="202"/>
      <c r="K485" s="202"/>
      <c r="L485" s="202"/>
      <c r="M485" s="202"/>
      <c r="N485" s="202"/>
      <c r="O485" s="202"/>
      <c r="P485" s="203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04"/>
      <c r="E486" s="205"/>
      <c r="F486" s="205"/>
      <c r="G486" s="205"/>
      <c r="H486" s="205"/>
      <c r="I486" s="205"/>
      <c r="J486" s="205"/>
      <c r="K486" s="205"/>
      <c r="L486" s="205"/>
      <c r="M486" s="205"/>
      <c r="N486" s="205"/>
      <c r="O486" s="205"/>
      <c r="P486" s="206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00" t="str">
        <f>V442</f>
        <v>BARCA CLUB DO RECIFE</v>
      </c>
      <c r="E488" s="200"/>
      <c r="F488" s="133">
        <v>27.15</v>
      </c>
      <c r="G488" s="134" t="s">
        <v>17</v>
      </c>
      <c r="H488" s="135">
        <v>0</v>
      </c>
      <c r="I488" s="200" t="str">
        <f>V440</f>
        <v>Mrs. Vandebilt</v>
      </c>
      <c r="J488" s="200"/>
      <c r="K488" s="200"/>
      <c r="L488" s="200"/>
      <c r="M488" s="200"/>
      <c r="N488" s="200"/>
      <c r="O488" s="200"/>
      <c r="P488" s="200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00" t="str">
        <f>V441</f>
        <v>GUZMAN F.C.</v>
      </c>
      <c r="E489" s="200"/>
      <c r="F489" s="135">
        <v>32.25</v>
      </c>
      <c r="G489" s="134" t="s">
        <v>17</v>
      </c>
      <c r="H489" s="133">
        <v>73.41</v>
      </c>
      <c r="I489" s="200" t="str">
        <f>V439</f>
        <v>Casinha da Grazi</v>
      </c>
      <c r="J489" s="200"/>
      <c r="K489" s="200"/>
      <c r="L489" s="200"/>
      <c r="M489" s="200"/>
      <c r="N489" s="200"/>
      <c r="O489" s="200"/>
      <c r="P489" s="200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00" t="str">
        <f>V438</f>
        <v>Taay BFR</v>
      </c>
      <c r="E490" s="200"/>
      <c r="F490" s="135">
        <v>24.61</v>
      </c>
      <c r="G490" s="134" t="s">
        <v>17</v>
      </c>
      <c r="H490" s="133">
        <v>28.81</v>
      </c>
      <c r="I490" s="200" t="str">
        <f>V436</f>
        <v>PAPAMIKE F.C.</v>
      </c>
      <c r="J490" s="200"/>
      <c r="K490" s="200"/>
      <c r="L490" s="200"/>
      <c r="M490" s="200"/>
      <c r="N490" s="200"/>
      <c r="O490" s="200"/>
      <c r="P490" s="200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0</v>
      </c>
      <c r="D491" s="200" t="str">
        <f>V437</f>
        <v>PraFrenteFluzao FC</v>
      </c>
      <c r="E491" s="200"/>
      <c r="F491" s="135">
        <v>48.95</v>
      </c>
      <c r="G491" s="134" t="s">
        <v>17</v>
      </c>
      <c r="H491" s="133">
        <v>75.569999999999993</v>
      </c>
      <c r="I491" s="200" t="str">
        <f>V435</f>
        <v>SADYMENGO</v>
      </c>
      <c r="J491" s="200"/>
      <c r="K491" s="200"/>
      <c r="L491" s="200"/>
      <c r="M491" s="200"/>
      <c r="N491" s="200"/>
      <c r="O491" s="200"/>
      <c r="P491" s="200"/>
      <c r="Q491" s="5">
        <f t="shared" si="76"/>
        <v>3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01" t="s">
        <v>356</v>
      </c>
      <c r="E493" s="202"/>
      <c r="F493" s="202"/>
      <c r="G493" s="202"/>
      <c r="H493" s="202"/>
      <c r="I493" s="202"/>
      <c r="J493" s="202"/>
      <c r="K493" s="202"/>
      <c r="L493" s="202"/>
      <c r="M493" s="202"/>
      <c r="N493" s="202"/>
      <c r="O493" s="202"/>
      <c r="P493" s="203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04"/>
      <c r="E494" s="205"/>
      <c r="F494" s="205"/>
      <c r="G494" s="205"/>
      <c r="H494" s="205"/>
      <c r="I494" s="205"/>
      <c r="J494" s="205"/>
      <c r="K494" s="205"/>
      <c r="L494" s="205"/>
      <c r="M494" s="205"/>
      <c r="N494" s="205"/>
      <c r="O494" s="205"/>
      <c r="P494" s="206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00" t="str">
        <f>V442</f>
        <v>BARCA CLUB DO RECIFE</v>
      </c>
      <c r="E496" s="200"/>
      <c r="F496" s="129">
        <v>59.26</v>
      </c>
      <c r="G496" s="88" t="s">
        <v>17</v>
      </c>
      <c r="H496" s="128">
        <v>71.36</v>
      </c>
      <c r="I496" s="200" t="str">
        <f>V441</f>
        <v>GUZMAN F.C.</v>
      </c>
      <c r="J496" s="200"/>
      <c r="K496" s="200"/>
      <c r="L496" s="200"/>
      <c r="M496" s="200"/>
      <c r="N496" s="200"/>
      <c r="O496" s="200"/>
      <c r="P496" s="200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0</v>
      </c>
      <c r="D497" s="200" t="str">
        <f>V440</f>
        <v>Mrs. Vandebilt</v>
      </c>
      <c r="E497" s="200"/>
      <c r="F497" s="135">
        <v>0</v>
      </c>
      <c r="G497" s="88" t="s">
        <v>17</v>
      </c>
      <c r="H497" s="128">
        <v>47.23</v>
      </c>
      <c r="I497" s="200" t="str">
        <f>V439</f>
        <v>Casinha da Grazi</v>
      </c>
      <c r="J497" s="200"/>
      <c r="K497" s="200"/>
      <c r="L497" s="200"/>
      <c r="M497" s="200"/>
      <c r="N497" s="200"/>
      <c r="O497" s="200"/>
      <c r="P497" s="200"/>
      <c r="Q497" s="5">
        <f t="shared" si="76"/>
        <v>3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3</v>
      </c>
      <c r="D498" s="200" t="str">
        <f>V438</f>
        <v>Taay BFR</v>
      </c>
      <c r="E498" s="200"/>
      <c r="F498" s="128">
        <v>72.13</v>
      </c>
      <c r="G498" s="88" t="s">
        <v>17</v>
      </c>
      <c r="H498" s="129">
        <v>48.11</v>
      </c>
      <c r="I498" s="200" t="str">
        <f>V437</f>
        <v>PraFrenteFluzao FC</v>
      </c>
      <c r="J498" s="200"/>
      <c r="K498" s="200"/>
      <c r="L498" s="200"/>
      <c r="M498" s="200"/>
      <c r="N498" s="200"/>
      <c r="O498" s="200"/>
      <c r="P498" s="200"/>
      <c r="Q498" s="5">
        <f t="shared" si="76"/>
        <v>0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00" t="str">
        <f>V436</f>
        <v>PAPAMIKE F.C.</v>
      </c>
      <c r="E499" s="200"/>
      <c r="F499" s="128">
        <v>56.63</v>
      </c>
      <c r="G499" s="88" t="s">
        <v>17</v>
      </c>
      <c r="H499" s="129">
        <v>51.56</v>
      </c>
      <c r="I499" s="200" t="str">
        <f>V435</f>
        <v>SADYMENGO</v>
      </c>
      <c r="J499" s="200"/>
      <c r="K499" s="200"/>
      <c r="L499" s="200"/>
      <c r="M499" s="200"/>
      <c r="N499" s="200"/>
      <c r="O499" s="200"/>
      <c r="P499" s="200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219" t="s">
        <v>349</v>
      </c>
      <c r="E501" s="219"/>
      <c r="F501" s="219"/>
      <c r="G501" s="219"/>
      <c r="H501" s="219"/>
      <c r="I501" s="219"/>
      <c r="J501" s="219"/>
      <c r="K501" s="219"/>
      <c r="L501" s="219"/>
      <c r="M501" s="219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219"/>
      <c r="E502" s="219"/>
      <c r="F502" s="219"/>
      <c r="G502" s="219"/>
      <c r="H502" s="219"/>
      <c r="I502" s="219"/>
      <c r="J502" s="219"/>
      <c r="K502" s="219"/>
      <c r="L502" s="219"/>
      <c r="M502" s="219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220" t="s">
        <v>12</v>
      </c>
      <c r="G503" s="220"/>
      <c r="H503" s="220" t="s">
        <v>264</v>
      </c>
      <c r="I503" s="220"/>
      <c r="J503" s="220" t="s">
        <v>265</v>
      </c>
      <c r="K503" s="220"/>
      <c r="L503" s="220" t="s">
        <v>266</v>
      </c>
      <c r="M503" s="220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FC Ladeira !!!</v>
      </c>
      <c r="F504" s="216">
        <f>VLOOKUP(AC504,$U$503:$AB$511,3)</f>
        <v>18</v>
      </c>
      <c r="G504" s="216"/>
      <c r="H504" s="217">
        <f>VLOOKUP(AC504,$U$503:$AB$511,4)</f>
        <v>413.71000000000004</v>
      </c>
      <c r="I504" s="217"/>
      <c r="J504" s="217">
        <f>VLOOKUP(AC504,$U$503:$AB$511,5)</f>
        <v>274.03999999999996</v>
      </c>
      <c r="K504" s="217"/>
      <c r="L504" s="217">
        <f>VLOOKUP(AC504,$U$503:$AB$511,6)</f>
        <v>139.67000000000007</v>
      </c>
      <c r="M504" s="218"/>
      <c r="O504" s="29" t="s">
        <v>271</v>
      </c>
      <c r="T504" s="4"/>
      <c r="U504" s="22">
        <v>1</v>
      </c>
      <c r="V504" s="97" t="str">
        <f>IF(OR('2ª FASE - GRUPOS I a P'!F83="",'2ª FASE - GRUPOS I a P'!F83=""),"",'2ª FASE - GRUPOS I a P'!E23)</f>
        <v>Kbça da Gama F.C.</v>
      </c>
      <c r="W504" s="5">
        <f>SUM(Q520,Q525,Q534,Q543,Q551,Q560,Q568)</f>
        <v>0</v>
      </c>
      <c r="X504" s="5">
        <f>SUM(H520,H525,H534,H543,H551,H560,H568)</f>
        <v>62.69</v>
      </c>
      <c r="Y504" s="5">
        <f>SUM(F520,F525,F534,F543,F551,F560,F568)</f>
        <v>301.27000000000004</v>
      </c>
      <c r="Z504" s="5">
        <f>X504-Y504</f>
        <v>-238.58000000000004</v>
      </c>
      <c r="AA504" s="97">
        <f>(W504*10^10)+((Z504+5000)*10^6)+(X504*10)+U504</f>
        <v>4761420627.8999996</v>
      </c>
      <c r="AB504" s="5">
        <f>LARGE($AA$504:$AA$511,U504)</f>
        <v>185139674143.10001</v>
      </c>
      <c r="AC504" s="97">
        <f>MATCH(AB504,$AA$504:$AA$511,0)</f>
        <v>6</v>
      </c>
    </row>
    <row r="505" spans="3:29">
      <c r="D505" s="91" t="s">
        <v>5</v>
      </c>
      <c r="E505" s="91" t="str">
        <f t="shared" ref="E505:E511" si="77">VLOOKUP(AC505,$U$503:$AB$511,2)</f>
        <v>Alisando Cresce</v>
      </c>
      <c r="F505" s="216">
        <f t="shared" ref="F505:F511" si="78">VLOOKUP(AC505,$U$503:$AB$511,3)</f>
        <v>15</v>
      </c>
      <c r="G505" s="216"/>
      <c r="H505" s="217">
        <f t="shared" ref="H505:H511" si="79">VLOOKUP(AC505,$U$503:$AB$511,4)</f>
        <v>350.28999999999996</v>
      </c>
      <c r="I505" s="217"/>
      <c r="J505" s="217">
        <f t="shared" ref="J505:J511" si="80">VLOOKUP(AC505,$U$503:$AB$511,5)</f>
        <v>282.09000000000003</v>
      </c>
      <c r="K505" s="217"/>
      <c r="L505" s="217">
        <f t="shared" ref="L505:L511" si="81">VLOOKUP(AC505,$U$503:$AB$511,6)</f>
        <v>68.199999999999932</v>
      </c>
      <c r="M505" s="218"/>
      <c r="O505" s="29" t="s">
        <v>267</v>
      </c>
      <c r="T505" s="4"/>
      <c r="U505" s="22">
        <v>2</v>
      </c>
      <c r="V505" s="97" t="str">
        <f>IF(OR('2ª FASE - GRUPOS A a H'!F568="",'2ª FASE - GRUPOS A a H'!F568=""),"",'2ª FASE - GRUPOS A a H'!E507)</f>
        <v>CR FLASHOW 11</v>
      </c>
      <c r="W505" s="5">
        <f>SUM(Q519,Q526,Q533,Q544,Q552,Q559)</f>
        <v>12</v>
      </c>
      <c r="X505" s="5">
        <f>SUM(H519,H526,H533,H544,H552,H559,F568)</f>
        <v>366.47</v>
      </c>
      <c r="Y505" s="5">
        <f>SUM(F519,F526,F533,F544,F552,F559,H568)</f>
        <v>295.66000000000003</v>
      </c>
      <c r="Z505" s="5">
        <f t="shared" ref="Z505:Z511" si="82">X505-Y505</f>
        <v>70.81</v>
      </c>
      <c r="AA505" s="97">
        <f t="shared" ref="AA505:AA511" si="83">(W505*10^10)+((Z505+5000)*10^6)+(X505*10)+U505</f>
        <v>125070813666.7</v>
      </c>
      <c r="AB505" s="5">
        <f t="shared" ref="AB505:AB511" si="84">LARGE($AA$504:$AA$511,U505)</f>
        <v>155068203505.89999</v>
      </c>
      <c r="AC505" s="97">
        <f t="shared" ref="AC505:AC511" si="85">MATCH(AB505,$AA$504:$AA$511,0)</f>
        <v>3</v>
      </c>
    </row>
    <row r="506" spans="3:29">
      <c r="D506" s="91" t="s">
        <v>6</v>
      </c>
      <c r="E506" s="91" t="str">
        <f t="shared" si="77"/>
        <v>Grajaú F.C.</v>
      </c>
      <c r="F506" s="216">
        <f t="shared" si="78"/>
        <v>12</v>
      </c>
      <c r="G506" s="216"/>
      <c r="H506" s="217">
        <f t="shared" si="79"/>
        <v>441.12</v>
      </c>
      <c r="I506" s="217"/>
      <c r="J506" s="217">
        <f t="shared" si="80"/>
        <v>353.02</v>
      </c>
      <c r="K506" s="217"/>
      <c r="L506" s="217">
        <f t="shared" si="81"/>
        <v>88.100000000000023</v>
      </c>
      <c r="M506" s="218"/>
      <c r="O506" s="29" t="s">
        <v>588</v>
      </c>
      <c r="T506" s="4"/>
      <c r="U506" s="22">
        <v>3</v>
      </c>
      <c r="V506" s="97" t="str">
        <f>IF(OR('2ª FASE - GRUPOS I a P'!F83="",'2ª FASE - GRUPOS I a P'!F83=""),"",'2ª FASE - GRUPOS I a P'!E22)</f>
        <v>Alisando Cresce</v>
      </c>
      <c r="W506" s="5">
        <f>SUM(Q518,Q527,Q536,Q541,C552,C560,Q567)</f>
        <v>15</v>
      </c>
      <c r="X506" s="5">
        <f>SUM(H518,H527,H536,H541,F552,F560,H567)</f>
        <v>350.28999999999996</v>
      </c>
      <c r="Y506" s="5">
        <f>SUM(F518,F527,F536,F541,H552,H560,F567)</f>
        <v>282.09000000000003</v>
      </c>
      <c r="Z506" s="5">
        <f t="shared" si="82"/>
        <v>68.199999999999932</v>
      </c>
      <c r="AA506" s="97">
        <f t="shared" si="83"/>
        <v>155068203505.89999</v>
      </c>
      <c r="AB506" s="5">
        <f t="shared" si="84"/>
        <v>125088104416.2</v>
      </c>
      <c r="AC506" s="97">
        <f t="shared" si="85"/>
        <v>5</v>
      </c>
    </row>
    <row r="507" spans="3:29">
      <c r="D507" s="91" t="s">
        <v>7</v>
      </c>
      <c r="E507" s="91" t="str">
        <f t="shared" si="77"/>
        <v>Vascaero FC</v>
      </c>
      <c r="F507" s="216">
        <f t="shared" si="78"/>
        <v>12</v>
      </c>
      <c r="G507" s="216"/>
      <c r="H507" s="217">
        <f t="shared" si="79"/>
        <v>405.63000000000005</v>
      </c>
      <c r="I507" s="217"/>
      <c r="J507" s="217">
        <f t="shared" si="80"/>
        <v>318.95</v>
      </c>
      <c r="K507" s="217"/>
      <c r="L507" s="217">
        <f t="shared" si="81"/>
        <v>86.680000000000064</v>
      </c>
      <c r="M507" s="218"/>
      <c r="O507" s="29" t="s">
        <v>589</v>
      </c>
      <c r="T507" s="4"/>
      <c r="U507" s="22">
        <v>4</v>
      </c>
      <c r="V507" s="97" t="str">
        <f>IF(OR('2ª FASE - GRUPOS A a H'!F568="",'2ª FASE - GRUPOS A a H'!F568=""),"",'2ª FASE - GRUPOS A a H'!E506)</f>
        <v>Game--Over F.C.</v>
      </c>
      <c r="W507" s="5">
        <f>SUM(Q517,Q528,Q535,Q542,C551,C559,C567)</f>
        <v>9</v>
      </c>
      <c r="X507" s="5">
        <f>SUM(H517,H528,H535,H542,F551,F559,F567)</f>
        <v>304.40999999999997</v>
      </c>
      <c r="Y507" s="5">
        <f>SUM(F517,H528,F535,F542,H551,H559,H567)</f>
        <v>309.68</v>
      </c>
      <c r="Z507" s="5">
        <f t="shared" si="82"/>
        <v>-5.2700000000000387</v>
      </c>
      <c r="AA507" s="97">
        <f t="shared" si="83"/>
        <v>94994733048.100006</v>
      </c>
      <c r="AB507" s="5">
        <f t="shared" si="84"/>
        <v>125086684063.3</v>
      </c>
      <c r="AC507" s="97">
        <f t="shared" si="85"/>
        <v>7</v>
      </c>
    </row>
    <row r="508" spans="3:29">
      <c r="D508" s="89" t="s">
        <v>8</v>
      </c>
      <c r="E508" s="89" t="str">
        <f t="shared" si="77"/>
        <v>CR FLASHOW 11</v>
      </c>
      <c r="F508" s="207">
        <f t="shared" si="78"/>
        <v>12</v>
      </c>
      <c r="G508" s="207"/>
      <c r="H508" s="208">
        <f t="shared" si="79"/>
        <v>366.47</v>
      </c>
      <c r="I508" s="208"/>
      <c r="J508" s="208">
        <f t="shared" si="80"/>
        <v>295.66000000000003</v>
      </c>
      <c r="K508" s="208"/>
      <c r="L508" s="208">
        <f t="shared" si="81"/>
        <v>70.81</v>
      </c>
      <c r="M508" s="209"/>
      <c r="O508" s="29" t="s">
        <v>270</v>
      </c>
      <c r="T508" s="4"/>
      <c r="U508" s="22">
        <v>5</v>
      </c>
      <c r="V508" s="97" t="str">
        <f>IF(OR('2ª FASE - GRUPOS I a P'!F83="",'2ª FASE - GRUPOS I a P'!F83=""),"",'2ª FASE - GRUPOS I a P'!E21)</f>
        <v>Grajaú F.C.</v>
      </c>
      <c r="W508" s="5">
        <f>SUM(C520,C528,C536,C544,Q549,Q558,Q566)</f>
        <v>12</v>
      </c>
      <c r="X508" s="5">
        <f>SUM(F520,F528,F536,F544,H549,H558,H566)</f>
        <v>441.12</v>
      </c>
      <c r="Y508" s="5">
        <f>SUM(H520,H528,H536,H544,F549,F558,F566)</f>
        <v>353.02</v>
      </c>
      <c r="Z508" s="5">
        <f t="shared" si="82"/>
        <v>88.100000000000023</v>
      </c>
      <c r="AA508" s="97">
        <f t="shared" si="83"/>
        <v>125088104416.2</v>
      </c>
      <c r="AB508" s="5">
        <f t="shared" si="84"/>
        <v>125070813666.7</v>
      </c>
      <c r="AC508" s="97">
        <f t="shared" si="85"/>
        <v>2</v>
      </c>
    </row>
    <row r="509" spans="3:29">
      <c r="D509" s="89" t="s">
        <v>9</v>
      </c>
      <c r="E509" s="89" t="str">
        <f t="shared" si="77"/>
        <v>Game--Over F.C.</v>
      </c>
      <c r="F509" s="207">
        <f t="shared" si="78"/>
        <v>9</v>
      </c>
      <c r="G509" s="207"/>
      <c r="H509" s="208">
        <f t="shared" si="79"/>
        <v>304.40999999999997</v>
      </c>
      <c r="I509" s="208"/>
      <c r="J509" s="208">
        <f t="shared" si="80"/>
        <v>309.68</v>
      </c>
      <c r="K509" s="208"/>
      <c r="L509" s="208">
        <f t="shared" si="81"/>
        <v>-5.2700000000000387</v>
      </c>
      <c r="M509" s="209"/>
      <c r="T509" s="4"/>
      <c r="U509" s="22">
        <v>6</v>
      </c>
      <c r="V509" s="97" t="str">
        <f>IF(OR('2ª FASE - GRUPOS A a H'!F568="",'2ª FASE - GRUPOS A a H'!F568=""),"",'2ª FASE - GRUPOS A a H'!E505)</f>
        <v>FC Ladeira !!!</v>
      </c>
      <c r="W509" s="5">
        <f>SUM(C519,C527,C535,C543,Q550,Q557,C566)</f>
        <v>18</v>
      </c>
      <c r="X509" s="5">
        <f>SUM(F519,F527,F535,F543,H550,H557,F566)</f>
        <v>413.71000000000004</v>
      </c>
      <c r="Y509" s="5">
        <f>SUM(H519,H527,H535,H543,F550,F557,H566)</f>
        <v>274.03999999999996</v>
      </c>
      <c r="Z509" s="5">
        <f t="shared" si="82"/>
        <v>139.67000000000007</v>
      </c>
      <c r="AA509" s="97">
        <f t="shared" si="83"/>
        <v>185139674143.10001</v>
      </c>
      <c r="AB509" s="5">
        <f t="shared" si="84"/>
        <v>94994733048.100006</v>
      </c>
      <c r="AC509" s="97">
        <f t="shared" si="85"/>
        <v>4</v>
      </c>
    </row>
    <row r="510" spans="3:29">
      <c r="D510" s="89" t="s">
        <v>10</v>
      </c>
      <c r="E510" s="89" t="str">
        <f t="shared" si="77"/>
        <v>Sapo FC</v>
      </c>
      <c r="F510" s="207">
        <f t="shared" si="78"/>
        <v>3</v>
      </c>
      <c r="G510" s="207"/>
      <c r="H510" s="208">
        <f t="shared" si="79"/>
        <v>213.39</v>
      </c>
      <c r="I510" s="208"/>
      <c r="J510" s="208">
        <f t="shared" si="80"/>
        <v>414</v>
      </c>
      <c r="K510" s="208"/>
      <c r="L510" s="208">
        <f t="shared" si="81"/>
        <v>-200.61</v>
      </c>
      <c r="M510" s="209"/>
      <c r="T510" s="4"/>
      <c r="U510" s="22">
        <v>7</v>
      </c>
      <c r="V510" s="97" t="str">
        <f>IF(OR('2ª FASE - GRUPOS I a P'!F83="",'2ª FASE - GRUPOS I a P'!F83=""),"",'2ª FASE - GRUPOS I a P'!E20)</f>
        <v>Vascaero FC</v>
      </c>
      <c r="W510" s="5">
        <f>SUM(C518,C526,C534,C542,C550,C558,Q565)</f>
        <v>12</v>
      </c>
      <c r="X510" s="5">
        <f>SUM(F518,F526,F534,F542,F550,F558,H565)</f>
        <v>405.63000000000005</v>
      </c>
      <c r="Y510" s="5">
        <f>SUM(H518,H526,H534,H542,H550,H558,F565)</f>
        <v>318.95</v>
      </c>
      <c r="Z510" s="5">
        <f t="shared" si="82"/>
        <v>86.680000000000064</v>
      </c>
      <c r="AA510" s="97">
        <f t="shared" si="83"/>
        <v>125086684063.3</v>
      </c>
      <c r="AB510" s="5">
        <f t="shared" si="84"/>
        <v>34799392141.900002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Kbça da Gama F.C.</v>
      </c>
      <c r="F511" s="207">
        <f t="shared" si="78"/>
        <v>0</v>
      </c>
      <c r="G511" s="207"/>
      <c r="H511" s="208">
        <f t="shared" si="79"/>
        <v>62.69</v>
      </c>
      <c r="I511" s="208"/>
      <c r="J511" s="208">
        <f t="shared" si="80"/>
        <v>301.27000000000004</v>
      </c>
      <c r="K511" s="208"/>
      <c r="L511" s="208">
        <f t="shared" si="81"/>
        <v>-238.58000000000004</v>
      </c>
      <c r="M511" s="209"/>
      <c r="T511" s="4"/>
      <c r="U511" s="22">
        <v>8</v>
      </c>
      <c r="V511" s="97" t="str">
        <f>IF(OR('2ª FASE - GRUPOS A a H'!F568="",'2ª FASE - GRUPOS A a H'!F568=""),"",'2ª FASE - GRUPOS A a H'!E504)</f>
        <v>Sapo FC</v>
      </c>
      <c r="W511" s="5">
        <f>SUM(C517,C525,C533,C541,C549,C557,C565)</f>
        <v>3</v>
      </c>
      <c r="X511" s="5">
        <f>SUM(F517,F525,F533,F541,F549,F557,F565)</f>
        <v>213.39</v>
      </c>
      <c r="Y511" s="5">
        <f>SUM(H517,H525,H533,H541,H549,H557,H565)</f>
        <v>414</v>
      </c>
      <c r="Z511" s="5">
        <f t="shared" si="82"/>
        <v>-200.61</v>
      </c>
      <c r="AA511" s="97">
        <f t="shared" si="83"/>
        <v>34799392141.900002</v>
      </c>
      <c r="AB511" s="5">
        <f t="shared" si="84"/>
        <v>4761420627.8999996</v>
      </c>
      <c r="AC511" s="97">
        <f t="shared" si="85"/>
        <v>1</v>
      </c>
    </row>
    <row r="512" spans="3:29">
      <c r="T512" s="4"/>
      <c r="U512" s="5"/>
      <c r="V512" s="97"/>
      <c r="W512" s="5"/>
      <c r="X512" s="5"/>
      <c r="Y512" s="5"/>
      <c r="Z512" s="5"/>
      <c r="AA512" s="5"/>
      <c r="AB512" s="5"/>
      <c r="AC512" s="5"/>
    </row>
    <row r="513" spans="3:29" ht="15.75" thickBot="1">
      <c r="T513" s="4"/>
      <c r="U513" s="5"/>
      <c r="V513" s="97"/>
      <c r="W513" s="5"/>
      <c r="X513" s="5"/>
      <c r="Y513" s="5"/>
      <c r="Z513" s="5"/>
      <c r="AA513" s="5"/>
      <c r="AB513" s="5"/>
      <c r="AC513" s="5"/>
    </row>
    <row r="514" spans="3:29" ht="15" customHeight="1">
      <c r="D514" s="210" t="s">
        <v>350</v>
      </c>
      <c r="E514" s="211"/>
      <c r="F514" s="211"/>
      <c r="G514" s="211"/>
      <c r="H514" s="211"/>
      <c r="I514" s="211"/>
      <c r="J514" s="211"/>
      <c r="K514" s="211"/>
      <c r="L514" s="211"/>
      <c r="M514" s="211"/>
      <c r="N514" s="211"/>
      <c r="O514" s="211"/>
      <c r="P514" s="212"/>
      <c r="T514" s="4"/>
      <c r="V514" s="96"/>
      <c r="W514" s="4"/>
      <c r="X514" s="4"/>
      <c r="Y514" s="4"/>
      <c r="Z514" s="4"/>
      <c r="AA514" s="4"/>
      <c r="AB514" s="4"/>
    </row>
    <row r="515" spans="3:29" ht="15" customHeight="1" thickBot="1">
      <c r="D515" s="213"/>
      <c r="E515" s="214"/>
      <c r="F515" s="214"/>
      <c r="G515" s="214"/>
      <c r="H515" s="214"/>
      <c r="I515" s="214"/>
      <c r="J515" s="214"/>
      <c r="K515" s="214"/>
      <c r="L515" s="214"/>
      <c r="M515" s="214"/>
      <c r="N515" s="214"/>
      <c r="O515" s="214"/>
      <c r="P515" s="21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9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9">
      <c r="C517" s="5">
        <f>IF(OR(F517="",H517=""),"",IF(F517=H517,1,IF(F517&gt;H517,3,0)))</f>
        <v>0</v>
      </c>
      <c r="D517" s="200" t="str">
        <f>V511</f>
        <v>Sapo FC</v>
      </c>
      <c r="E517" s="200"/>
      <c r="F517" s="129">
        <v>22.64</v>
      </c>
      <c r="G517" s="88" t="s">
        <v>17</v>
      </c>
      <c r="H517" s="128">
        <v>78.989999999999995</v>
      </c>
      <c r="I517" s="200" t="str">
        <f>V507</f>
        <v>Game--Over F.C.</v>
      </c>
      <c r="J517" s="200"/>
      <c r="K517" s="200"/>
      <c r="L517" s="200"/>
      <c r="M517" s="200"/>
      <c r="N517" s="200"/>
      <c r="O517" s="200"/>
      <c r="P517" s="200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9">
      <c r="C518" s="5">
        <f t="shared" ref="C518:C568" si="86">IF(OR(F518="",H518=""),"",IF(F518=H518,1,IF(F518&gt;H518,3,0)))</f>
        <v>3</v>
      </c>
      <c r="D518" s="200" t="str">
        <f>V510</f>
        <v>Vascaero FC</v>
      </c>
      <c r="E518" s="200"/>
      <c r="F518" s="128">
        <v>56.05</v>
      </c>
      <c r="G518" s="88" t="s">
        <v>17</v>
      </c>
      <c r="H518" s="129">
        <v>47.79</v>
      </c>
      <c r="I518" s="200" t="str">
        <f>V506</f>
        <v>Alisando Cresce</v>
      </c>
      <c r="J518" s="200"/>
      <c r="K518" s="200"/>
      <c r="L518" s="200"/>
      <c r="M518" s="200"/>
      <c r="N518" s="200"/>
      <c r="O518" s="200"/>
      <c r="P518" s="200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9">
      <c r="C519" s="5">
        <f t="shared" si="86"/>
        <v>0</v>
      </c>
      <c r="D519" s="200" t="str">
        <f>V509</f>
        <v>FC Ladeira !!!</v>
      </c>
      <c r="E519" s="200"/>
      <c r="F519" s="129">
        <v>67.790000000000006</v>
      </c>
      <c r="G519" s="88" t="s">
        <v>17</v>
      </c>
      <c r="H519" s="128">
        <v>96.19</v>
      </c>
      <c r="I519" s="200" t="str">
        <f>V505</f>
        <v>CR FLASHOW 11</v>
      </c>
      <c r="J519" s="200"/>
      <c r="K519" s="200"/>
      <c r="L519" s="200"/>
      <c r="M519" s="200"/>
      <c r="N519" s="200"/>
      <c r="O519" s="200"/>
      <c r="P519" s="200"/>
      <c r="Q519" s="5">
        <f t="shared" si="87"/>
        <v>3</v>
      </c>
      <c r="U519" s="100"/>
      <c r="V519" s="96"/>
      <c r="Y519" s="4"/>
      <c r="Z519" s="4"/>
    </row>
    <row r="520" spans="3:29">
      <c r="C520" s="5">
        <f t="shared" si="86"/>
        <v>3</v>
      </c>
      <c r="D520" s="200" t="str">
        <f>V508</f>
        <v>Grajaú F.C.</v>
      </c>
      <c r="E520" s="200"/>
      <c r="F520" s="128">
        <v>76.89</v>
      </c>
      <c r="G520" s="88" t="s">
        <v>17</v>
      </c>
      <c r="H520" s="129">
        <v>62.69</v>
      </c>
      <c r="I520" s="200" t="str">
        <f>V504</f>
        <v>Kbça da Gama F.C.</v>
      </c>
      <c r="J520" s="200"/>
      <c r="K520" s="200"/>
      <c r="L520" s="200"/>
      <c r="M520" s="200"/>
      <c r="N520" s="200"/>
      <c r="O520" s="200"/>
      <c r="P520" s="200"/>
      <c r="Q520" s="5">
        <f t="shared" si="87"/>
        <v>0</v>
      </c>
      <c r="U520" s="100"/>
      <c r="V520" s="96"/>
    </row>
    <row r="521" spans="3:29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9" ht="15" customHeight="1">
      <c r="C522" s="5" t="str">
        <f t="shared" si="86"/>
        <v/>
      </c>
      <c r="D522" s="201" t="s">
        <v>351</v>
      </c>
      <c r="E522" s="202"/>
      <c r="F522" s="202"/>
      <c r="G522" s="202"/>
      <c r="H522" s="202"/>
      <c r="I522" s="202"/>
      <c r="J522" s="202"/>
      <c r="K522" s="202"/>
      <c r="L522" s="202"/>
      <c r="M522" s="202"/>
      <c r="N522" s="202"/>
      <c r="O522" s="202"/>
      <c r="P522" s="203"/>
      <c r="Q522" s="5" t="str">
        <f t="shared" si="87"/>
        <v/>
      </c>
      <c r="U522" s="100"/>
      <c r="V522" s="96"/>
    </row>
    <row r="523" spans="3:29" ht="15" customHeight="1" thickBot="1">
      <c r="C523" s="5" t="str">
        <f t="shared" si="86"/>
        <v/>
      </c>
      <c r="D523" s="204"/>
      <c r="E523" s="205"/>
      <c r="F523" s="205"/>
      <c r="G523" s="205"/>
      <c r="H523" s="205"/>
      <c r="I523" s="205"/>
      <c r="J523" s="205"/>
      <c r="K523" s="205"/>
      <c r="L523" s="205"/>
      <c r="M523" s="205"/>
      <c r="N523" s="205"/>
      <c r="O523" s="205"/>
      <c r="P523" s="206"/>
      <c r="Q523" s="5" t="str">
        <f t="shared" si="87"/>
        <v/>
      </c>
    </row>
    <row r="524" spans="3:29">
      <c r="C524" s="5" t="str">
        <f t="shared" si="86"/>
        <v/>
      </c>
      <c r="Q524" s="5" t="str">
        <f t="shared" si="87"/>
        <v/>
      </c>
      <c r="Y524" s="71"/>
      <c r="Z524" s="71"/>
    </row>
    <row r="525" spans="3:29">
      <c r="C525" s="5">
        <f t="shared" si="86"/>
        <v>3</v>
      </c>
      <c r="D525" s="200" t="str">
        <f>V511</f>
        <v>Sapo FC</v>
      </c>
      <c r="E525" s="200"/>
      <c r="F525" s="133">
        <v>41.75</v>
      </c>
      <c r="G525" s="134" t="s">
        <v>17</v>
      </c>
      <c r="H525" s="135">
        <v>0</v>
      </c>
      <c r="I525" s="200" t="str">
        <f>V504</f>
        <v>Kbça da Gama F.C.</v>
      </c>
      <c r="J525" s="200"/>
      <c r="K525" s="200"/>
      <c r="L525" s="200"/>
      <c r="M525" s="200"/>
      <c r="N525" s="200"/>
      <c r="O525" s="200"/>
      <c r="P525" s="200"/>
      <c r="Q525" s="5">
        <f t="shared" si="87"/>
        <v>0</v>
      </c>
      <c r="Y525" s="4"/>
      <c r="Z525" s="4"/>
    </row>
    <row r="526" spans="3:29">
      <c r="C526" s="5">
        <f t="shared" si="86"/>
        <v>0</v>
      </c>
      <c r="D526" s="200" t="str">
        <f>V510</f>
        <v>Vascaero FC</v>
      </c>
      <c r="E526" s="200"/>
      <c r="F526" s="135">
        <v>52.84</v>
      </c>
      <c r="G526" s="134" t="s">
        <v>17</v>
      </c>
      <c r="H526" s="133">
        <v>60.04</v>
      </c>
      <c r="I526" s="200" t="str">
        <f>V505</f>
        <v>CR FLASHOW 11</v>
      </c>
      <c r="J526" s="200"/>
      <c r="K526" s="200"/>
      <c r="L526" s="200"/>
      <c r="M526" s="200"/>
      <c r="N526" s="200"/>
      <c r="O526" s="200"/>
      <c r="P526" s="200"/>
      <c r="Q526" s="5">
        <f t="shared" si="87"/>
        <v>3</v>
      </c>
      <c r="Y526" s="4"/>
      <c r="Z526" s="4"/>
    </row>
    <row r="527" spans="3:29">
      <c r="C527" s="5">
        <f t="shared" si="86"/>
        <v>3</v>
      </c>
      <c r="D527" s="200" t="str">
        <f>V509</f>
        <v>FC Ladeira !!!</v>
      </c>
      <c r="E527" s="200"/>
      <c r="F527" s="133">
        <v>71.040000000000006</v>
      </c>
      <c r="G527" s="134" t="s">
        <v>17</v>
      </c>
      <c r="H527" s="135">
        <v>53.14</v>
      </c>
      <c r="I527" s="200" t="str">
        <f>V506</f>
        <v>Alisando Cresce</v>
      </c>
      <c r="J527" s="200"/>
      <c r="K527" s="200"/>
      <c r="L527" s="200"/>
      <c r="M527" s="200"/>
      <c r="N527" s="200"/>
      <c r="O527" s="200"/>
      <c r="P527" s="200"/>
      <c r="Q527" s="5">
        <f t="shared" si="87"/>
        <v>0</v>
      </c>
      <c r="Y527" s="4"/>
      <c r="Z527" s="4"/>
    </row>
    <row r="528" spans="3:29">
      <c r="C528" s="5">
        <f t="shared" si="86"/>
        <v>3</v>
      </c>
      <c r="D528" s="200" t="str">
        <f>V508</f>
        <v>Grajaú F.C.</v>
      </c>
      <c r="E528" s="200"/>
      <c r="F528" s="133">
        <v>70.739999999999995</v>
      </c>
      <c r="G528" s="134" t="s">
        <v>17</v>
      </c>
      <c r="H528" s="135">
        <v>61.74</v>
      </c>
      <c r="I528" s="200" t="str">
        <f>V507</f>
        <v>Game--Over F.C.</v>
      </c>
      <c r="J528" s="200"/>
      <c r="K528" s="200"/>
      <c r="L528" s="200"/>
      <c r="M528" s="200"/>
      <c r="N528" s="200"/>
      <c r="O528" s="200"/>
      <c r="P528" s="200"/>
      <c r="Q528" s="5">
        <f t="shared" si="87"/>
        <v>0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01" t="s">
        <v>352</v>
      </c>
      <c r="E530" s="202"/>
      <c r="F530" s="202"/>
      <c r="G530" s="202"/>
      <c r="H530" s="202"/>
      <c r="I530" s="202"/>
      <c r="J530" s="202"/>
      <c r="K530" s="202"/>
      <c r="L530" s="202"/>
      <c r="M530" s="202"/>
      <c r="N530" s="202"/>
      <c r="O530" s="202"/>
      <c r="P530" s="203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04"/>
      <c r="E531" s="205"/>
      <c r="F531" s="205"/>
      <c r="G531" s="205"/>
      <c r="H531" s="205"/>
      <c r="I531" s="205"/>
      <c r="J531" s="205"/>
      <c r="K531" s="205"/>
      <c r="L531" s="205"/>
      <c r="M531" s="205"/>
      <c r="N531" s="205"/>
      <c r="O531" s="205"/>
      <c r="P531" s="206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0</v>
      </c>
      <c r="D533" s="200" t="str">
        <f>V511</f>
        <v>Sapo FC</v>
      </c>
      <c r="E533" s="200"/>
      <c r="F533" s="135">
        <v>20.6</v>
      </c>
      <c r="G533" s="134" t="s">
        <v>17</v>
      </c>
      <c r="H533" s="133">
        <v>52.45</v>
      </c>
      <c r="I533" s="200" t="str">
        <f>V505</f>
        <v>CR FLASHOW 11</v>
      </c>
      <c r="J533" s="200"/>
      <c r="K533" s="200"/>
      <c r="L533" s="200"/>
      <c r="M533" s="200"/>
      <c r="N533" s="200"/>
      <c r="O533" s="200"/>
      <c r="P533" s="200"/>
      <c r="Q533" s="5">
        <f t="shared" si="87"/>
        <v>3</v>
      </c>
      <c r="Y533" s="4"/>
      <c r="Z533" s="4"/>
    </row>
    <row r="534" spans="3:26">
      <c r="C534" s="5">
        <f t="shared" si="86"/>
        <v>3</v>
      </c>
      <c r="D534" s="200" t="str">
        <f>V510</f>
        <v>Vascaero FC</v>
      </c>
      <c r="E534" s="200"/>
      <c r="F534" s="133">
        <v>65.400000000000006</v>
      </c>
      <c r="G534" s="134" t="s">
        <v>17</v>
      </c>
      <c r="H534" s="135">
        <v>0</v>
      </c>
      <c r="I534" s="200" t="str">
        <f>V504</f>
        <v>Kbça da Gama F.C.</v>
      </c>
      <c r="J534" s="200"/>
      <c r="K534" s="200"/>
      <c r="L534" s="200"/>
      <c r="M534" s="200"/>
      <c r="N534" s="200"/>
      <c r="O534" s="200"/>
      <c r="P534" s="200"/>
      <c r="Q534" s="5">
        <f t="shared" si="87"/>
        <v>0</v>
      </c>
      <c r="Y534" s="4"/>
      <c r="Z534" s="4"/>
    </row>
    <row r="535" spans="3:26">
      <c r="C535" s="5">
        <f t="shared" si="86"/>
        <v>3</v>
      </c>
      <c r="D535" s="200" t="str">
        <f>V509</f>
        <v>FC Ladeira !!!</v>
      </c>
      <c r="E535" s="200"/>
      <c r="F535" s="133">
        <v>48.97</v>
      </c>
      <c r="G535" s="134" t="s">
        <v>17</v>
      </c>
      <c r="H535" s="135">
        <v>10.98</v>
      </c>
      <c r="I535" s="200" t="str">
        <f>V507</f>
        <v>Game--Over F.C.</v>
      </c>
      <c r="J535" s="200"/>
      <c r="K535" s="200"/>
      <c r="L535" s="200"/>
      <c r="M535" s="200"/>
      <c r="N535" s="200"/>
      <c r="O535" s="200"/>
      <c r="P535" s="200"/>
      <c r="Q535" s="5">
        <f t="shared" si="87"/>
        <v>0</v>
      </c>
    </row>
    <row r="536" spans="3:26">
      <c r="C536" s="5">
        <f t="shared" si="86"/>
        <v>0</v>
      </c>
      <c r="D536" s="200" t="str">
        <f>V508</f>
        <v>Grajaú F.C.</v>
      </c>
      <c r="E536" s="200"/>
      <c r="F536" s="135">
        <v>32.72</v>
      </c>
      <c r="G536" s="134" t="s">
        <v>17</v>
      </c>
      <c r="H536" s="133">
        <v>34.549999999999997</v>
      </c>
      <c r="I536" s="200" t="str">
        <f>V506</f>
        <v>Alisando Cresce</v>
      </c>
      <c r="J536" s="200"/>
      <c r="K536" s="200"/>
      <c r="L536" s="200"/>
      <c r="M536" s="200"/>
      <c r="N536" s="200"/>
      <c r="O536" s="200"/>
      <c r="P536" s="200"/>
      <c r="Q536" s="5">
        <f t="shared" si="87"/>
        <v>3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01" t="s">
        <v>353</v>
      </c>
      <c r="E538" s="202"/>
      <c r="F538" s="202"/>
      <c r="G538" s="202"/>
      <c r="H538" s="202"/>
      <c r="I538" s="202"/>
      <c r="J538" s="202"/>
      <c r="K538" s="202"/>
      <c r="L538" s="202"/>
      <c r="M538" s="202"/>
      <c r="N538" s="202"/>
      <c r="O538" s="202"/>
      <c r="P538" s="203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04"/>
      <c r="E539" s="205"/>
      <c r="F539" s="205"/>
      <c r="G539" s="205"/>
      <c r="H539" s="205"/>
      <c r="I539" s="205"/>
      <c r="J539" s="205"/>
      <c r="K539" s="205"/>
      <c r="L539" s="205"/>
      <c r="M539" s="205"/>
      <c r="N539" s="205"/>
      <c r="O539" s="205"/>
      <c r="P539" s="206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00" t="str">
        <f>V511</f>
        <v>Sapo FC</v>
      </c>
      <c r="E541" s="200"/>
      <c r="F541" s="135">
        <v>50.8</v>
      </c>
      <c r="G541" s="134" t="s">
        <v>17</v>
      </c>
      <c r="H541" s="133">
        <v>72.45</v>
      </c>
      <c r="I541" s="200" t="str">
        <f>V506</f>
        <v>Alisando Cresce</v>
      </c>
      <c r="J541" s="200"/>
      <c r="K541" s="200"/>
      <c r="L541" s="200"/>
      <c r="M541" s="200"/>
      <c r="N541" s="200"/>
      <c r="O541" s="200"/>
      <c r="P541" s="200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00" t="str">
        <f>V510</f>
        <v>Vascaero FC</v>
      </c>
      <c r="E542" s="200"/>
      <c r="F542" s="133">
        <v>50.45</v>
      </c>
      <c r="G542" s="134" t="s">
        <v>17</v>
      </c>
      <c r="H542" s="135">
        <v>33.78</v>
      </c>
      <c r="I542" s="200" t="str">
        <f>V507</f>
        <v>Game--Over F.C.</v>
      </c>
      <c r="J542" s="200"/>
      <c r="K542" s="200"/>
      <c r="L542" s="200"/>
      <c r="M542" s="200"/>
      <c r="N542" s="200"/>
      <c r="O542" s="200"/>
      <c r="P542" s="200"/>
      <c r="Q542" s="5">
        <f t="shared" si="87"/>
        <v>0</v>
      </c>
      <c r="Y542" s="4"/>
      <c r="Z542" s="4"/>
    </row>
    <row r="543" spans="3:26">
      <c r="C543" s="5">
        <f t="shared" si="86"/>
        <v>3</v>
      </c>
      <c r="D543" s="200" t="str">
        <f>V509</f>
        <v>FC Ladeira !!!</v>
      </c>
      <c r="E543" s="200"/>
      <c r="F543" s="133">
        <v>50.29</v>
      </c>
      <c r="G543" s="134" t="s">
        <v>17</v>
      </c>
      <c r="H543" s="135">
        <v>0</v>
      </c>
      <c r="I543" s="200" t="str">
        <f>V504</f>
        <v>Kbça da Gama F.C.</v>
      </c>
      <c r="J543" s="200"/>
      <c r="K543" s="200"/>
      <c r="L543" s="200"/>
      <c r="M543" s="200"/>
      <c r="N543" s="200"/>
      <c r="O543" s="200"/>
      <c r="P543" s="200"/>
      <c r="Q543" s="5">
        <f t="shared" si="87"/>
        <v>0</v>
      </c>
      <c r="Y543" s="4"/>
      <c r="Z543" s="4"/>
    </row>
    <row r="544" spans="3:26">
      <c r="C544" s="5">
        <f t="shared" si="86"/>
        <v>0</v>
      </c>
      <c r="D544" s="200" t="str">
        <f>V508</f>
        <v>Grajaú F.C.</v>
      </c>
      <c r="E544" s="200"/>
      <c r="F544" s="135">
        <v>42.91</v>
      </c>
      <c r="G544" s="134" t="s">
        <v>17</v>
      </c>
      <c r="H544" s="133">
        <v>43.25</v>
      </c>
      <c r="I544" s="200" t="str">
        <f>V505</f>
        <v>CR FLASHOW 11</v>
      </c>
      <c r="J544" s="200"/>
      <c r="K544" s="200"/>
      <c r="L544" s="200"/>
      <c r="M544" s="200"/>
      <c r="N544" s="200"/>
      <c r="O544" s="200"/>
      <c r="P544" s="200"/>
      <c r="Q544" s="5">
        <f t="shared" si="87"/>
        <v>3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01" t="s">
        <v>354</v>
      </c>
      <c r="E546" s="202"/>
      <c r="F546" s="202"/>
      <c r="G546" s="202"/>
      <c r="H546" s="202"/>
      <c r="I546" s="202"/>
      <c r="J546" s="202"/>
      <c r="K546" s="202"/>
      <c r="L546" s="202"/>
      <c r="M546" s="202"/>
      <c r="N546" s="202"/>
      <c r="O546" s="202"/>
      <c r="P546" s="203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04"/>
      <c r="E547" s="205"/>
      <c r="F547" s="205"/>
      <c r="G547" s="205"/>
      <c r="H547" s="205"/>
      <c r="I547" s="205"/>
      <c r="J547" s="205"/>
      <c r="K547" s="205"/>
      <c r="L547" s="205"/>
      <c r="M547" s="205"/>
      <c r="N547" s="205"/>
      <c r="O547" s="205"/>
      <c r="P547" s="206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00" t="str">
        <f>V511</f>
        <v>Sapo FC</v>
      </c>
      <c r="E549" s="200"/>
      <c r="F549" s="135">
        <v>19.2</v>
      </c>
      <c r="G549" s="134" t="s">
        <v>17</v>
      </c>
      <c r="H549" s="133">
        <v>58.07</v>
      </c>
      <c r="I549" s="200" t="str">
        <f>V508</f>
        <v>Grajaú F.C.</v>
      </c>
      <c r="J549" s="200"/>
      <c r="K549" s="200"/>
      <c r="L549" s="200"/>
      <c r="M549" s="200"/>
      <c r="N549" s="200"/>
      <c r="O549" s="200"/>
      <c r="P549" s="200"/>
      <c r="Q549" s="5">
        <f t="shared" si="87"/>
        <v>3</v>
      </c>
      <c r="Y549" s="4"/>
      <c r="Z549" s="4"/>
    </row>
    <row r="550" spans="3:26">
      <c r="C550" s="5">
        <f t="shared" si="86"/>
        <v>0</v>
      </c>
      <c r="D550" s="200" t="str">
        <f>V510</f>
        <v>Vascaero FC</v>
      </c>
      <c r="E550" s="200"/>
      <c r="F550" s="135">
        <v>32.22</v>
      </c>
      <c r="G550" s="134" t="s">
        <v>17</v>
      </c>
      <c r="H550" s="133">
        <v>40.659999999999997</v>
      </c>
      <c r="I550" s="200" t="str">
        <f>V509</f>
        <v>FC Ladeira !!!</v>
      </c>
      <c r="J550" s="200"/>
      <c r="K550" s="200"/>
      <c r="L550" s="200"/>
      <c r="M550" s="200"/>
      <c r="N550" s="200"/>
      <c r="O550" s="200"/>
      <c r="P550" s="200"/>
      <c r="Q550" s="5">
        <f t="shared" si="87"/>
        <v>3</v>
      </c>
    </row>
    <row r="551" spans="3:26">
      <c r="C551" s="5">
        <f t="shared" si="86"/>
        <v>3</v>
      </c>
      <c r="D551" s="200" t="str">
        <f>V507</f>
        <v>Game--Over F.C.</v>
      </c>
      <c r="E551" s="200"/>
      <c r="F551" s="133">
        <v>20.05</v>
      </c>
      <c r="G551" s="134" t="s">
        <v>17</v>
      </c>
      <c r="H551" s="135">
        <v>0</v>
      </c>
      <c r="I551" s="200" t="str">
        <f>V504</f>
        <v>Kbça da Gama F.C.</v>
      </c>
      <c r="J551" s="200"/>
      <c r="K551" s="200"/>
      <c r="L551" s="200"/>
      <c r="M551" s="200"/>
      <c r="N551" s="200"/>
      <c r="O551" s="200"/>
      <c r="P551" s="200"/>
      <c r="Q551" s="5">
        <f t="shared" si="87"/>
        <v>0</v>
      </c>
    </row>
    <row r="552" spans="3:26">
      <c r="C552" s="5">
        <f t="shared" si="86"/>
        <v>3</v>
      </c>
      <c r="D552" s="200" t="str">
        <f>V506</f>
        <v>Alisando Cresce</v>
      </c>
      <c r="E552" s="200"/>
      <c r="F552" s="133">
        <v>50.67</v>
      </c>
      <c r="G552" s="134" t="s">
        <v>17</v>
      </c>
      <c r="H552" s="135">
        <v>33.46</v>
      </c>
      <c r="I552" s="200" t="str">
        <f>V505</f>
        <v>CR FLASHOW 11</v>
      </c>
      <c r="J552" s="200"/>
      <c r="K552" s="200"/>
      <c r="L552" s="200"/>
      <c r="M552" s="200"/>
      <c r="N552" s="200"/>
      <c r="O552" s="200"/>
      <c r="P552" s="200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01" t="s">
        <v>355</v>
      </c>
      <c r="E554" s="202"/>
      <c r="F554" s="202"/>
      <c r="G554" s="202"/>
      <c r="H554" s="202"/>
      <c r="I554" s="202"/>
      <c r="J554" s="202"/>
      <c r="K554" s="202"/>
      <c r="L554" s="202"/>
      <c r="M554" s="202"/>
      <c r="N554" s="202"/>
      <c r="O554" s="202"/>
      <c r="P554" s="203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04"/>
      <c r="E555" s="205"/>
      <c r="F555" s="205"/>
      <c r="G555" s="205"/>
      <c r="H555" s="205"/>
      <c r="I555" s="205"/>
      <c r="J555" s="205"/>
      <c r="K555" s="205"/>
      <c r="L555" s="205"/>
      <c r="M555" s="205"/>
      <c r="N555" s="205"/>
      <c r="O555" s="205"/>
      <c r="P555" s="206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00" t="str">
        <f>V511</f>
        <v>Sapo FC</v>
      </c>
      <c r="E557" s="200"/>
      <c r="F557" s="135">
        <v>14.6</v>
      </c>
      <c r="G557" s="134" t="s">
        <v>17</v>
      </c>
      <c r="H557" s="133">
        <v>67.180000000000007</v>
      </c>
      <c r="I557" s="200" t="str">
        <f>V509</f>
        <v>FC Ladeira !!!</v>
      </c>
      <c r="J557" s="200"/>
      <c r="K557" s="200"/>
      <c r="L557" s="200"/>
      <c r="M557" s="200"/>
      <c r="N557" s="200"/>
      <c r="O557" s="200"/>
      <c r="P557" s="200"/>
      <c r="Q557" s="5">
        <f t="shared" si="87"/>
        <v>3</v>
      </c>
      <c r="Y557" s="4"/>
      <c r="Z557" s="4"/>
    </row>
    <row r="558" spans="3:26">
      <c r="C558" s="5">
        <f t="shared" si="86"/>
        <v>0</v>
      </c>
      <c r="D558" s="200" t="str">
        <f>V510</f>
        <v>Vascaero FC</v>
      </c>
      <c r="E558" s="200"/>
      <c r="F558" s="135">
        <v>63.81</v>
      </c>
      <c r="G558" s="134" t="s">
        <v>17</v>
      </c>
      <c r="H558" s="133">
        <v>92.88</v>
      </c>
      <c r="I558" s="200" t="str">
        <f>V508</f>
        <v>Grajaú F.C.</v>
      </c>
      <c r="J558" s="200"/>
      <c r="K558" s="200"/>
      <c r="L558" s="200"/>
      <c r="M558" s="200"/>
      <c r="N558" s="200"/>
      <c r="O558" s="200"/>
      <c r="P558" s="200"/>
      <c r="Q558" s="5">
        <f t="shared" si="87"/>
        <v>3</v>
      </c>
      <c r="Y558" s="4"/>
      <c r="Z558" s="4"/>
    </row>
    <row r="559" spans="3:26">
      <c r="C559" s="5">
        <f t="shared" si="86"/>
        <v>3</v>
      </c>
      <c r="D559" s="200" t="str">
        <f>V507</f>
        <v>Game--Over F.C.</v>
      </c>
      <c r="E559" s="200"/>
      <c r="F559" s="133">
        <v>60.85</v>
      </c>
      <c r="G559" s="134" t="s">
        <v>17</v>
      </c>
      <c r="H559" s="135">
        <v>54.47</v>
      </c>
      <c r="I559" s="200" t="str">
        <f>V505</f>
        <v>CR FLASHOW 11</v>
      </c>
      <c r="J559" s="200"/>
      <c r="K559" s="200"/>
      <c r="L559" s="200"/>
      <c r="M559" s="200"/>
      <c r="N559" s="200"/>
      <c r="O559" s="200"/>
      <c r="P559" s="200"/>
      <c r="Q559" s="5">
        <f t="shared" si="87"/>
        <v>0</v>
      </c>
    </row>
    <row r="560" spans="3:26">
      <c r="C560" s="5">
        <f t="shared" si="86"/>
        <v>3</v>
      </c>
      <c r="D560" s="200" t="str">
        <f>V506</f>
        <v>Alisando Cresce</v>
      </c>
      <c r="E560" s="200"/>
      <c r="F560" s="133">
        <v>20.28</v>
      </c>
      <c r="G560" s="134" t="s">
        <v>17</v>
      </c>
      <c r="H560" s="135">
        <v>0</v>
      </c>
      <c r="I560" s="200" t="str">
        <f>V504</f>
        <v>Kbça da Gama F.C.</v>
      </c>
      <c r="J560" s="200"/>
      <c r="K560" s="200"/>
      <c r="L560" s="200"/>
      <c r="M560" s="200"/>
      <c r="N560" s="200"/>
      <c r="O560" s="200"/>
      <c r="P560" s="200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01" t="s">
        <v>356</v>
      </c>
      <c r="E562" s="202"/>
      <c r="F562" s="202"/>
      <c r="G562" s="202"/>
      <c r="H562" s="202"/>
      <c r="I562" s="202"/>
      <c r="J562" s="202"/>
      <c r="K562" s="202"/>
      <c r="L562" s="202"/>
      <c r="M562" s="202"/>
      <c r="N562" s="202"/>
      <c r="O562" s="202"/>
      <c r="P562" s="203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04"/>
      <c r="E563" s="205"/>
      <c r="F563" s="205"/>
      <c r="G563" s="205"/>
      <c r="H563" s="205"/>
      <c r="I563" s="205"/>
      <c r="J563" s="205"/>
      <c r="K563" s="205"/>
      <c r="L563" s="205"/>
      <c r="M563" s="205"/>
      <c r="N563" s="205"/>
      <c r="O563" s="205"/>
      <c r="P563" s="206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00" t="str">
        <f>V511</f>
        <v>Sapo FC</v>
      </c>
      <c r="E565" s="200"/>
      <c r="F565" s="135">
        <v>43.8</v>
      </c>
      <c r="G565" s="134" t="s">
        <v>17</v>
      </c>
      <c r="H565" s="133">
        <v>84.86</v>
      </c>
      <c r="I565" s="200" t="str">
        <f>V510</f>
        <v>Vascaero FC</v>
      </c>
      <c r="J565" s="200"/>
      <c r="K565" s="200"/>
      <c r="L565" s="200"/>
      <c r="M565" s="200"/>
      <c r="N565" s="200"/>
      <c r="O565" s="200"/>
      <c r="P565" s="200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00" t="str">
        <f>V509</f>
        <v>FC Ladeira !!!</v>
      </c>
      <c r="E566" s="200"/>
      <c r="F566" s="133">
        <v>67.78</v>
      </c>
      <c r="G566" s="134" t="s">
        <v>17</v>
      </c>
      <c r="H566" s="135">
        <v>66.91</v>
      </c>
      <c r="I566" s="200" t="str">
        <f>V508</f>
        <v>Grajaú F.C.</v>
      </c>
      <c r="J566" s="200"/>
      <c r="K566" s="200"/>
      <c r="L566" s="200"/>
      <c r="M566" s="200"/>
      <c r="N566" s="200"/>
      <c r="O566" s="200"/>
      <c r="P566" s="200"/>
      <c r="Q566" s="5">
        <f t="shared" si="87"/>
        <v>0</v>
      </c>
      <c r="Y566" s="4"/>
      <c r="Z566" s="4"/>
    </row>
    <row r="567" spans="3:26">
      <c r="C567" s="5">
        <f t="shared" si="86"/>
        <v>0</v>
      </c>
      <c r="D567" s="200" t="str">
        <f>V507</f>
        <v>Game--Over F.C.</v>
      </c>
      <c r="E567" s="200"/>
      <c r="F567" s="135">
        <v>38.020000000000003</v>
      </c>
      <c r="G567" s="134" t="s">
        <v>17</v>
      </c>
      <c r="H567" s="133">
        <v>71.41</v>
      </c>
      <c r="I567" s="200" t="str">
        <f>V506</f>
        <v>Alisando Cresce</v>
      </c>
      <c r="J567" s="200"/>
      <c r="K567" s="200"/>
      <c r="L567" s="200"/>
      <c r="M567" s="200"/>
      <c r="N567" s="200"/>
      <c r="O567" s="200"/>
      <c r="P567" s="200"/>
      <c r="Q567" s="5">
        <f t="shared" si="87"/>
        <v>3</v>
      </c>
      <c r="Y567" s="4"/>
      <c r="Z567" s="4"/>
    </row>
    <row r="568" spans="3:26">
      <c r="C568" s="5">
        <f t="shared" si="86"/>
        <v>3</v>
      </c>
      <c r="D568" s="200" t="str">
        <f>V505</f>
        <v>CR FLASHOW 11</v>
      </c>
      <c r="E568" s="200"/>
      <c r="F568" s="133">
        <v>26.61</v>
      </c>
      <c r="G568" s="134" t="s">
        <v>17</v>
      </c>
      <c r="H568" s="135">
        <v>0</v>
      </c>
      <c r="I568" s="200" t="str">
        <f>V504</f>
        <v>Kbça da Gama F.C.</v>
      </c>
      <c r="J568" s="200"/>
      <c r="K568" s="200"/>
      <c r="L568" s="200"/>
      <c r="M568" s="200"/>
      <c r="N568" s="200"/>
      <c r="O568" s="200"/>
      <c r="P568" s="200"/>
      <c r="Q568" s="5">
        <f t="shared" si="87"/>
        <v>0</v>
      </c>
    </row>
  </sheetData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2:33" ht="15" customHeight="1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6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2:33" ht="15" customHeight="1">
      <c r="B3" s="249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1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2:33" ht="15.75" thickBot="1"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184" t="s">
        <v>138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6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249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1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9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254" t="s">
        <v>0</v>
      </c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6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257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59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257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9"/>
      <c r="S12" s="5"/>
      <c r="T12" s="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260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2"/>
      <c r="S13" s="5"/>
      <c r="T13" s="4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S14" s="5"/>
      <c r="T14" s="4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4"/>
      <c r="AG14" s="4"/>
    </row>
    <row r="15" spans="2:33" s="29" customFormat="1" ht="15.75" customHeight="1">
      <c r="D15" s="74" t="s">
        <v>358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S15" s="5"/>
      <c r="T15" s="4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5"/>
      <c r="T16" s="4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4"/>
      <c r="AG16" s="4"/>
    </row>
    <row r="17" spans="3:33">
      <c r="D17" s="306" t="s">
        <v>124</v>
      </c>
      <c r="E17" s="307"/>
      <c r="F17" s="307"/>
      <c r="G17" s="307"/>
      <c r="H17" s="307"/>
      <c r="I17" s="307"/>
      <c r="J17" s="307"/>
      <c r="K17" s="307"/>
      <c r="L17" s="307"/>
      <c r="M17" s="308"/>
      <c r="S17" s="5"/>
      <c r="T17" s="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4"/>
      <c r="AG17" s="4"/>
    </row>
    <row r="18" spans="3:33" ht="15.75" thickBot="1">
      <c r="D18" s="309"/>
      <c r="E18" s="310"/>
      <c r="F18" s="310"/>
      <c r="G18" s="310"/>
      <c r="H18" s="310"/>
      <c r="I18" s="310"/>
      <c r="J18" s="310"/>
      <c r="K18" s="310"/>
      <c r="L18" s="310"/>
      <c r="M18" s="311"/>
      <c r="S18" s="5"/>
      <c r="T18" s="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4"/>
      <c r="AG18" s="4"/>
    </row>
    <row r="19" spans="3:33" ht="15.75" thickBot="1">
      <c r="D19" s="163" t="s">
        <v>3</v>
      </c>
      <c r="E19" s="164" t="s">
        <v>29</v>
      </c>
      <c r="F19" s="312" t="s">
        <v>12</v>
      </c>
      <c r="G19" s="313"/>
      <c r="H19" s="312" t="s">
        <v>264</v>
      </c>
      <c r="I19" s="313"/>
      <c r="J19" s="312" t="s">
        <v>265</v>
      </c>
      <c r="K19" s="313"/>
      <c r="L19" s="312" t="s">
        <v>266</v>
      </c>
      <c r="M19" s="314"/>
      <c r="O19" s="29" t="s">
        <v>271</v>
      </c>
      <c r="S19" s="5"/>
      <c r="T19" s="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15"/>
      <c r="AE19" s="315"/>
      <c r="AF19" s="243"/>
      <c r="AG19" s="243"/>
    </row>
    <row r="20" spans="3:33">
      <c r="D20" s="165" t="s">
        <v>4</v>
      </c>
      <c r="E20" s="166" t="str">
        <f>VLOOKUP(AC20,$U$20:$AB$23,2)</f>
        <v>Grajaú F.C.</v>
      </c>
      <c r="F20" s="316">
        <f>VLOOKUP(AC20,$U$20:$AB$23,3)</f>
        <v>15</v>
      </c>
      <c r="G20" s="317"/>
      <c r="H20" s="318">
        <f>VLOOKUP(AC20,$U$20:$AB$23,4)</f>
        <v>357.66</v>
      </c>
      <c r="I20" s="319"/>
      <c r="J20" s="318">
        <f>VLOOKUP(AC20,$U$20:$AB$23,5)</f>
        <v>268.39</v>
      </c>
      <c r="K20" s="319"/>
      <c r="L20" s="318">
        <f>VLOOKUP(AC20,$U$20:$AB$23,6)</f>
        <v>89.270000000000039</v>
      </c>
      <c r="M20" s="320"/>
      <c r="O20" s="29" t="s">
        <v>267</v>
      </c>
      <c r="S20" s="5"/>
      <c r="T20" s="5"/>
      <c r="U20" s="157">
        <v>1</v>
      </c>
      <c r="V20" s="155" t="str">
        <f>IF(OR('3ª FASE - GRUPOS Q a X'!F83="",'3ª FASE - GRUPOS Q a X'!F83=""),"",'3ª FASE - GRUPOS Q a X'!E23)</f>
        <v>Fluminense do Lins</v>
      </c>
      <c r="W20" s="155">
        <f>SUM(Q28,Q35,Q41,Q46,Q53,Q59)</f>
        <v>6</v>
      </c>
      <c r="X20" s="155">
        <f>SUM(H28,H35,H41,H46,H53,H59)</f>
        <v>299.91999999999996</v>
      </c>
      <c r="Y20" s="155">
        <f>SUM(F28,F35,F41,F46,F53,F59)</f>
        <v>297.39999999999998</v>
      </c>
      <c r="Z20" s="155">
        <f>X20-Y20</f>
        <v>2.5199999999999818</v>
      </c>
      <c r="AA20" s="155">
        <f>(W20*10^10)+((Z20+5000)*10^6)+(X20*10)+U20</f>
        <v>65002523000.199997</v>
      </c>
      <c r="AB20" s="155">
        <f>LARGE($AA$20:$AA$23,U20)</f>
        <v>155089273578.60001</v>
      </c>
      <c r="AC20" s="158">
        <f>MATCH(AB20,$AA$20:$AA$23,0)</f>
        <v>2</v>
      </c>
      <c r="AD20" s="155"/>
      <c r="AE20" s="155"/>
      <c r="AF20" s="4"/>
      <c r="AG20" s="4"/>
    </row>
    <row r="21" spans="3:33">
      <c r="D21" s="167" t="s">
        <v>5</v>
      </c>
      <c r="E21" s="168" t="str">
        <f>VLOOKUP(AC21,$U$20:$AB$23,2)</f>
        <v>Alisando Cresce</v>
      </c>
      <c r="F21" s="321">
        <f>VLOOKUP(AC21,$U$20:$AB$23,3)</f>
        <v>9</v>
      </c>
      <c r="G21" s="322"/>
      <c r="H21" s="323">
        <f>VLOOKUP(AC21,$U$20:$AB$23,4)</f>
        <v>266.13</v>
      </c>
      <c r="I21" s="324"/>
      <c r="J21" s="323">
        <f>VLOOKUP(AC21,$U$20:$AB$23,5)</f>
        <v>333.94</v>
      </c>
      <c r="K21" s="324"/>
      <c r="L21" s="323">
        <f>VLOOKUP(AC21,$U$20:$AB$23,6)</f>
        <v>-67.81</v>
      </c>
      <c r="M21" s="325"/>
      <c r="O21" s="29" t="s">
        <v>588</v>
      </c>
      <c r="S21" s="5"/>
      <c r="T21" s="5"/>
      <c r="U21" s="157">
        <v>2</v>
      </c>
      <c r="V21" s="155" t="str">
        <f>IF(OR('3ª FASE - GRUPOS Q a X'!F568="",'3ª FASE - GRUPOS Q a X'!F568=""),"",'3ª FASE - GRUPOS Q a X'!E506)</f>
        <v>Grajaú F.C.</v>
      </c>
      <c r="W21" s="155">
        <f>SUM(Q29,Q34,Q47,Q52,C41,C59)</f>
        <v>15</v>
      </c>
      <c r="X21" s="155">
        <f>SUM(H29,H34,F41,H47,H52,F59)</f>
        <v>357.66</v>
      </c>
      <c r="Y21" s="155">
        <f>SUM(F29,F34,H41,F47,F52,H59)</f>
        <v>268.39</v>
      </c>
      <c r="Z21" s="155">
        <f>X21-Y21</f>
        <v>89.270000000000039</v>
      </c>
      <c r="AA21" s="155">
        <f>(W21*10^10)+((Z21+5000)*10^6)+(X21*10)+U21</f>
        <v>155089273578.60001</v>
      </c>
      <c r="AB21" s="155">
        <f>LARGE($AA$20:$AA$23,U21)</f>
        <v>94932192664.300003</v>
      </c>
      <c r="AC21" s="158">
        <f>MATCH(AB21,$AA$20:$AA$23,0)</f>
        <v>3</v>
      </c>
      <c r="AD21" s="155"/>
      <c r="AE21" s="155"/>
      <c r="AF21" s="4"/>
      <c r="AG21" s="4"/>
    </row>
    <row r="22" spans="3:33">
      <c r="D22" s="169" t="s">
        <v>6</v>
      </c>
      <c r="E22" s="170" t="str">
        <f>VLOOKUP(AC22,$U$20:$AB$23,2)</f>
        <v>Fluminense do Lins</v>
      </c>
      <c r="F22" s="326">
        <f>VLOOKUP(AC22,$U$20:$AB$23,3)</f>
        <v>6</v>
      </c>
      <c r="G22" s="327"/>
      <c r="H22" s="328">
        <f>VLOOKUP(AC22,$U$20:$AB$23,4)</f>
        <v>299.91999999999996</v>
      </c>
      <c r="I22" s="329"/>
      <c r="J22" s="328">
        <f>VLOOKUP(AC22,$U$20:$AB$23,5)</f>
        <v>297.39999999999998</v>
      </c>
      <c r="K22" s="329"/>
      <c r="L22" s="328">
        <f>VLOOKUP(AC22,$U$20:$AB$23,6)</f>
        <v>2.5199999999999818</v>
      </c>
      <c r="M22" s="330"/>
      <c r="O22" s="29" t="s">
        <v>589</v>
      </c>
      <c r="S22" s="5"/>
      <c r="T22" s="5"/>
      <c r="U22" s="157">
        <v>3</v>
      </c>
      <c r="V22" s="155" t="str">
        <f>IF(OR('3ª FASE - GRUPOS Q a X'!F568="",'3ª FASE - GRUPOS Q a X'!F568=""),"",'3ª FASE - GRUPOS Q a X'!E505)</f>
        <v>Alisando Cresce</v>
      </c>
      <c r="W22" s="155">
        <f>SUM(C29,C35,Q40,C47,C53,Q58)</f>
        <v>9</v>
      </c>
      <c r="X22" s="155">
        <f>SUM(F29,F35,H40,F47,F53,H58)</f>
        <v>266.13</v>
      </c>
      <c r="Y22" s="155">
        <f>SUM(H29,H35,F40,H47,H53,F58)</f>
        <v>333.94</v>
      </c>
      <c r="Z22" s="155">
        <f>X22-Y22</f>
        <v>-67.81</v>
      </c>
      <c r="AA22" s="155">
        <f>(W22*10^10)+((Z22+5000)*10^6)+(X22*10)+U22</f>
        <v>94932192664.300003</v>
      </c>
      <c r="AB22" s="155">
        <f>LARGE($AA$20:$AA$23,U22)</f>
        <v>65002523000.199997</v>
      </c>
      <c r="AC22" s="158">
        <f>MATCH(AB22,$AA$20:$AA$23,0)</f>
        <v>1</v>
      </c>
      <c r="AD22" s="155"/>
      <c r="AE22" s="155"/>
      <c r="AF22" s="4"/>
      <c r="AG22" s="4"/>
    </row>
    <row r="23" spans="3:33">
      <c r="D23" s="169" t="s">
        <v>7</v>
      </c>
      <c r="E23" s="170" t="str">
        <f>VLOOKUP(AC23,$U$20:$AB$23,2)</f>
        <v>mala$ fc ...</v>
      </c>
      <c r="F23" s="326">
        <f>VLOOKUP(AC23,$U$20:$AB$23,3)</f>
        <v>6</v>
      </c>
      <c r="G23" s="327"/>
      <c r="H23" s="328">
        <f>VLOOKUP(AC23,$U$20:$AB$23,4)</f>
        <v>266.15999999999997</v>
      </c>
      <c r="I23" s="329"/>
      <c r="J23" s="328">
        <f>VLOOKUP(AC23,$U$20:$AB$23,5)</f>
        <v>290.14</v>
      </c>
      <c r="K23" s="329"/>
      <c r="L23" s="328">
        <f>VLOOKUP(AC23,$U$20:$AB$23,6)</f>
        <v>-23.980000000000018</v>
      </c>
      <c r="M23" s="330"/>
      <c r="O23" s="29" t="s">
        <v>270</v>
      </c>
      <c r="S23" s="5"/>
      <c r="T23" s="5"/>
      <c r="U23" s="157">
        <v>4</v>
      </c>
      <c r="V23" s="155" t="str">
        <f>IF(OR('3ª FASE - GRUPOS Q a X'!F83="",'3ª FASE - GRUPOS Q a X'!F83=""),"",'3ª FASE - GRUPOS Q a X'!E20)</f>
        <v>mala$ fc ...</v>
      </c>
      <c r="W23" s="155">
        <f>SUM(C28,C34,C40,C46,C52,C58)</f>
        <v>6</v>
      </c>
      <c r="X23" s="155">
        <f>SUM(F28,F34,F40,F46,F52,F58)</f>
        <v>266.15999999999997</v>
      </c>
      <c r="Y23" s="155">
        <f>SUM(H28,H34,H40,H46,H52,H58)</f>
        <v>290.14</v>
      </c>
      <c r="Z23" s="155">
        <f>X23-Y23</f>
        <v>-23.980000000000018</v>
      </c>
      <c r="AA23" s="155">
        <f>(W23*10^10)+((Z23+5000)*10^6)+(X23*10)+U23</f>
        <v>64976022665.599998</v>
      </c>
      <c r="AB23" s="155">
        <f>LARGE($AA$20:$AA$23,U23)</f>
        <v>64976022665.599998</v>
      </c>
      <c r="AC23" s="158">
        <f>MATCH(AB23,$AA$20:$AA$23,0)</f>
        <v>4</v>
      </c>
      <c r="AD23" s="155"/>
      <c r="AE23" s="155"/>
      <c r="AF23" s="4"/>
      <c r="AG23" s="4"/>
    </row>
    <row r="24" spans="3:33" ht="15.75" thickBot="1">
      <c r="S24" s="5"/>
      <c r="T24" s="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4"/>
      <c r="AG24" s="4"/>
    </row>
    <row r="25" spans="3:33">
      <c r="D25" s="210" t="s">
        <v>244</v>
      </c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1"/>
      <c r="P25" s="212"/>
      <c r="S25" s="5"/>
      <c r="T25" s="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4"/>
      <c r="AG25" s="4"/>
    </row>
    <row r="26" spans="3:33" ht="15.75" thickBot="1">
      <c r="D26" s="213"/>
      <c r="E26" s="214"/>
      <c r="F26" s="214"/>
      <c r="G26" s="214"/>
      <c r="H26" s="214"/>
      <c r="I26" s="214"/>
      <c r="J26" s="214"/>
      <c r="K26" s="214"/>
      <c r="L26" s="214"/>
      <c r="M26" s="214"/>
      <c r="N26" s="214"/>
      <c r="O26" s="214"/>
      <c r="P26" s="215"/>
      <c r="T26" s="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4"/>
      <c r="AG26" s="4"/>
    </row>
    <row r="27" spans="3:33">
      <c r="T27" s="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4"/>
      <c r="AG27" s="4"/>
    </row>
    <row r="28" spans="3:33">
      <c r="C28" s="5">
        <f>IF(OR(F28="",H28=""),"",IF(F28=H28,1,IF(F28&gt;H28,3,0)))</f>
        <v>0</v>
      </c>
      <c r="D28" s="200" t="str">
        <f>V23</f>
        <v>mala$ fc ...</v>
      </c>
      <c r="E28" s="200"/>
      <c r="F28" s="129">
        <v>41.54</v>
      </c>
      <c r="G28" s="2" t="s">
        <v>17</v>
      </c>
      <c r="H28" s="128">
        <v>49.52</v>
      </c>
      <c r="I28" s="200" t="str">
        <f>V20</f>
        <v>Fluminense do Lins</v>
      </c>
      <c r="J28" s="200"/>
      <c r="K28" s="200"/>
      <c r="L28" s="200"/>
      <c r="M28" s="200"/>
      <c r="N28" s="200"/>
      <c r="O28" s="200"/>
      <c r="P28" s="200"/>
      <c r="Q28" s="5">
        <f>IF(OR(H28="",F28=""),"",IF(H28=F28,1,IF(H28&gt;F28,3,0)))</f>
        <v>3</v>
      </c>
      <c r="T28" s="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4"/>
      <c r="AG28" s="4"/>
    </row>
    <row r="29" spans="3:33">
      <c r="C29" s="5">
        <f t="shared" ref="C29:C60" si="0">IF(OR(F29="",H29=""),"",IF(F29=H29,1,IF(F29&gt;H29,3,0)))</f>
        <v>0</v>
      </c>
      <c r="D29" s="200" t="str">
        <f>V22</f>
        <v>Alisando Cresce</v>
      </c>
      <c r="E29" s="200"/>
      <c r="F29" s="129">
        <v>45.39</v>
      </c>
      <c r="G29" s="2" t="s">
        <v>17</v>
      </c>
      <c r="H29" s="128">
        <v>65.239999999999995</v>
      </c>
      <c r="I29" s="200" t="str">
        <f>V21</f>
        <v>Grajaú F.C.</v>
      </c>
      <c r="J29" s="200"/>
      <c r="K29" s="200"/>
      <c r="L29" s="200"/>
      <c r="M29" s="200"/>
      <c r="N29" s="200"/>
      <c r="O29" s="200"/>
      <c r="P29" s="200"/>
      <c r="Q29" s="5">
        <f t="shared" ref="Q29:Q60" si="1">IF(OR(H29="",F29=""),"",IF(H29=F29,1,IF(H29&gt;F29,3,0)))</f>
        <v>3</v>
      </c>
      <c r="T29" s="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4"/>
      <c r="AG29" s="4"/>
    </row>
    <row r="30" spans="3:33" ht="15.75" thickBot="1">
      <c r="C30" s="5" t="str">
        <f t="shared" si="0"/>
        <v/>
      </c>
      <c r="Q30" s="5" t="str">
        <f t="shared" si="1"/>
        <v/>
      </c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4"/>
      <c r="AG30" s="4"/>
    </row>
    <row r="31" spans="3:33" ht="15" customHeight="1">
      <c r="C31" s="5" t="str">
        <f t="shared" si="0"/>
        <v/>
      </c>
      <c r="D31" s="201" t="s">
        <v>245</v>
      </c>
      <c r="E31" s="202"/>
      <c r="F31" s="202"/>
      <c r="G31" s="202"/>
      <c r="H31" s="202"/>
      <c r="I31" s="202"/>
      <c r="J31" s="202"/>
      <c r="K31" s="202"/>
      <c r="L31" s="202"/>
      <c r="M31" s="202"/>
      <c r="N31" s="202"/>
      <c r="O31" s="202"/>
      <c r="P31" s="203"/>
      <c r="Q31" s="5" t="str">
        <f t="shared" si="1"/>
        <v/>
      </c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5" t="str">
        <f t="shared" si="0"/>
        <v/>
      </c>
      <c r="D32" s="204"/>
      <c r="E32" s="205"/>
      <c r="F32" s="205"/>
      <c r="G32" s="205"/>
      <c r="H32" s="205"/>
      <c r="I32" s="205"/>
      <c r="J32" s="205"/>
      <c r="K32" s="205"/>
      <c r="L32" s="205"/>
      <c r="M32" s="205"/>
      <c r="N32" s="205"/>
      <c r="O32" s="205"/>
      <c r="P32" s="206"/>
      <c r="Q32" s="5" t="str">
        <f t="shared" si="1"/>
        <v/>
      </c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5" t="str">
        <f t="shared" si="0"/>
        <v/>
      </c>
      <c r="Q33" s="5" t="str">
        <f t="shared" si="1"/>
        <v/>
      </c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5">
        <f t="shared" si="0"/>
        <v>0</v>
      </c>
      <c r="D34" s="200" t="str">
        <f>V23</f>
        <v>mala$ fc ...</v>
      </c>
      <c r="E34" s="200"/>
      <c r="F34" s="135">
        <v>55.05</v>
      </c>
      <c r="G34" s="134" t="s">
        <v>17</v>
      </c>
      <c r="H34" s="133">
        <v>61.5</v>
      </c>
      <c r="I34" s="200" t="str">
        <f>V21</f>
        <v>Grajaú F.C.</v>
      </c>
      <c r="J34" s="200"/>
      <c r="K34" s="200"/>
      <c r="L34" s="200"/>
      <c r="M34" s="200"/>
      <c r="N34" s="200"/>
      <c r="O34" s="200"/>
      <c r="P34" s="200"/>
      <c r="Q34" s="5">
        <f t="shared" si="1"/>
        <v>3</v>
      </c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5">
        <f t="shared" si="0"/>
        <v>3</v>
      </c>
      <c r="D35" s="200" t="str">
        <f>V22</f>
        <v>Alisando Cresce</v>
      </c>
      <c r="E35" s="200"/>
      <c r="F35" s="133">
        <v>63</v>
      </c>
      <c r="G35" s="134" t="s">
        <v>17</v>
      </c>
      <c r="H35" s="135">
        <v>59.8</v>
      </c>
      <c r="I35" s="200" t="str">
        <f>V20</f>
        <v>Fluminense do Lins</v>
      </c>
      <c r="J35" s="200"/>
      <c r="K35" s="200"/>
      <c r="L35" s="200"/>
      <c r="M35" s="200"/>
      <c r="N35" s="200"/>
      <c r="O35" s="200"/>
      <c r="P35" s="200"/>
      <c r="Q35" s="5">
        <f t="shared" si="1"/>
        <v>0</v>
      </c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5" t="str">
        <f t="shared" si="0"/>
        <v/>
      </c>
      <c r="F36" s="25"/>
      <c r="Q36" s="5" t="str">
        <f t="shared" si="1"/>
        <v/>
      </c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5" t="str">
        <f t="shared" si="0"/>
        <v/>
      </c>
      <c r="D37" s="201" t="s">
        <v>246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3"/>
      <c r="Q37" s="5" t="str">
        <f t="shared" si="1"/>
        <v/>
      </c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5" t="str">
        <f t="shared" si="0"/>
        <v/>
      </c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6"/>
      <c r="Q38" s="5" t="str">
        <f t="shared" si="1"/>
        <v/>
      </c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5" t="str">
        <f t="shared" si="0"/>
        <v/>
      </c>
      <c r="Q39" s="5" t="str">
        <f t="shared" si="1"/>
        <v/>
      </c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5">
        <f t="shared" si="0"/>
        <v>3</v>
      </c>
      <c r="D40" s="200" t="str">
        <f>V23</f>
        <v>mala$ fc ...</v>
      </c>
      <c r="E40" s="200"/>
      <c r="F40" s="128">
        <v>52.54</v>
      </c>
      <c r="G40" s="2" t="s">
        <v>17</v>
      </c>
      <c r="H40" s="129">
        <v>33.42</v>
      </c>
      <c r="I40" s="200" t="str">
        <f>V22</f>
        <v>Alisando Cresce</v>
      </c>
      <c r="J40" s="200"/>
      <c r="K40" s="200"/>
      <c r="L40" s="200"/>
      <c r="M40" s="200"/>
      <c r="N40" s="200"/>
      <c r="O40" s="200"/>
      <c r="P40" s="200"/>
      <c r="Q40" s="5">
        <f t="shared" si="1"/>
        <v>0</v>
      </c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5">
        <f t="shared" si="0"/>
        <v>3</v>
      </c>
      <c r="D41" s="200" t="str">
        <f>V21</f>
        <v>Grajaú F.C.</v>
      </c>
      <c r="E41" s="200"/>
      <c r="F41" s="128">
        <v>35.44</v>
      </c>
      <c r="G41" s="2" t="s">
        <v>17</v>
      </c>
      <c r="H41" s="129">
        <v>25.15</v>
      </c>
      <c r="I41" s="200" t="str">
        <f>V20</f>
        <v>Fluminense do Lins</v>
      </c>
      <c r="J41" s="200"/>
      <c r="K41" s="200"/>
      <c r="L41" s="200"/>
      <c r="M41" s="200"/>
      <c r="N41" s="200"/>
      <c r="O41" s="200"/>
      <c r="P41" s="200"/>
      <c r="Q41" s="5">
        <f t="shared" si="1"/>
        <v>0</v>
      </c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5" t="str">
        <f t="shared" si="0"/>
        <v/>
      </c>
      <c r="Q42" s="5" t="str">
        <f t="shared" si="1"/>
        <v/>
      </c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5" t="str">
        <f t="shared" si="0"/>
        <v/>
      </c>
      <c r="D43" s="201" t="s">
        <v>247</v>
      </c>
      <c r="E43" s="202"/>
      <c r="F43" s="202"/>
      <c r="G43" s="202"/>
      <c r="H43" s="202"/>
      <c r="I43" s="202"/>
      <c r="J43" s="202"/>
      <c r="K43" s="202"/>
      <c r="L43" s="202"/>
      <c r="M43" s="202"/>
      <c r="N43" s="202"/>
      <c r="O43" s="202"/>
      <c r="P43" s="203"/>
      <c r="Q43" s="5" t="str">
        <f t="shared" si="1"/>
        <v/>
      </c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5" t="str">
        <f t="shared" si="0"/>
        <v/>
      </c>
      <c r="D44" s="204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6"/>
      <c r="Q44" s="5" t="str">
        <f t="shared" si="1"/>
        <v/>
      </c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5" t="str">
        <f t="shared" si="0"/>
        <v/>
      </c>
      <c r="Q45" s="5" t="str">
        <f t="shared" si="1"/>
        <v/>
      </c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5">
        <f t="shared" si="0"/>
        <v>3</v>
      </c>
      <c r="D46" s="200" t="str">
        <f>V23</f>
        <v>mala$ fc ...</v>
      </c>
      <c r="E46" s="200"/>
      <c r="F46" s="133">
        <v>56.75</v>
      </c>
      <c r="G46" s="134" t="s">
        <v>17</v>
      </c>
      <c r="H46" s="135">
        <v>50.92</v>
      </c>
      <c r="I46" s="200" t="str">
        <f>V20</f>
        <v>Fluminense do Lins</v>
      </c>
      <c r="J46" s="200"/>
      <c r="K46" s="200"/>
      <c r="L46" s="200"/>
      <c r="M46" s="200"/>
      <c r="N46" s="200"/>
      <c r="O46" s="200"/>
      <c r="P46" s="200"/>
      <c r="Q46" s="5">
        <f t="shared" si="1"/>
        <v>0</v>
      </c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5">
        <f t="shared" si="0"/>
        <v>0</v>
      </c>
      <c r="D47" s="200" t="str">
        <f>V22</f>
        <v>Alisando Cresce</v>
      </c>
      <c r="E47" s="200"/>
      <c r="F47" s="135">
        <v>44.2</v>
      </c>
      <c r="G47" s="134" t="s">
        <v>17</v>
      </c>
      <c r="H47" s="133">
        <v>80.150000000000006</v>
      </c>
      <c r="I47" s="200" t="str">
        <f>V21</f>
        <v>Grajaú F.C.</v>
      </c>
      <c r="J47" s="200"/>
      <c r="K47" s="200"/>
      <c r="L47" s="200"/>
      <c r="M47" s="200"/>
      <c r="N47" s="200"/>
      <c r="O47" s="200"/>
      <c r="P47" s="200"/>
      <c r="Q47" s="5">
        <f t="shared" si="1"/>
        <v>3</v>
      </c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5" t="str">
        <f t="shared" si="0"/>
        <v/>
      </c>
      <c r="Q48" s="5" t="str">
        <f t="shared" si="1"/>
        <v/>
      </c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5" t="str">
        <f t="shared" si="0"/>
        <v/>
      </c>
      <c r="D49" s="201" t="s">
        <v>248</v>
      </c>
      <c r="E49" s="202"/>
      <c r="F49" s="202"/>
      <c r="G49" s="202"/>
      <c r="H49" s="202"/>
      <c r="I49" s="202"/>
      <c r="J49" s="202"/>
      <c r="K49" s="202"/>
      <c r="L49" s="202"/>
      <c r="M49" s="202"/>
      <c r="N49" s="202"/>
      <c r="O49" s="202"/>
      <c r="P49" s="203"/>
      <c r="Q49" s="5" t="str">
        <f t="shared" si="1"/>
        <v/>
      </c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5" t="str">
        <f t="shared" si="0"/>
        <v/>
      </c>
      <c r="D50" s="204"/>
      <c r="E50" s="205"/>
      <c r="F50" s="205"/>
      <c r="G50" s="205"/>
      <c r="H50" s="205"/>
      <c r="I50" s="205"/>
      <c r="J50" s="205"/>
      <c r="K50" s="205"/>
      <c r="L50" s="205"/>
      <c r="M50" s="205"/>
      <c r="N50" s="205"/>
      <c r="O50" s="205"/>
      <c r="P50" s="206"/>
      <c r="Q50" s="5" t="str">
        <f t="shared" si="1"/>
        <v/>
      </c>
      <c r="U50" s="155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</row>
    <row r="51" spans="3:31">
      <c r="C51" s="5" t="str">
        <f t="shared" si="0"/>
        <v/>
      </c>
      <c r="Q51" s="5" t="str">
        <f t="shared" si="1"/>
        <v/>
      </c>
      <c r="U51" s="155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</row>
    <row r="52" spans="3:31">
      <c r="C52" s="5">
        <f t="shared" si="0"/>
        <v>0</v>
      </c>
      <c r="D52" s="200" t="str">
        <f>V23</f>
        <v>mala$ fc ...</v>
      </c>
      <c r="E52" s="200"/>
      <c r="F52" s="129">
        <v>27.98</v>
      </c>
      <c r="G52" s="2" t="s">
        <v>17</v>
      </c>
      <c r="H52" s="128">
        <v>61.41</v>
      </c>
      <c r="I52" s="200" t="str">
        <f>V21</f>
        <v>Grajaú F.C.</v>
      </c>
      <c r="J52" s="200"/>
      <c r="K52" s="200"/>
      <c r="L52" s="200"/>
      <c r="M52" s="200"/>
      <c r="N52" s="200"/>
      <c r="O52" s="200"/>
      <c r="P52" s="200"/>
      <c r="Q52" s="5">
        <f t="shared" si="1"/>
        <v>3</v>
      </c>
      <c r="U52" s="155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</row>
    <row r="53" spans="3:31">
      <c r="C53" s="5">
        <f t="shared" si="0"/>
        <v>3</v>
      </c>
      <c r="D53" s="200" t="str">
        <f>V22</f>
        <v>Alisando Cresce</v>
      </c>
      <c r="E53" s="200"/>
      <c r="F53" s="128">
        <v>46.75</v>
      </c>
      <c r="G53" s="2" t="s">
        <v>17</v>
      </c>
      <c r="H53" s="129">
        <v>43.91</v>
      </c>
      <c r="I53" s="200" t="str">
        <f>V20</f>
        <v>Fluminense do Lins</v>
      </c>
      <c r="J53" s="200"/>
      <c r="K53" s="200"/>
      <c r="L53" s="200"/>
      <c r="M53" s="200"/>
      <c r="N53" s="200"/>
      <c r="O53" s="200"/>
      <c r="P53" s="200"/>
      <c r="Q53" s="5">
        <f t="shared" si="1"/>
        <v>0</v>
      </c>
      <c r="U53" s="155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</row>
    <row r="54" spans="3:31" ht="15.75" thickBot="1">
      <c r="C54" s="5" t="str">
        <f t="shared" si="0"/>
        <v/>
      </c>
      <c r="Q54" s="5" t="str">
        <f t="shared" si="1"/>
        <v/>
      </c>
      <c r="U54" s="155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3:31">
      <c r="C55" s="5" t="str">
        <f t="shared" si="0"/>
        <v/>
      </c>
      <c r="D55" s="201" t="s">
        <v>249</v>
      </c>
      <c r="E55" s="202"/>
      <c r="F55" s="202"/>
      <c r="G55" s="202"/>
      <c r="H55" s="202"/>
      <c r="I55" s="202"/>
      <c r="J55" s="202"/>
      <c r="K55" s="202"/>
      <c r="L55" s="202"/>
      <c r="M55" s="202"/>
      <c r="N55" s="202"/>
      <c r="O55" s="202"/>
      <c r="P55" s="203"/>
      <c r="Q55" s="5" t="str">
        <f t="shared" si="1"/>
        <v/>
      </c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5" t="str">
        <f t="shared" si="0"/>
        <v/>
      </c>
      <c r="D56" s="204"/>
      <c r="E56" s="205"/>
      <c r="F56" s="205"/>
      <c r="G56" s="205"/>
      <c r="H56" s="205"/>
      <c r="I56" s="205"/>
      <c r="J56" s="205"/>
      <c r="K56" s="205"/>
      <c r="L56" s="205"/>
      <c r="M56" s="205"/>
      <c r="N56" s="205"/>
      <c r="O56" s="205"/>
      <c r="P56" s="206"/>
      <c r="Q56" s="5" t="str">
        <f t="shared" si="1"/>
        <v/>
      </c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5" t="str">
        <f t="shared" si="0"/>
        <v/>
      </c>
      <c r="Q57" s="5" t="str">
        <f t="shared" si="1"/>
        <v/>
      </c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5">
        <f t="shared" si="0"/>
        <v>0</v>
      </c>
      <c r="D58" s="200" t="str">
        <f>V23</f>
        <v>mala$ fc ...</v>
      </c>
      <c r="E58" s="200"/>
      <c r="F58" s="174">
        <v>32.299999999999997</v>
      </c>
      <c r="G58" s="134" t="s">
        <v>17</v>
      </c>
      <c r="H58" s="135">
        <v>33.369999999999997</v>
      </c>
      <c r="I58" s="200" t="str">
        <f>V22</f>
        <v>Alisando Cresce</v>
      </c>
      <c r="J58" s="200"/>
      <c r="K58" s="200"/>
      <c r="L58" s="200"/>
      <c r="M58" s="200"/>
      <c r="N58" s="200"/>
      <c r="O58" s="200"/>
      <c r="P58" s="200"/>
      <c r="Q58" s="5">
        <f t="shared" si="1"/>
        <v>3</v>
      </c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5">
        <f t="shared" si="0"/>
        <v>0</v>
      </c>
      <c r="D59" s="200" t="str">
        <f>V21</f>
        <v>Grajaú F.C.</v>
      </c>
      <c r="E59" s="200"/>
      <c r="F59" s="135">
        <v>53.92</v>
      </c>
      <c r="G59" s="134" t="s">
        <v>17</v>
      </c>
      <c r="H59" s="174">
        <v>70.62</v>
      </c>
      <c r="I59" s="200" t="str">
        <f>V20</f>
        <v>Fluminense do Lins</v>
      </c>
      <c r="J59" s="200"/>
      <c r="K59" s="200"/>
      <c r="L59" s="200"/>
      <c r="M59" s="200"/>
      <c r="N59" s="200"/>
      <c r="O59" s="200"/>
      <c r="P59" s="200"/>
      <c r="Q59" s="5">
        <f t="shared" si="1"/>
        <v>3</v>
      </c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5" t="str">
        <f t="shared" si="0"/>
        <v/>
      </c>
      <c r="Q60" s="5" t="str">
        <f t="shared" si="1"/>
        <v/>
      </c>
      <c r="T60" s="4"/>
      <c r="U60" s="155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</row>
    <row r="61" spans="3:31">
      <c r="C61" s="29"/>
      <c r="D61" s="306" t="s">
        <v>125</v>
      </c>
      <c r="E61" s="307"/>
      <c r="F61" s="307"/>
      <c r="G61" s="307"/>
      <c r="H61" s="307"/>
      <c r="I61" s="307"/>
      <c r="J61" s="307"/>
      <c r="K61" s="307"/>
      <c r="L61" s="307"/>
      <c r="M61" s="308"/>
      <c r="N61" s="29"/>
      <c r="O61" s="29"/>
      <c r="P61" s="29"/>
      <c r="Q61" s="29"/>
      <c r="R61" s="29"/>
      <c r="S61" s="5"/>
      <c r="T61" s="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6"/>
    </row>
    <row r="62" spans="3:31" ht="15.75" thickBot="1">
      <c r="C62" s="29"/>
      <c r="D62" s="309"/>
      <c r="E62" s="310"/>
      <c r="F62" s="310"/>
      <c r="G62" s="310"/>
      <c r="H62" s="310"/>
      <c r="I62" s="310"/>
      <c r="J62" s="310"/>
      <c r="K62" s="310"/>
      <c r="L62" s="310"/>
      <c r="M62" s="311"/>
      <c r="N62" s="29"/>
      <c r="O62" s="29"/>
      <c r="P62" s="29"/>
      <c r="Q62" s="29"/>
      <c r="R62" s="29"/>
      <c r="S62" s="5"/>
      <c r="T62" s="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6"/>
    </row>
    <row r="63" spans="3:31" ht="15" customHeight="1">
      <c r="C63" s="29"/>
      <c r="D63" s="159" t="s">
        <v>3</v>
      </c>
      <c r="E63" s="160" t="s">
        <v>29</v>
      </c>
      <c r="F63" s="337" t="s">
        <v>12</v>
      </c>
      <c r="G63" s="338"/>
      <c r="H63" s="337" t="s">
        <v>264</v>
      </c>
      <c r="I63" s="338"/>
      <c r="J63" s="337" t="s">
        <v>265</v>
      </c>
      <c r="K63" s="338"/>
      <c r="L63" s="337" t="s">
        <v>266</v>
      </c>
      <c r="M63" s="339"/>
      <c r="N63" s="29"/>
      <c r="O63" s="29" t="s">
        <v>271</v>
      </c>
      <c r="P63" s="29"/>
      <c r="Q63" s="29"/>
      <c r="R63" s="29"/>
      <c r="S63" s="5"/>
      <c r="T63" s="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6"/>
    </row>
    <row r="64" spans="3:31" ht="15.75" customHeight="1">
      <c r="C64" s="29"/>
      <c r="D64" s="161" t="s">
        <v>4</v>
      </c>
      <c r="E64" s="161" t="str">
        <f>VLOOKUP(AC64,$U$63:$AB$67,2)</f>
        <v>PANZA FC</v>
      </c>
      <c r="F64" s="331">
        <f>VLOOKUP(AC64,$U$63:$AB$67,3)</f>
        <v>15</v>
      </c>
      <c r="G64" s="331"/>
      <c r="H64" s="332">
        <f>VLOOKUP(AC64,$U$63:$AB$67,4)</f>
        <v>347.73</v>
      </c>
      <c r="I64" s="332"/>
      <c r="J64" s="332">
        <f>VLOOKUP(AC64,$U$63:$AB$67,5)</f>
        <v>263.90000000000003</v>
      </c>
      <c r="K64" s="332"/>
      <c r="L64" s="332">
        <f>VLOOKUP(AC64,$U$63:$AB$67,6)</f>
        <v>83.829999999999984</v>
      </c>
      <c r="M64" s="333"/>
      <c r="N64" s="29"/>
      <c r="O64" s="29" t="s">
        <v>267</v>
      </c>
      <c r="P64" s="29"/>
      <c r="Q64" s="29"/>
      <c r="R64" s="29"/>
      <c r="S64" s="5"/>
      <c r="T64" s="5"/>
      <c r="U64" s="157">
        <v>1</v>
      </c>
      <c r="V64" s="155" t="str">
        <f>IF(OR('3ª FASE - GRUPOS Q a X'!F155="",'3ª FASE - GRUPOS Q a X'!F155=""),"",'3ª FASE - GRUPOS Q a X'!E94)</f>
        <v>PANZA FC</v>
      </c>
      <c r="W64" s="155">
        <f>SUM(Q72,Q79,Q85,Q90,Q97,Q103)</f>
        <v>15</v>
      </c>
      <c r="X64" s="155">
        <f>SUM(H72,H79,H85,H90,H97,H103)</f>
        <v>347.73</v>
      </c>
      <c r="Y64" s="155">
        <f>SUM(F72,F79,F85,F90,F97,F103)</f>
        <v>263.90000000000003</v>
      </c>
      <c r="Z64" s="155">
        <f>X64-Y64</f>
        <v>83.829999999999984</v>
      </c>
      <c r="AA64" s="155">
        <f>(W64*10^10)+((Z64+5000)*10^6)+(X64*10)+U64</f>
        <v>155083833478.29999</v>
      </c>
      <c r="AB64" s="155">
        <f>LARGE($AA$64:$AA$67,U64)</f>
        <v>155083833478.29999</v>
      </c>
      <c r="AC64" s="158">
        <f>MATCH(AB64,$AA$64:$AA$67,0)</f>
        <v>1</v>
      </c>
      <c r="AD64" s="155"/>
      <c r="AE64" s="156"/>
    </row>
    <row r="65" spans="3:31">
      <c r="C65" s="29"/>
      <c r="D65" s="161" t="s">
        <v>5</v>
      </c>
      <c r="E65" s="161" t="str">
        <f>VLOOKUP(AC65,$U$63:$AB$67,2)</f>
        <v>Palestracas FC</v>
      </c>
      <c r="F65" s="331">
        <f>VLOOKUP(AC65,$U$63:$AB$67,3)</f>
        <v>12</v>
      </c>
      <c r="G65" s="331"/>
      <c r="H65" s="332">
        <f>VLOOKUP(AC65,$U$63:$AB$67,4)</f>
        <v>325.79000000000002</v>
      </c>
      <c r="I65" s="332"/>
      <c r="J65" s="332">
        <f>VLOOKUP(AC65,$U$63:$AB$67,5)</f>
        <v>245.13</v>
      </c>
      <c r="K65" s="332"/>
      <c r="L65" s="332">
        <f>VLOOKUP(AC65,$U$63:$AB$67,6)</f>
        <v>80.660000000000025</v>
      </c>
      <c r="M65" s="333"/>
      <c r="N65" s="29"/>
      <c r="O65" s="29" t="s">
        <v>588</v>
      </c>
      <c r="P65" s="29"/>
      <c r="Q65" s="29"/>
      <c r="R65" s="29"/>
      <c r="S65" s="5"/>
      <c r="T65" s="5"/>
      <c r="U65" s="157">
        <v>2</v>
      </c>
      <c r="V65" s="155" t="str">
        <f>IF(OR('3ª FASE - GRUPOS Q a X'!F499="",'3ª FASE - GRUPOS Q a X'!F499=""),"",'3ª FASE - GRUPOS Q a X'!E437)</f>
        <v>BARCA CLUB DO RECIFE</v>
      </c>
      <c r="W65" s="155">
        <f>SUM(Q73,Q78,Q91,Q96,C85,C103)</f>
        <v>6</v>
      </c>
      <c r="X65" s="155">
        <f>SUM(H73,H78,F85,H91,H96,F103)</f>
        <v>201.29</v>
      </c>
      <c r="Y65" s="155">
        <f>SUM(F73,F78,H85,F91,F96,H103)</f>
        <v>310.55</v>
      </c>
      <c r="Z65" s="155">
        <f>X65-Y65</f>
        <v>-109.26000000000002</v>
      </c>
      <c r="AA65" s="155">
        <f>(W65*10^10)+((Z65+5000)*10^6)+(X65*10)+U65</f>
        <v>64890742014.900002</v>
      </c>
      <c r="AB65" s="155">
        <f>LARGE($AA$64:$AA$67,U65)</f>
        <v>125080663261.89999</v>
      </c>
      <c r="AC65" s="158">
        <f>MATCH(AB65,$AA$64:$AA$67,0)</f>
        <v>4</v>
      </c>
      <c r="AD65" s="155"/>
      <c r="AE65" s="156"/>
    </row>
    <row r="66" spans="3:31">
      <c r="C66" s="29"/>
      <c r="D66" s="162" t="s">
        <v>6</v>
      </c>
      <c r="E66" s="162" t="str">
        <f>VLOOKUP(AC66,$U$63:$AB$67,2)</f>
        <v>BARCA CLUB DO RECIFE</v>
      </c>
      <c r="F66" s="334">
        <f>VLOOKUP(AC66,$U$63:$AB$67,3)</f>
        <v>6</v>
      </c>
      <c r="G66" s="334"/>
      <c r="H66" s="335">
        <f>VLOOKUP(AC66,$U$63:$AB$67,4)</f>
        <v>201.29</v>
      </c>
      <c r="I66" s="335"/>
      <c r="J66" s="335">
        <f>VLOOKUP(AC66,$U$63:$AB$67,5)</f>
        <v>310.55</v>
      </c>
      <c r="K66" s="335"/>
      <c r="L66" s="335">
        <f>VLOOKUP(AC66,$U$63:$AB$67,6)</f>
        <v>-109.26000000000002</v>
      </c>
      <c r="M66" s="336"/>
      <c r="N66" s="29"/>
      <c r="O66" s="29" t="s">
        <v>589</v>
      </c>
      <c r="P66" s="29"/>
      <c r="Q66" s="29"/>
      <c r="R66" s="29"/>
      <c r="S66" s="5"/>
      <c r="T66" s="5"/>
      <c r="U66" s="157">
        <v>3</v>
      </c>
      <c r="V66" s="155" t="str">
        <f>IF(OR('3ª FASE - GRUPOS Q a X'!F499="",'3ª FASE - GRUPOS Q a X'!F499=""),"",'3ª FASE - GRUPOS Q a X'!E436)</f>
        <v>SADYMENGO</v>
      </c>
      <c r="W66" s="155">
        <f>SUM(C73,C79,Q84,C91,C97,Q102)</f>
        <v>3</v>
      </c>
      <c r="X66" s="155">
        <f>SUM(F73,F79,H84,F91,F97,H102)</f>
        <v>259.77999999999997</v>
      </c>
      <c r="Y66" s="155">
        <f>SUM(H73,H79,F84,H91,H97,F102)</f>
        <v>315.01</v>
      </c>
      <c r="Z66" s="155">
        <f>X66-Y66</f>
        <v>-55.230000000000018</v>
      </c>
      <c r="AA66" s="155">
        <f>(W66*10^10)+((Z66+5000)*10^6)+(X66*10)+U66</f>
        <v>34944772600.800003</v>
      </c>
      <c r="AB66" s="155">
        <f>LARGE($AA$64:$AA$67,U66)</f>
        <v>64890742014.900002</v>
      </c>
      <c r="AC66" s="158">
        <f>MATCH(AB66,$AA$64:$AA$67,0)</f>
        <v>2</v>
      </c>
      <c r="AD66" s="155"/>
      <c r="AE66" s="156"/>
    </row>
    <row r="67" spans="3:31">
      <c r="C67" s="29"/>
      <c r="D67" s="162" t="s">
        <v>7</v>
      </c>
      <c r="E67" s="162" t="str">
        <f>VLOOKUP(AC67,$U$63:$AB$67,2)</f>
        <v>SADYMENGO</v>
      </c>
      <c r="F67" s="334">
        <f>VLOOKUP(AC67,$U$63:$AB$67,3)</f>
        <v>3</v>
      </c>
      <c r="G67" s="334"/>
      <c r="H67" s="335">
        <f>VLOOKUP(AC67,$U$63:$AB$67,4)</f>
        <v>259.77999999999997</v>
      </c>
      <c r="I67" s="335"/>
      <c r="J67" s="335">
        <f>VLOOKUP(AC67,$U$63:$AB$67,5)</f>
        <v>315.01</v>
      </c>
      <c r="K67" s="335"/>
      <c r="L67" s="335">
        <f>VLOOKUP(AC67,$U$63:$AB$67,6)</f>
        <v>-55.230000000000018</v>
      </c>
      <c r="M67" s="336"/>
      <c r="N67" s="29"/>
      <c r="O67" s="29" t="s">
        <v>270</v>
      </c>
      <c r="P67" s="29"/>
      <c r="Q67" s="29"/>
      <c r="R67" s="29"/>
      <c r="S67" s="5"/>
      <c r="T67" s="5"/>
      <c r="U67" s="157">
        <v>4</v>
      </c>
      <c r="V67" s="155" t="str">
        <f>IF(OR('3ª FASE - GRUPOS Q a X'!F155="",'3ª FASE - GRUPOS Q a X'!F155=""),"",'3ª FASE - GRUPOS Q a X'!E91)</f>
        <v>Palestracas FC</v>
      </c>
      <c r="W67" s="155">
        <f>SUM(C72,C78,C84,C90,C96,C102)</f>
        <v>12</v>
      </c>
      <c r="X67" s="155">
        <f>SUM(F72,F78,F84,F90,F96,F102)</f>
        <v>325.79000000000002</v>
      </c>
      <c r="Y67" s="155">
        <f>SUM(H72,H78,H84,H90,H96,H102)</f>
        <v>245.13</v>
      </c>
      <c r="Z67" s="155">
        <f>X67-Y67</f>
        <v>80.660000000000025</v>
      </c>
      <c r="AA67" s="155">
        <f>(W67*10^10)+((Z67+5000)*10^6)+(X67*10)+U67</f>
        <v>125080663261.89999</v>
      </c>
      <c r="AB67" s="155">
        <f>LARGE($AA$64:$AA$67,U67)</f>
        <v>34944772600.800003</v>
      </c>
      <c r="AC67" s="158">
        <f>MATCH(AB67,$AA$64:$AA$67,0)</f>
        <v>3</v>
      </c>
      <c r="AD67" s="155"/>
      <c r="AE67" s="156"/>
    </row>
    <row r="68" spans="3:31" ht="15.75" thickBot="1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5"/>
      <c r="T68" s="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6"/>
    </row>
    <row r="69" spans="3:31">
      <c r="C69" s="29"/>
      <c r="D69" s="210" t="s">
        <v>244</v>
      </c>
      <c r="E69" s="211"/>
      <c r="F69" s="211"/>
      <c r="G69" s="211"/>
      <c r="H69" s="211"/>
      <c r="I69" s="211"/>
      <c r="J69" s="211"/>
      <c r="K69" s="211"/>
      <c r="L69" s="211"/>
      <c r="M69" s="211"/>
      <c r="N69" s="211"/>
      <c r="O69" s="211"/>
      <c r="P69" s="212"/>
      <c r="Q69" s="29"/>
      <c r="R69" s="29"/>
      <c r="S69" s="5"/>
      <c r="T69" s="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6"/>
    </row>
    <row r="70" spans="3:31" ht="15.75" thickBot="1">
      <c r="C70" s="29"/>
      <c r="D70" s="213"/>
      <c r="E70" s="214"/>
      <c r="F70" s="214"/>
      <c r="G70" s="214"/>
      <c r="H70" s="214"/>
      <c r="I70" s="214"/>
      <c r="J70" s="214"/>
      <c r="K70" s="214"/>
      <c r="L70" s="214"/>
      <c r="M70" s="214"/>
      <c r="N70" s="214"/>
      <c r="O70" s="214"/>
      <c r="P70" s="215"/>
      <c r="Q70" s="29"/>
      <c r="R70" s="29"/>
      <c r="S70" s="29"/>
      <c r="T70" s="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6"/>
    </row>
    <row r="71" spans="3:31" ht="15" customHeight="1"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6"/>
    </row>
    <row r="72" spans="3:31" ht="15" customHeight="1">
      <c r="C72" s="5">
        <f>IF(OR(F72="",H72=""),"",IF(F72=H72,1,IF(F72&gt;H72,3,0)))</f>
        <v>0</v>
      </c>
      <c r="D72" s="200" t="str">
        <f>V67</f>
        <v>Palestracas FC</v>
      </c>
      <c r="E72" s="200"/>
      <c r="F72" s="129">
        <v>47.57</v>
      </c>
      <c r="G72" s="88" t="s">
        <v>17</v>
      </c>
      <c r="H72" s="128">
        <v>65.239999999999995</v>
      </c>
      <c r="I72" s="200" t="str">
        <f>V64</f>
        <v>PANZA FC</v>
      </c>
      <c r="J72" s="200"/>
      <c r="K72" s="200"/>
      <c r="L72" s="200"/>
      <c r="M72" s="200"/>
      <c r="N72" s="200"/>
      <c r="O72" s="200"/>
      <c r="P72" s="200"/>
      <c r="Q72" s="5">
        <f>IF(OR(H72="",F72=""),"",IF(H72=F72,1,IF(H72&gt;F72,3,0)))</f>
        <v>3</v>
      </c>
      <c r="R72" s="29"/>
      <c r="S72" s="29"/>
      <c r="T72" s="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6"/>
    </row>
    <row r="73" spans="3:31" ht="15.75" customHeight="1">
      <c r="C73" s="5">
        <f t="shared" ref="C73:C103" si="2">IF(OR(F73="",H73=""),"",IF(F73=H73,1,IF(F73&gt;H73,3,0)))</f>
        <v>0</v>
      </c>
      <c r="D73" s="200" t="str">
        <f>V66</f>
        <v>SADYMENGO</v>
      </c>
      <c r="E73" s="200"/>
      <c r="F73" s="129">
        <v>38.340000000000003</v>
      </c>
      <c r="G73" s="88" t="s">
        <v>17</v>
      </c>
      <c r="H73" s="128">
        <v>46.37</v>
      </c>
      <c r="I73" s="200" t="str">
        <f>V65</f>
        <v>BARCA CLUB DO RECIFE</v>
      </c>
      <c r="J73" s="200"/>
      <c r="K73" s="200"/>
      <c r="L73" s="200"/>
      <c r="M73" s="200"/>
      <c r="N73" s="200"/>
      <c r="O73" s="200"/>
      <c r="P73" s="200"/>
      <c r="Q73" s="5">
        <f t="shared" ref="Q73:Q103" si="3">IF(OR(H73="",F73=""),"",IF(H73=F73,1,IF(H73&gt;F73,3,0)))</f>
        <v>3</v>
      </c>
      <c r="R73" s="29"/>
      <c r="S73" s="29"/>
      <c r="T73" s="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6"/>
    </row>
    <row r="74" spans="3:31" ht="15.75" thickBot="1">
      <c r="C74" s="5" t="str">
        <f t="shared" si="2"/>
        <v/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5" t="str">
        <f t="shared" si="3"/>
        <v/>
      </c>
      <c r="R74" s="29"/>
      <c r="S74" s="29"/>
      <c r="T74" s="29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6"/>
    </row>
    <row r="75" spans="3:31">
      <c r="C75" s="5" t="str">
        <f t="shared" si="2"/>
        <v/>
      </c>
      <c r="D75" s="201" t="s">
        <v>245</v>
      </c>
      <c r="E75" s="202"/>
      <c r="F75" s="202"/>
      <c r="G75" s="202"/>
      <c r="H75" s="202"/>
      <c r="I75" s="202"/>
      <c r="J75" s="202"/>
      <c r="K75" s="202"/>
      <c r="L75" s="202"/>
      <c r="M75" s="202"/>
      <c r="N75" s="202"/>
      <c r="O75" s="202"/>
      <c r="P75" s="203"/>
      <c r="Q75" s="5" t="str">
        <f t="shared" si="3"/>
        <v/>
      </c>
      <c r="R75" s="29"/>
      <c r="S75" s="29"/>
      <c r="T75" s="29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6"/>
    </row>
    <row r="76" spans="3:31" ht="15.75" thickBot="1">
      <c r="C76" s="5" t="str">
        <f t="shared" si="2"/>
        <v/>
      </c>
      <c r="D76" s="204"/>
      <c r="E76" s="205"/>
      <c r="F76" s="205"/>
      <c r="G76" s="205"/>
      <c r="H76" s="205"/>
      <c r="I76" s="205"/>
      <c r="J76" s="205"/>
      <c r="K76" s="205"/>
      <c r="L76" s="205"/>
      <c r="M76" s="205"/>
      <c r="N76" s="205"/>
      <c r="O76" s="205"/>
      <c r="P76" s="206"/>
      <c r="Q76" s="5" t="str">
        <f t="shared" si="3"/>
        <v/>
      </c>
      <c r="R76" s="29"/>
      <c r="S76" s="29"/>
      <c r="T76" s="29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6"/>
    </row>
    <row r="77" spans="3:31" ht="15" customHeight="1">
      <c r="C77" s="5" t="str">
        <f t="shared" si="2"/>
        <v/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5" t="str">
        <f t="shared" si="3"/>
        <v/>
      </c>
      <c r="R77" s="29"/>
      <c r="S77" s="29"/>
      <c r="T77" s="29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6"/>
    </row>
    <row r="78" spans="3:31" ht="15" customHeight="1">
      <c r="C78" s="5">
        <f t="shared" si="2"/>
        <v>3</v>
      </c>
      <c r="D78" s="200" t="str">
        <f>V67</f>
        <v>Palestracas FC</v>
      </c>
      <c r="E78" s="200"/>
      <c r="F78" s="133">
        <v>51</v>
      </c>
      <c r="G78" s="134" t="s">
        <v>17</v>
      </c>
      <c r="H78" s="135">
        <v>34.08</v>
      </c>
      <c r="I78" s="200" t="str">
        <f>V65</f>
        <v>BARCA CLUB DO RECIFE</v>
      </c>
      <c r="J78" s="200"/>
      <c r="K78" s="200"/>
      <c r="L78" s="200"/>
      <c r="M78" s="200"/>
      <c r="N78" s="200"/>
      <c r="O78" s="200"/>
      <c r="P78" s="200"/>
      <c r="Q78" s="5">
        <f t="shared" si="3"/>
        <v>0</v>
      </c>
      <c r="R78" s="29"/>
      <c r="S78" s="29"/>
      <c r="T78" s="29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6"/>
    </row>
    <row r="79" spans="3:31" ht="15.75" customHeight="1">
      <c r="C79" s="5">
        <f t="shared" si="2"/>
        <v>0</v>
      </c>
      <c r="D79" s="200" t="str">
        <f>V66</f>
        <v>SADYMENGO</v>
      </c>
      <c r="E79" s="200"/>
      <c r="F79" s="135">
        <v>39.299999999999997</v>
      </c>
      <c r="G79" s="134" t="s">
        <v>17</v>
      </c>
      <c r="H79" s="133">
        <v>72.099999999999994</v>
      </c>
      <c r="I79" s="200" t="str">
        <f>V64</f>
        <v>PANZA FC</v>
      </c>
      <c r="J79" s="200"/>
      <c r="K79" s="200"/>
      <c r="L79" s="200"/>
      <c r="M79" s="200"/>
      <c r="N79" s="200"/>
      <c r="O79" s="200"/>
      <c r="P79" s="200"/>
      <c r="Q79" s="5">
        <f t="shared" si="3"/>
        <v>3</v>
      </c>
      <c r="R79" s="29"/>
      <c r="S79" s="29"/>
      <c r="T79" s="29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6"/>
    </row>
    <row r="80" spans="3:31" ht="15.75" thickBot="1">
      <c r="C80" s="5" t="str">
        <f t="shared" si="2"/>
        <v/>
      </c>
      <c r="D80" s="29"/>
      <c r="E80" s="29"/>
      <c r="F80" s="25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5" t="str">
        <f t="shared" si="3"/>
        <v/>
      </c>
      <c r="R80" s="29"/>
      <c r="S80" s="29"/>
      <c r="T80" s="29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6"/>
    </row>
    <row r="81" spans="3:31">
      <c r="C81" s="5" t="str">
        <f t="shared" si="2"/>
        <v/>
      </c>
      <c r="D81" s="201" t="s">
        <v>246</v>
      </c>
      <c r="E81" s="202"/>
      <c r="F81" s="202"/>
      <c r="G81" s="202"/>
      <c r="H81" s="202"/>
      <c r="I81" s="202"/>
      <c r="J81" s="202"/>
      <c r="K81" s="202"/>
      <c r="L81" s="202"/>
      <c r="M81" s="202"/>
      <c r="N81" s="202"/>
      <c r="O81" s="202"/>
      <c r="P81" s="203"/>
      <c r="Q81" s="5" t="str">
        <f t="shared" si="3"/>
        <v/>
      </c>
      <c r="R81" s="29"/>
      <c r="S81" s="29"/>
      <c r="T81" s="29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6"/>
    </row>
    <row r="82" spans="3:31" ht="15.75" thickBot="1">
      <c r="C82" s="5" t="str">
        <f t="shared" si="2"/>
        <v/>
      </c>
      <c r="D82" s="204"/>
      <c r="E82" s="205"/>
      <c r="F82" s="205"/>
      <c r="G82" s="205"/>
      <c r="H82" s="205"/>
      <c r="I82" s="205"/>
      <c r="J82" s="205"/>
      <c r="K82" s="205"/>
      <c r="L82" s="205"/>
      <c r="M82" s="205"/>
      <c r="N82" s="205"/>
      <c r="O82" s="205"/>
      <c r="P82" s="206"/>
      <c r="Q82" s="5" t="str">
        <f t="shared" si="3"/>
        <v/>
      </c>
      <c r="R82" s="29"/>
      <c r="S82" s="29"/>
      <c r="T82" s="29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6"/>
    </row>
    <row r="83" spans="3:31" ht="15" customHeight="1">
      <c r="C83" s="5" t="str">
        <f t="shared" si="2"/>
        <v/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5" t="str">
        <f t="shared" si="3"/>
        <v/>
      </c>
      <c r="R83" s="29"/>
      <c r="S83" s="29"/>
      <c r="T83" s="29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6"/>
    </row>
    <row r="84" spans="3:31" ht="15" customHeight="1">
      <c r="C84" s="5">
        <f t="shared" si="2"/>
        <v>3</v>
      </c>
      <c r="D84" s="200" t="str">
        <f>V67</f>
        <v>Palestracas FC</v>
      </c>
      <c r="E84" s="200"/>
      <c r="F84" s="128">
        <v>34.44</v>
      </c>
      <c r="G84" s="88" t="s">
        <v>17</v>
      </c>
      <c r="H84" s="129">
        <v>34.15</v>
      </c>
      <c r="I84" s="200" t="str">
        <f>V66</f>
        <v>SADYMENGO</v>
      </c>
      <c r="J84" s="200"/>
      <c r="K84" s="200"/>
      <c r="L84" s="200"/>
      <c r="M84" s="200"/>
      <c r="N84" s="200"/>
      <c r="O84" s="200"/>
      <c r="P84" s="200"/>
      <c r="Q84" s="5">
        <f t="shared" si="3"/>
        <v>0</v>
      </c>
      <c r="R84" s="29"/>
      <c r="S84" s="29"/>
      <c r="T84" s="29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6"/>
    </row>
    <row r="85" spans="3:31" ht="15.75" customHeight="1">
      <c r="C85" s="5">
        <f t="shared" si="2"/>
        <v>3</v>
      </c>
      <c r="D85" s="200" t="str">
        <f>V65</f>
        <v>BARCA CLUB DO RECIFE</v>
      </c>
      <c r="E85" s="200"/>
      <c r="F85" s="128">
        <v>34.24</v>
      </c>
      <c r="G85" s="88" t="s">
        <v>17</v>
      </c>
      <c r="H85" s="129">
        <v>32.74</v>
      </c>
      <c r="I85" s="200" t="str">
        <f>V64</f>
        <v>PANZA FC</v>
      </c>
      <c r="J85" s="200"/>
      <c r="K85" s="200"/>
      <c r="L85" s="200"/>
      <c r="M85" s="200"/>
      <c r="N85" s="200"/>
      <c r="O85" s="200"/>
      <c r="P85" s="200"/>
      <c r="Q85" s="5">
        <f t="shared" si="3"/>
        <v>0</v>
      </c>
      <c r="R85" s="29"/>
      <c r="S85" s="29"/>
      <c r="T85" s="29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6"/>
    </row>
    <row r="86" spans="3:31" ht="15.75" thickBot="1">
      <c r="C86" s="5" t="str">
        <f t="shared" si="2"/>
        <v/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5" t="str">
        <f t="shared" si="3"/>
        <v/>
      </c>
      <c r="R86" s="29"/>
      <c r="S86" s="29"/>
      <c r="T86" s="29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6"/>
    </row>
    <row r="87" spans="3:31">
      <c r="C87" s="5" t="str">
        <f t="shared" si="2"/>
        <v/>
      </c>
      <c r="D87" s="201" t="s">
        <v>247</v>
      </c>
      <c r="E87" s="202"/>
      <c r="F87" s="202"/>
      <c r="G87" s="202"/>
      <c r="H87" s="202"/>
      <c r="I87" s="202"/>
      <c r="J87" s="202"/>
      <c r="K87" s="202"/>
      <c r="L87" s="202"/>
      <c r="M87" s="202"/>
      <c r="N87" s="202"/>
      <c r="O87" s="202"/>
      <c r="P87" s="203"/>
      <c r="Q87" s="5" t="str">
        <f t="shared" si="3"/>
        <v/>
      </c>
      <c r="R87" s="29"/>
      <c r="S87" s="29"/>
      <c r="T87" s="29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6"/>
    </row>
    <row r="88" spans="3:31" ht="15.75" thickBot="1">
      <c r="C88" s="5" t="str">
        <f t="shared" si="2"/>
        <v/>
      </c>
      <c r="D88" s="204"/>
      <c r="E88" s="205"/>
      <c r="F88" s="205"/>
      <c r="G88" s="205"/>
      <c r="H88" s="205"/>
      <c r="I88" s="205"/>
      <c r="J88" s="205"/>
      <c r="K88" s="205"/>
      <c r="L88" s="205"/>
      <c r="M88" s="205"/>
      <c r="N88" s="205"/>
      <c r="O88" s="205"/>
      <c r="P88" s="206"/>
      <c r="Q88" s="5" t="str">
        <f t="shared" si="3"/>
        <v/>
      </c>
      <c r="R88" s="29"/>
      <c r="S88" s="29"/>
      <c r="T88" s="29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6"/>
    </row>
    <row r="89" spans="3:31" ht="15" customHeight="1">
      <c r="C89" s="5" t="str">
        <f t="shared" si="2"/>
        <v/>
      </c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5" t="str">
        <f t="shared" si="3"/>
        <v/>
      </c>
      <c r="R89" s="29"/>
      <c r="S89" s="29"/>
      <c r="T89" s="29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6"/>
    </row>
    <row r="90" spans="3:31" ht="15" customHeight="1">
      <c r="C90" s="5">
        <f t="shared" si="2"/>
        <v>0</v>
      </c>
      <c r="D90" s="200" t="str">
        <f>V67</f>
        <v>Palestracas FC</v>
      </c>
      <c r="E90" s="200"/>
      <c r="F90" s="129">
        <v>57.93</v>
      </c>
      <c r="G90" s="88" t="s">
        <v>17</v>
      </c>
      <c r="H90" s="128">
        <v>58.22</v>
      </c>
      <c r="I90" s="200" t="str">
        <f>V64</f>
        <v>PANZA FC</v>
      </c>
      <c r="J90" s="200"/>
      <c r="K90" s="200"/>
      <c r="L90" s="200"/>
      <c r="M90" s="200"/>
      <c r="N90" s="200"/>
      <c r="O90" s="200"/>
      <c r="P90" s="200"/>
      <c r="Q90" s="5">
        <f t="shared" si="3"/>
        <v>3</v>
      </c>
      <c r="R90" s="29"/>
      <c r="S90" s="29"/>
      <c r="T90" s="29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6"/>
    </row>
    <row r="91" spans="3:31" ht="15.75" customHeight="1">
      <c r="C91" s="5">
        <f t="shared" si="2"/>
        <v>3</v>
      </c>
      <c r="D91" s="200" t="str">
        <f>V66</f>
        <v>SADYMENGO</v>
      </c>
      <c r="E91" s="200"/>
      <c r="F91" s="128">
        <v>66.56</v>
      </c>
      <c r="G91" s="88" t="s">
        <v>17</v>
      </c>
      <c r="H91" s="129">
        <v>29.73</v>
      </c>
      <c r="I91" s="200" t="str">
        <f>V65</f>
        <v>BARCA CLUB DO RECIFE</v>
      </c>
      <c r="J91" s="200"/>
      <c r="K91" s="200"/>
      <c r="L91" s="200"/>
      <c r="M91" s="200"/>
      <c r="N91" s="200"/>
      <c r="O91" s="200"/>
      <c r="P91" s="200"/>
      <c r="Q91" s="5">
        <f t="shared" si="3"/>
        <v>0</v>
      </c>
      <c r="R91" s="29"/>
      <c r="S91" s="29"/>
      <c r="T91" s="29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6"/>
    </row>
    <row r="92" spans="3:31" ht="15.75" thickBot="1">
      <c r="C92" s="5" t="str">
        <f t="shared" si="2"/>
        <v/>
      </c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5" t="str">
        <f t="shared" si="3"/>
        <v/>
      </c>
      <c r="R92" s="29"/>
      <c r="S92" s="29"/>
      <c r="T92" s="29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6"/>
    </row>
    <row r="93" spans="3:31">
      <c r="C93" s="5" t="str">
        <f t="shared" si="2"/>
        <v/>
      </c>
      <c r="D93" s="201" t="s">
        <v>248</v>
      </c>
      <c r="E93" s="202"/>
      <c r="F93" s="202"/>
      <c r="G93" s="202"/>
      <c r="H93" s="202"/>
      <c r="I93" s="202"/>
      <c r="J93" s="202"/>
      <c r="K93" s="202"/>
      <c r="L93" s="202"/>
      <c r="M93" s="202"/>
      <c r="N93" s="202"/>
      <c r="O93" s="202"/>
      <c r="P93" s="203"/>
      <c r="Q93" s="5" t="str">
        <f t="shared" si="3"/>
        <v/>
      </c>
      <c r="R93" s="29"/>
      <c r="S93" s="29"/>
      <c r="T93" s="29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6"/>
    </row>
    <row r="94" spans="3:31" ht="15.75" thickBot="1">
      <c r="C94" s="5" t="str">
        <f t="shared" si="2"/>
        <v/>
      </c>
      <c r="D94" s="204"/>
      <c r="E94" s="205"/>
      <c r="F94" s="205"/>
      <c r="G94" s="205"/>
      <c r="H94" s="205"/>
      <c r="I94" s="205"/>
      <c r="J94" s="205"/>
      <c r="K94" s="205"/>
      <c r="L94" s="205"/>
      <c r="M94" s="205"/>
      <c r="N94" s="205"/>
      <c r="O94" s="205"/>
      <c r="P94" s="206"/>
      <c r="Q94" s="5" t="str">
        <f t="shared" si="3"/>
        <v/>
      </c>
      <c r="R94" s="29"/>
      <c r="S94" s="29"/>
      <c r="T94" s="29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6"/>
    </row>
    <row r="95" spans="3:31" ht="15" customHeight="1">
      <c r="C95" s="5" t="str">
        <f t="shared" si="2"/>
        <v/>
      </c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5" t="str">
        <f t="shared" si="3"/>
        <v/>
      </c>
      <c r="R95" s="29"/>
      <c r="S95" s="29"/>
      <c r="T95" s="29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6"/>
    </row>
    <row r="96" spans="3:31" ht="15" customHeight="1">
      <c r="C96" s="5">
        <f t="shared" si="2"/>
        <v>3</v>
      </c>
      <c r="D96" s="200" t="str">
        <f>V67</f>
        <v>Palestracas FC</v>
      </c>
      <c r="E96" s="200"/>
      <c r="F96" s="128">
        <v>62.49</v>
      </c>
      <c r="G96" s="88" t="s">
        <v>17</v>
      </c>
      <c r="H96" s="129">
        <v>20.22</v>
      </c>
      <c r="I96" s="200" t="str">
        <f>V65</f>
        <v>BARCA CLUB DO RECIFE</v>
      </c>
      <c r="J96" s="200"/>
      <c r="K96" s="200"/>
      <c r="L96" s="200"/>
      <c r="M96" s="200"/>
      <c r="N96" s="200"/>
      <c r="O96" s="200"/>
      <c r="P96" s="200"/>
      <c r="Q96" s="5">
        <f t="shared" si="3"/>
        <v>0</v>
      </c>
      <c r="R96" s="29"/>
      <c r="S96" s="29"/>
      <c r="T96" s="29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6"/>
    </row>
    <row r="97" spans="3:31" ht="15.75" customHeight="1">
      <c r="C97" s="5">
        <f t="shared" si="2"/>
        <v>0</v>
      </c>
      <c r="D97" s="200" t="str">
        <f>V66</f>
        <v>SADYMENGO</v>
      </c>
      <c r="E97" s="200"/>
      <c r="F97" s="129">
        <v>48.21</v>
      </c>
      <c r="G97" s="88" t="s">
        <v>17</v>
      </c>
      <c r="H97" s="128">
        <v>60.01</v>
      </c>
      <c r="I97" s="200" t="str">
        <f>V64</f>
        <v>PANZA FC</v>
      </c>
      <c r="J97" s="200"/>
      <c r="K97" s="200"/>
      <c r="L97" s="200"/>
      <c r="M97" s="200"/>
      <c r="N97" s="200"/>
      <c r="O97" s="200"/>
      <c r="P97" s="200"/>
      <c r="Q97" s="5">
        <f t="shared" si="3"/>
        <v>3</v>
      </c>
      <c r="R97" s="29"/>
      <c r="S97" s="29"/>
      <c r="T97" s="29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5" t="str">
        <f t="shared" si="2"/>
        <v/>
      </c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5" t="str">
        <f t="shared" si="3"/>
        <v/>
      </c>
      <c r="R98" s="29"/>
      <c r="S98" s="29"/>
      <c r="T98" s="29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5" t="str">
        <f t="shared" si="2"/>
        <v/>
      </c>
      <c r="D99" s="201" t="s">
        <v>249</v>
      </c>
      <c r="E99" s="202"/>
      <c r="F99" s="202"/>
      <c r="G99" s="202"/>
      <c r="H99" s="202"/>
      <c r="I99" s="202"/>
      <c r="J99" s="202"/>
      <c r="K99" s="202"/>
      <c r="L99" s="202"/>
      <c r="M99" s="202"/>
      <c r="N99" s="202"/>
      <c r="O99" s="202"/>
      <c r="P99" s="203"/>
      <c r="Q99" s="5" t="str">
        <f t="shared" si="3"/>
        <v/>
      </c>
      <c r="R99" s="29"/>
      <c r="S99" s="29"/>
      <c r="T99" s="29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5" t="str">
        <f t="shared" si="2"/>
        <v/>
      </c>
      <c r="D100" s="204"/>
      <c r="E100" s="205"/>
      <c r="F100" s="205"/>
      <c r="G100" s="205"/>
      <c r="H100" s="205"/>
      <c r="I100" s="205"/>
      <c r="J100" s="205"/>
      <c r="K100" s="205"/>
      <c r="L100" s="205"/>
      <c r="M100" s="205"/>
      <c r="N100" s="205"/>
      <c r="O100" s="205"/>
      <c r="P100" s="206"/>
      <c r="Q100" s="5" t="str">
        <f t="shared" si="3"/>
        <v/>
      </c>
      <c r="R100" s="29"/>
      <c r="S100" s="29"/>
      <c r="T100" s="29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5" t="str">
        <f t="shared" si="2"/>
        <v/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5" t="str">
        <f t="shared" si="3"/>
        <v/>
      </c>
      <c r="R101" s="29"/>
      <c r="S101" s="29"/>
      <c r="T101" s="29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5">
        <f t="shared" si="2"/>
        <v>3</v>
      </c>
      <c r="D102" s="200" t="str">
        <f>V67</f>
        <v>Palestracas FC</v>
      </c>
      <c r="E102" s="200"/>
      <c r="F102" s="175">
        <v>72.36</v>
      </c>
      <c r="G102" s="88" t="s">
        <v>17</v>
      </c>
      <c r="H102" s="129">
        <v>33.22</v>
      </c>
      <c r="I102" s="200" t="str">
        <f>V66</f>
        <v>SADYMENGO</v>
      </c>
      <c r="J102" s="200"/>
      <c r="K102" s="200"/>
      <c r="L102" s="200"/>
      <c r="M102" s="200"/>
      <c r="N102" s="200"/>
      <c r="O102" s="200"/>
      <c r="P102" s="200"/>
      <c r="Q102" s="5">
        <f t="shared" si="3"/>
        <v>0</v>
      </c>
      <c r="R102" s="29"/>
      <c r="S102" s="29"/>
      <c r="T102" s="29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5">
        <f t="shared" si="2"/>
        <v>0</v>
      </c>
      <c r="D103" s="200" t="str">
        <f>V65</f>
        <v>BARCA CLUB DO RECIFE</v>
      </c>
      <c r="E103" s="200"/>
      <c r="F103" s="129">
        <v>36.65</v>
      </c>
      <c r="G103" s="88" t="s">
        <v>17</v>
      </c>
      <c r="H103" s="175">
        <v>59.42</v>
      </c>
      <c r="I103" s="200" t="str">
        <f>V64</f>
        <v>PANZA FC</v>
      </c>
      <c r="J103" s="200"/>
      <c r="K103" s="200"/>
      <c r="L103" s="200"/>
      <c r="M103" s="200"/>
      <c r="N103" s="200"/>
      <c r="O103" s="200"/>
      <c r="P103" s="200"/>
      <c r="Q103" s="5">
        <f t="shared" si="3"/>
        <v>3</v>
      </c>
      <c r="R103" s="29"/>
      <c r="S103" s="29"/>
      <c r="T103" s="29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5" t="str">
        <f>IF(OR(F104="",H104=""),"",IF(F104=H104,1,IF(F104&gt;H104,3,0)))</f>
        <v/>
      </c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5" t="str">
        <f>IF(OR(H104="",F104=""),"",IF(H104=F104,1,IF(H104&gt;F104,3,0)))</f>
        <v/>
      </c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C105" s="29"/>
      <c r="D105" s="306" t="s">
        <v>130</v>
      </c>
      <c r="E105" s="307"/>
      <c r="F105" s="307"/>
      <c r="G105" s="307"/>
      <c r="H105" s="307"/>
      <c r="I105" s="307"/>
      <c r="J105" s="307"/>
      <c r="K105" s="307"/>
      <c r="L105" s="307"/>
      <c r="M105" s="308"/>
      <c r="N105" s="29"/>
      <c r="O105" s="29"/>
      <c r="P105" s="29"/>
      <c r="Q105" s="29"/>
      <c r="R105" s="29"/>
      <c r="S105" s="5"/>
      <c r="T105" s="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C106" s="29"/>
      <c r="D106" s="309"/>
      <c r="E106" s="310"/>
      <c r="F106" s="310"/>
      <c r="G106" s="310"/>
      <c r="H106" s="310"/>
      <c r="I106" s="310"/>
      <c r="J106" s="310"/>
      <c r="K106" s="310"/>
      <c r="L106" s="310"/>
      <c r="M106" s="311"/>
      <c r="N106" s="29"/>
      <c r="O106" s="29"/>
      <c r="P106" s="29"/>
      <c r="Q106" s="29"/>
      <c r="R106" s="29"/>
      <c r="S106" s="5"/>
      <c r="T106" s="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C107" s="29"/>
      <c r="D107" s="159" t="s">
        <v>3</v>
      </c>
      <c r="E107" s="160" t="s">
        <v>29</v>
      </c>
      <c r="F107" s="337" t="s">
        <v>12</v>
      </c>
      <c r="G107" s="338"/>
      <c r="H107" s="337" t="s">
        <v>264</v>
      </c>
      <c r="I107" s="338"/>
      <c r="J107" s="337" t="s">
        <v>265</v>
      </c>
      <c r="K107" s="338"/>
      <c r="L107" s="337" t="s">
        <v>266</v>
      </c>
      <c r="M107" s="339"/>
      <c r="N107" s="29"/>
      <c r="O107" s="29" t="s">
        <v>271</v>
      </c>
      <c r="P107" s="29"/>
      <c r="Q107" s="29"/>
      <c r="R107" s="29"/>
      <c r="S107" s="5"/>
      <c r="T107" s="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C108" s="29"/>
      <c r="D108" s="161" t="s">
        <v>4</v>
      </c>
      <c r="E108" s="161" t="str">
        <f>VLOOKUP(AC108,$U$107:$AB$111,2)</f>
        <v>Brum DAngelo F.C.</v>
      </c>
      <c r="F108" s="331">
        <f>VLOOKUP(AC108,$U$107:$AB$111,3)</f>
        <v>18</v>
      </c>
      <c r="G108" s="331"/>
      <c r="H108" s="332">
        <f>VLOOKUP(AC108,$U$107:$AB$111,4)</f>
        <v>361.83</v>
      </c>
      <c r="I108" s="332"/>
      <c r="J108" s="332">
        <f>VLOOKUP(AC108,$U$107:$AB$111,5)</f>
        <v>228.62</v>
      </c>
      <c r="K108" s="332"/>
      <c r="L108" s="332">
        <f>VLOOKUP(AC108,$U$107:$AB$111,6)</f>
        <v>133.20999999999998</v>
      </c>
      <c r="M108" s="333"/>
      <c r="N108" s="29"/>
      <c r="O108" s="29" t="s">
        <v>267</v>
      </c>
      <c r="P108" s="29"/>
      <c r="Q108" s="29"/>
      <c r="R108" s="29"/>
      <c r="S108" s="5"/>
      <c r="T108" s="5"/>
      <c r="U108" s="157">
        <v>1</v>
      </c>
      <c r="V108" s="155" t="str">
        <f>IF(OR('3ª FASE - GRUPOS Q a X'!F223="",'3ª FASE - GRUPOS Q a X'!F223=""),"",'3ª FASE - GRUPOS Q a X'!E163)</f>
        <v>Barretense F.C.</v>
      </c>
      <c r="W108" s="155">
        <f>SUM(Q116,Q123,Q129,Q134,Q141,Q147)</f>
        <v>3</v>
      </c>
      <c r="X108" s="155">
        <f>SUM(H116,H123,H129,H134,H141,H147)</f>
        <v>289.39</v>
      </c>
      <c r="Y108" s="155">
        <f>SUM(F116,F123,F129,F134,F141,F147)</f>
        <v>322.78999999999996</v>
      </c>
      <c r="Z108" s="155">
        <f>X108-Y108</f>
        <v>-33.399999999999977</v>
      </c>
      <c r="AA108" s="155">
        <f>(W108*10^10)+((Z108+5000)*10^6)+(X108*10)+U108</f>
        <v>34966602894.900002</v>
      </c>
      <c r="AB108" s="155">
        <f>LARGE($AA$108:$AA$111,U108)</f>
        <v>185133213620.29999</v>
      </c>
      <c r="AC108" s="158">
        <f>MATCH(AB108,$AA$108:$AA$111,0)</f>
        <v>2</v>
      </c>
      <c r="AD108" s="155"/>
      <c r="AE108" s="155"/>
    </row>
    <row r="109" spans="3:31">
      <c r="C109" s="29"/>
      <c r="D109" s="161" t="s">
        <v>5</v>
      </c>
      <c r="E109" s="161" t="str">
        <f>VLOOKUP(AC109,$U$107:$AB$111,2)</f>
        <v>CAFÉ FC RJ</v>
      </c>
      <c r="F109" s="331">
        <f>VLOOKUP(AC109,$U$107:$AB$111,3)</f>
        <v>9</v>
      </c>
      <c r="G109" s="331"/>
      <c r="H109" s="332">
        <f>VLOOKUP(AC109,$U$107:$AB$111,4)</f>
        <v>221.93</v>
      </c>
      <c r="I109" s="332"/>
      <c r="J109" s="332">
        <f>VLOOKUP(AC109,$U$107:$AB$111,5)</f>
        <v>256.27</v>
      </c>
      <c r="K109" s="332"/>
      <c r="L109" s="332">
        <f>VLOOKUP(AC109,$U$107:$AB$111,6)</f>
        <v>-34.339999999999975</v>
      </c>
      <c r="M109" s="333"/>
      <c r="N109" s="29"/>
      <c r="O109" s="29" t="s">
        <v>588</v>
      </c>
      <c r="P109" s="29"/>
      <c r="Q109" s="29"/>
      <c r="R109" s="29"/>
      <c r="S109" s="5"/>
      <c r="T109" s="5"/>
      <c r="U109" s="157">
        <v>2</v>
      </c>
      <c r="V109" s="155" t="str">
        <f>IF(OR('3ª FASE - GRUPOS Q a X'!F430="",'3ª FASE - GRUPOS Q a X'!F430=""),"",'3ª FASE - GRUPOS Q a X'!E368)</f>
        <v>Brum DAngelo F.C.</v>
      </c>
      <c r="W109" s="155">
        <f>SUM(Q117,Q122,Q135,Q140,C129,C147)</f>
        <v>18</v>
      </c>
      <c r="X109" s="155">
        <f>SUM(H117,H122,F129,H135,H140,F147)</f>
        <v>361.83</v>
      </c>
      <c r="Y109" s="155">
        <f>SUM(F117,F122,H129,F135,F140,H147)</f>
        <v>228.62</v>
      </c>
      <c r="Z109" s="155">
        <f>X109-Y109</f>
        <v>133.20999999999998</v>
      </c>
      <c r="AA109" s="155">
        <f>(W109*10^10)+((Z109+5000)*10^6)+(X109*10)+U109</f>
        <v>185133213620.29999</v>
      </c>
      <c r="AB109" s="155">
        <f>LARGE($AA$108:$AA$111,U109)</f>
        <v>94965662222.300003</v>
      </c>
      <c r="AC109" s="158">
        <f>MATCH(AB109,$AA$108:$AA$111,0)</f>
        <v>3</v>
      </c>
      <c r="AD109" s="155"/>
      <c r="AE109" s="155"/>
    </row>
    <row r="110" spans="3:31">
      <c r="C110" s="29"/>
      <c r="D110" s="162" t="s">
        <v>6</v>
      </c>
      <c r="E110" s="162" t="str">
        <f>VLOOKUP(AC110,$U$107:$AB$111,2)</f>
        <v>RJFC Unitedd</v>
      </c>
      <c r="F110" s="334">
        <f>VLOOKUP(AC110,$U$107:$AB$111,3)</f>
        <v>6</v>
      </c>
      <c r="G110" s="334"/>
      <c r="H110" s="335">
        <f>VLOOKUP(AC110,$U$107:$AB$111,4)</f>
        <v>241.5</v>
      </c>
      <c r="I110" s="335"/>
      <c r="J110" s="335">
        <f>VLOOKUP(AC110,$U$107:$AB$111,5)</f>
        <v>306.96999999999997</v>
      </c>
      <c r="K110" s="335"/>
      <c r="L110" s="335">
        <f>VLOOKUP(AC110,$U$107:$AB$111,6)</f>
        <v>-65.46999999999997</v>
      </c>
      <c r="M110" s="336"/>
      <c r="N110" s="29"/>
      <c r="O110" s="29" t="s">
        <v>589</v>
      </c>
      <c r="P110" s="29"/>
      <c r="Q110" s="29"/>
      <c r="R110" s="29"/>
      <c r="S110" s="5"/>
      <c r="T110" s="5"/>
      <c r="U110" s="157">
        <v>3</v>
      </c>
      <c r="V110" s="155" t="str">
        <f>IF(OR('3ª FASE - GRUPOS Q a X'!F430="",'3ª FASE - GRUPOS Q a X'!F430=""),"",'3ª FASE - GRUPOS Q a X'!E367)</f>
        <v>CAFÉ FC RJ</v>
      </c>
      <c r="W110" s="155">
        <f>SUM(C117,C123,Q128,C135,C141,Q146)</f>
        <v>9</v>
      </c>
      <c r="X110" s="155">
        <f>SUM(F117,F123,H128,F135,F141,H146)</f>
        <v>221.93</v>
      </c>
      <c r="Y110" s="155">
        <f>SUM(H117,H123,F128,H135,H141,F146)</f>
        <v>256.27</v>
      </c>
      <c r="Z110" s="155">
        <f>X110-Y110</f>
        <v>-34.339999999999975</v>
      </c>
      <c r="AA110" s="155">
        <f>(W110*10^10)+((Z110+5000)*10^6)+(X110*10)+U110</f>
        <v>94965662222.300003</v>
      </c>
      <c r="AB110" s="155">
        <f>LARGE($AA$108:$AA$111,U110)</f>
        <v>64934532419</v>
      </c>
      <c r="AC110" s="158">
        <f>MATCH(AB110,$AA$108:$AA$111,0)</f>
        <v>4</v>
      </c>
      <c r="AD110" s="155"/>
      <c r="AE110" s="155"/>
    </row>
    <row r="111" spans="3:31">
      <c r="C111" s="29"/>
      <c r="D111" s="162" t="s">
        <v>7</v>
      </c>
      <c r="E111" s="162" t="str">
        <f>VLOOKUP(AC111,$U$107:$AB$111,2)</f>
        <v>Barretense F.C.</v>
      </c>
      <c r="F111" s="334">
        <f>VLOOKUP(AC111,$U$107:$AB$111,3)</f>
        <v>3</v>
      </c>
      <c r="G111" s="334"/>
      <c r="H111" s="335">
        <f>VLOOKUP(AC111,$U$107:$AB$111,4)</f>
        <v>289.39</v>
      </c>
      <c r="I111" s="335"/>
      <c r="J111" s="335">
        <f>VLOOKUP(AC111,$U$107:$AB$111,5)</f>
        <v>322.78999999999996</v>
      </c>
      <c r="K111" s="335"/>
      <c r="L111" s="335">
        <f>VLOOKUP(AC111,$U$107:$AB$111,6)</f>
        <v>-33.399999999999977</v>
      </c>
      <c r="M111" s="336"/>
      <c r="N111" s="29"/>
      <c r="O111" s="29" t="s">
        <v>270</v>
      </c>
      <c r="P111" s="29"/>
      <c r="Q111" s="29"/>
      <c r="R111" s="29"/>
      <c r="S111" s="5"/>
      <c r="T111" s="5"/>
      <c r="U111" s="157">
        <v>4</v>
      </c>
      <c r="V111" s="155" t="str">
        <f>IF(OR('3ª FASE - GRUPOS Q a X'!F223="",'3ª FASE - GRUPOS Q a X'!F223=""),"",'3ª FASE - GRUPOS Q a X'!E160)</f>
        <v>RJFC Unitedd</v>
      </c>
      <c r="W111" s="155">
        <f>SUM(C116,C122,C128,C134,C140,C146)</f>
        <v>6</v>
      </c>
      <c r="X111" s="155">
        <f>SUM(F116,F122,F128,F134,F140,F146)</f>
        <v>241.5</v>
      </c>
      <c r="Y111" s="155">
        <f>SUM(H116,H122,H128,H134,H140,H146)</f>
        <v>306.96999999999997</v>
      </c>
      <c r="Z111" s="155">
        <f>X111-Y111</f>
        <v>-65.46999999999997</v>
      </c>
      <c r="AA111" s="155">
        <f>(W111*10^10)+((Z111+5000)*10^6)+(X111*10)+U111</f>
        <v>64934532419</v>
      </c>
      <c r="AB111" s="155">
        <f>LARGE($AA$108:$AA$111,U111)</f>
        <v>34966602894.900002</v>
      </c>
      <c r="AC111" s="158">
        <f>MATCH(AB111,$AA$108:$AA$111,0)</f>
        <v>1</v>
      </c>
      <c r="AD111" s="155"/>
      <c r="AE111" s="155"/>
    </row>
    <row r="112" spans="3:31" ht="15.75" thickBot="1"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5"/>
      <c r="T112" s="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C113" s="29"/>
      <c r="D113" s="210" t="s">
        <v>244</v>
      </c>
      <c r="E113" s="211"/>
      <c r="F113" s="211"/>
      <c r="G113" s="211"/>
      <c r="H113" s="211"/>
      <c r="I113" s="211"/>
      <c r="J113" s="211"/>
      <c r="K113" s="211"/>
      <c r="L113" s="211"/>
      <c r="M113" s="211"/>
      <c r="N113" s="211"/>
      <c r="O113" s="211"/>
      <c r="P113" s="212"/>
      <c r="Q113" s="29"/>
      <c r="R113" s="29"/>
      <c r="S113" s="5"/>
      <c r="T113" s="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C114" s="29"/>
      <c r="D114" s="213"/>
      <c r="E114" s="214"/>
      <c r="F114" s="214"/>
      <c r="G114" s="214"/>
      <c r="H114" s="214"/>
      <c r="I114" s="214"/>
      <c r="J114" s="214"/>
      <c r="K114" s="214"/>
      <c r="L114" s="214"/>
      <c r="M114" s="214"/>
      <c r="N114" s="214"/>
      <c r="O114" s="214"/>
      <c r="P114" s="215"/>
      <c r="Q114" s="29"/>
      <c r="R114" s="29"/>
      <c r="S114" s="29"/>
      <c r="T114" s="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5">
        <f>IF(OR(F116="",H116=""),"",IF(F116=H116,1,IF(F116&gt;H116,3,0)))</f>
        <v>3</v>
      </c>
      <c r="D116" s="200" t="str">
        <f>V111</f>
        <v>RJFC Unitedd</v>
      </c>
      <c r="E116" s="200"/>
      <c r="F116" s="128">
        <v>58.69</v>
      </c>
      <c r="G116" s="88" t="s">
        <v>17</v>
      </c>
      <c r="H116" s="129">
        <v>30.32</v>
      </c>
      <c r="I116" s="200" t="str">
        <f>V108</f>
        <v>Barretense F.C.</v>
      </c>
      <c r="J116" s="200"/>
      <c r="K116" s="200"/>
      <c r="L116" s="200"/>
      <c r="M116" s="200"/>
      <c r="N116" s="200"/>
      <c r="O116" s="200"/>
      <c r="P116" s="200"/>
      <c r="Q116" s="5">
        <f>IF(OR(H116="",F116=""),"",IF(H116=F116,1,IF(H116&gt;F116,3,0)))</f>
        <v>0</v>
      </c>
      <c r="R116" s="29"/>
      <c r="S116" s="29"/>
      <c r="T116" s="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5">
        <f t="shared" ref="C117:C147" si="4">IF(OR(F117="",H117=""),"",IF(F117=H117,1,IF(F117&gt;H117,3,0)))</f>
        <v>0</v>
      </c>
      <c r="D117" s="200" t="str">
        <f>V110</f>
        <v>CAFÉ FC RJ</v>
      </c>
      <c r="E117" s="200"/>
      <c r="F117" s="129">
        <v>15.29</v>
      </c>
      <c r="G117" s="88" t="s">
        <v>17</v>
      </c>
      <c r="H117" s="128">
        <v>56.17</v>
      </c>
      <c r="I117" s="200" t="str">
        <f>V109</f>
        <v>Brum DAngelo F.C.</v>
      </c>
      <c r="J117" s="200"/>
      <c r="K117" s="200"/>
      <c r="L117" s="200"/>
      <c r="M117" s="200"/>
      <c r="N117" s="200"/>
      <c r="O117" s="200"/>
      <c r="P117" s="200"/>
      <c r="Q117" s="5">
        <f t="shared" ref="Q117:Q147" si="5">IF(OR(H117="",F117=""),"",IF(H117=F117,1,IF(H117&gt;F117,3,0)))</f>
        <v>3</v>
      </c>
      <c r="R117" s="29"/>
      <c r="S117" s="29"/>
      <c r="T117" s="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5" t="str">
        <f t="shared" si="4"/>
        <v/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5" t="str">
        <f t="shared" si="5"/>
        <v/>
      </c>
      <c r="R118" s="29"/>
      <c r="S118" s="29"/>
      <c r="T118" s="29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5" t="str">
        <f t="shared" si="4"/>
        <v/>
      </c>
      <c r="D119" s="201" t="s">
        <v>245</v>
      </c>
      <c r="E119" s="202"/>
      <c r="F119" s="202"/>
      <c r="G119" s="202"/>
      <c r="H119" s="202"/>
      <c r="I119" s="202"/>
      <c r="J119" s="202"/>
      <c r="K119" s="202"/>
      <c r="L119" s="202"/>
      <c r="M119" s="202"/>
      <c r="N119" s="202"/>
      <c r="O119" s="202"/>
      <c r="P119" s="203"/>
      <c r="Q119" s="5" t="str">
        <f t="shared" si="5"/>
        <v/>
      </c>
      <c r="R119" s="29"/>
      <c r="S119" s="29"/>
      <c r="T119" s="29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5" t="str">
        <f t="shared" si="4"/>
        <v/>
      </c>
      <c r="D120" s="204"/>
      <c r="E120" s="205"/>
      <c r="F120" s="205"/>
      <c r="G120" s="205"/>
      <c r="H120" s="205"/>
      <c r="I120" s="205"/>
      <c r="J120" s="205"/>
      <c r="K120" s="205"/>
      <c r="L120" s="205"/>
      <c r="M120" s="205"/>
      <c r="N120" s="205"/>
      <c r="O120" s="205"/>
      <c r="P120" s="206"/>
      <c r="Q120" s="5" t="str">
        <f t="shared" si="5"/>
        <v/>
      </c>
      <c r="R120" s="29"/>
      <c r="S120" s="29"/>
      <c r="T120" s="29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5" t="str">
        <f t="shared" si="4"/>
        <v/>
      </c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5" t="str">
        <f t="shared" si="5"/>
        <v/>
      </c>
      <c r="R121" s="29"/>
      <c r="S121" s="29"/>
      <c r="T121" s="29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5">
        <f t="shared" si="4"/>
        <v>0</v>
      </c>
      <c r="D122" s="200" t="str">
        <f>V111</f>
        <v>RJFC Unitedd</v>
      </c>
      <c r="E122" s="200"/>
      <c r="F122" s="135">
        <v>56.7</v>
      </c>
      <c r="G122" s="134" t="s">
        <v>17</v>
      </c>
      <c r="H122" s="133">
        <v>61.62</v>
      </c>
      <c r="I122" s="200" t="str">
        <f>V109</f>
        <v>Brum DAngelo F.C.</v>
      </c>
      <c r="J122" s="200"/>
      <c r="K122" s="200"/>
      <c r="L122" s="200"/>
      <c r="M122" s="200"/>
      <c r="N122" s="200"/>
      <c r="O122" s="200"/>
      <c r="P122" s="200"/>
      <c r="Q122" s="5">
        <f t="shared" si="5"/>
        <v>3</v>
      </c>
      <c r="R122" s="29"/>
      <c r="S122" s="29"/>
      <c r="T122" s="29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5">
        <f t="shared" si="4"/>
        <v>3</v>
      </c>
      <c r="D123" s="200" t="str">
        <f>V110</f>
        <v>CAFÉ FC RJ</v>
      </c>
      <c r="E123" s="200"/>
      <c r="F123" s="133">
        <v>52.88</v>
      </c>
      <c r="G123" s="134" t="s">
        <v>17</v>
      </c>
      <c r="H123" s="135">
        <v>48.35</v>
      </c>
      <c r="I123" s="200" t="str">
        <f>V108</f>
        <v>Barretense F.C.</v>
      </c>
      <c r="J123" s="200"/>
      <c r="K123" s="200"/>
      <c r="L123" s="200"/>
      <c r="M123" s="200"/>
      <c r="N123" s="200"/>
      <c r="O123" s="200"/>
      <c r="P123" s="200"/>
      <c r="Q123" s="5">
        <f t="shared" si="5"/>
        <v>0</v>
      </c>
      <c r="R123" s="29"/>
      <c r="S123" s="29"/>
      <c r="T123" s="29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5" t="str">
        <f t="shared" si="4"/>
        <v/>
      </c>
      <c r="D124" s="29"/>
      <c r="E124" s="29"/>
      <c r="F124" s="25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5"/>
        <v/>
      </c>
      <c r="R124" s="29"/>
      <c r="S124" s="29"/>
      <c r="T124" s="29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5" t="str">
        <f t="shared" si="4"/>
        <v/>
      </c>
      <c r="D125" s="201" t="s">
        <v>246</v>
      </c>
      <c r="E125" s="202"/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3"/>
      <c r="Q125" s="5" t="str">
        <f t="shared" si="5"/>
        <v/>
      </c>
      <c r="R125" s="29"/>
      <c r="S125" s="29"/>
      <c r="T125" s="29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5" t="str">
        <f t="shared" si="4"/>
        <v/>
      </c>
      <c r="D126" s="204"/>
      <c r="E126" s="205"/>
      <c r="F126" s="205"/>
      <c r="G126" s="205"/>
      <c r="H126" s="205"/>
      <c r="I126" s="205"/>
      <c r="J126" s="205"/>
      <c r="K126" s="205"/>
      <c r="L126" s="205"/>
      <c r="M126" s="205"/>
      <c r="N126" s="205"/>
      <c r="O126" s="205"/>
      <c r="P126" s="206"/>
      <c r="Q126" s="5" t="str">
        <f t="shared" si="5"/>
        <v/>
      </c>
      <c r="R126" s="29"/>
      <c r="S126" s="29"/>
      <c r="T126" s="29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5" t="str">
        <f t="shared" si="4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5"/>
        <v/>
      </c>
      <c r="R127" s="29"/>
      <c r="S127" s="29"/>
      <c r="T127" s="29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5">
        <f t="shared" si="4"/>
        <v>3</v>
      </c>
      <c r="D128" s="200" t="str">
        <f>V111</f>
        <v>RJFC Unitedd</v>
      </c>
      <c r="E128" s="200"/>
      <c r="F128" s="128">
        <v>44.44</v>
      </c>
      <c r="G128" s="88" t="s">
        <v>17</v>
      </c>
      <c r="H128" s="129">
        <v>40.04</v>
      </c>
      <c r="I128" s="200" t="str">
        <f>V110</f>
        <v>CAFÉ FC RJ</v>
      </c>
      <c r="J128" s="200"/>
      <c r="K128" s="200"/>
      <c r="L128" s="200"/>
      <c r="M128" s="200"/>
      <c r="N128" s="200"/>
      <c r="O128" s="200"/>
      <c r="P128" s="200"/>
      <c r="Q128" s="5">
        <f t="shared" si="5"/>
        <v>0</v>
      </c>
      <c r="R128" s="29"/>
      <c r="S128" s="29"/>
      <c r="T128" s="29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5">
        <f t="shared" si="4"/>
        <v>3</v>
      </c>
      <c r="D129" s="200" t="str">
        <f>V109</f>
        <v>Brum DAngelo F.C.</v>
      </c>
      <c r="E129" s="200"/>
      <c r="F129" s="128">
        <v>44.06</v>
      </c>
      <c r="G129" s="88" t="s">
        <v>17</v>
      </c>
      <c r="H129" s="129">
        <v>39.14</v>
      </c>
      <c r="I129" s="200" t="str">
        <f>V108</f>
        <v>Barretense F.C.</v>
      </c>
      <c r="J129" s="200"/>
      <c r="K129" s="200"/>
      <c r="L129" s="200"/>
      <c r="M129" s="200"/>
      <c r="N129" s="200"/>
      <c r="O129" s="200"/>
      <c r="P129" s="200"/>
      <c r="Q129" s="5">
        <f t="shared" si="5"/>
        <v>0</v>
      </c>
      <c r="R129" s="29"/>
      <c r="S129" s="29"/>
      <c r="T129" s="29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5" t="str">
        <f t="shared" si="4"/>
        <v/>
      </c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5" t="str">
        <f t="shared" si="5"/>
        <v/>
      </c>
      <c r="R130" s="29"/>
      <c r="S130" s="29"/>
      <c r="T130" s="29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5" t="str">
        <f t="shared" si="4"/>
        <v/>
      </c>
      <c r="D131" s="201" t="s">
        <v>247</v>
      </c>
      <c r="E131" s="202"/>
      <c r="F131" s="202"/>
      <c r="G131" s="202"/>
      <c r="H131" s="202"/>
      <c r="I131" s="202"/>
      <c r="J131" s="202"/>
      <c r="K131" s="202"/>
      <c r="L131" s="202"/>
      <c r="M131" s="202"/>
      <c r="N131" s="202"/>
      <c r="O131" s="202"/>
      <c r="P131" s="203"/>
      <c r="Q131" s="5" t="str">
        <f t="shared" si="5"/>
        <v/>
      </c>
      <c r="R131" s="29"/>
      <c r="S131" s="29"/>
      <c r="T131" s="29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5" t="str">
        <f t="shared" si="4"/>
        <v/>
      </c>
      <c r="D132" s="204"/>
      <c r="E132" s="205"/>
      <c r="F132" s="205"/>
      <c r="G132" s="205"/>
      <c r="H132" s="205"/>
      <c r="I132" s="205"/>
      <c r="J132" s="205"/>
      <c r="K132" s="205"/>
      <c r="L132" s="205"/>
      <c r="M132" s="205"/>
      <c r="N132" s="205"/>
      <c r="O132" s="205"/>
      <c r="P132" s="206"/>
      <c r="Q132" s="5" t="str">
        <f t="shared" si="5"/>
        <v/>
      </c>
      <c r="R132" s="29"/>
      <c r="S132" s="29"/>
      <c r="T132" s="29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5" t="str">
        <f t="shared" si="4"/>
        <v/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5" t="str">
        <f t="shared" si="5"/>
        <v/>
      </c>
      <c r="R133" s="29"/>
      <c r="S133" s="29"/>
      <c r="T133" s="29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5">
        <f t="shared" si="4"/>
        <v>0</v>
      </c>
      <c r="D134" s="200" t="str">
        <f>V111</f>
        <v>RJFC Unitedd</v>
      </c>
      <c r="E134" s="200"/>
      <c r="F134" s="129">
        <v>40.75</v>
      </c>
      <c r="G134" s="88" t="s">
        <v>17</v>
      </c>
      <c r="H134" s="128">
        <v>62.55</v>
      </c>
      <c r="I134" s="200" t="str">
        <f>V108</f>
        <v>Barretense F.C.</v>
      </c>
      <c r="J134" s="200"/>
      <c r="K134" s="200"/>
      <c r="L134" s="200"/>
      <c r="M134" s="200"/>
      <c r="N134" s="200"/>
      <c r="O134" s="200"/>
      <c r="P134" s="200"/>
      <c r="Q134" s="5">
        <f t="shared" si="5"/>
        <v>3</v>
      </c>
      <c r="R134" s="29"/>
      <c r="S134" s="29"/>
      <c r="T134" s="29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5">
        <f t="shared" si="4"/>
        <v>0</v>
      </c>
      <c r="D135" s="200" t="str">
        <f>V110</f>
        <v>CAFÉ FC RJ</v>
      </c>
      <c r="E135" s="200"/>
      <c r="F135" s="129">
        <v>30.22</v>
      </c>
      <c r="G135" s="88" t="s">
        <v>17</v>
      </c>
      <c r="H135" s="128">
        <v>44.63</v>
      </c>
      <c r="I135" s="200" t="str">
        <f>V109</f>
        <v>Brum DAngelo F.C.</v>
      </c>
      <c r="J135" s="200"/>
      <c r="K135" s="200"/>
      <c r="L135" s="200"/>
      <c r="M135" s="200"/>
      <c r="N135" s="200"/>
      <c r="O135" s="200"/>
      <c r="P135" s="200"/>
      <c r="Q135" s="5">
        <f t="shared" si="5"/>
        <v>3</v>
      </c>
      <c r="R135" s="29"/>
      <c r="S135" s="29"/>
      <c r="T135" s="29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5" t="str">
        <f t="shared" si="4"/>
        <v/>
      </c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5" t="str">
        <f t="shared" si="5"/>
        <v/>
      </c>
      <c r="R136" s="29"/>
      <c r="S136" s="29"/>
      <c r="T136" s="29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5" t="str">
        <f t="shared" si="4"/>
        <v/>
      </c>
      <c r="D137" s="201" t="s">
        <v>248</v>
      </c>
      <c r="E137" s="202"/>
      <c r="F137" s="202"/>
      <c r="G137" s="202"/>
      <c r="H137" s="202"/>
      <c r="I137" s="202"/>
      <c r="J137" s="202"/>
      <c r="K137" s="202"/>
      <c r="L137" s="202"/>
      <c r="M137" s="202"/>
      <c r="N137" s="202"/>
      <c r="O137" s="202"/>
      <c r="P137" s="203"/>
      <c r="Q137" s="5" t="str">
        <f t="shared" si="5"/>
        <v/>
      </c>
      <c r="R137" s="29"/>
      <c r="S137" s="29"/>
      <c r="T137" s="29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5" t="str">
        <f t="shared" si="4"/>
        <v/>
      </c>
      <c r="D138" s="204"/>
      <c r="E138" s="205"/>
      <c r="F138" s="205"/>
      <c r="G138" s="205"/>
      <c r="H138" s="205"/>
      <c r="I138" s="205"/>
      <c r="J138" s="205"/>
      <c r="K138" s="205"/>
      <c r="L138" s="205"/>
      <c r="M138" s="205"/>
      <c r="N138" s="205"/>
      <c r="O138" s="205"/>
      <c r="P138" s="206"/>
      <c r="Q138" s="5" t="str">
        <f t="shared" si="5"/>
        <v/>
      </c>
      <c r="R138" s="29"/>
      <c r="S138" s="29"/>
      <c r="T138" s="29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5" t="str">
        <f t="shared" si="4"/>
        <v/>
      </c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5" t="str">
        <f t="shared" si="5"/>
        <v/>
      </c>
      <c r="R139" s="29"/>
      <c r="S139" s="29"/>
      <c r="T139" s="29"/>
      <c r="U139" s="155"/>
      <c r="V139" s="156"/>
      <c r="W139" s="156"/>
      <c r="X139" s="156"/>
      <c r="Y139" s="156"/>
      <c r="Z139" s="156"/>
      <c r="AA139" s="156"/>
      <c r="AB139" s="156"/>
      <c r="AC139" s="156"/>
      <c r="AD139" s="155"/>
      <c r="AE139" s="155"/>
    </row>
    <row r="140" spans="3:31">
      <c r="C140" s="5">
        <f t="shared" si="4"/>
        <v>0</v>
      </c>
      <c r="D140" s="200" t="str">
        <f>V111</f>
        <v>RJFC Unitedd</v>
      </c>
      <c r="E140" s="200"/>
      <c r="F140" s="129">
        <v>16.25</v>
      </c>
      <c r="G140" s="88" t="s">
        <v>17</v>
      </c>
      <c r="H140" s="128">
        <v>78.89</v>
      </c>
      <c r="I140" s="200" t="str">
        <f>V109</f>
        <v>Brum DAngelo F.C.</v>
      </c>
      <c r="J140" s="200"/>
      <c r="K140" s="200"/>
      <c r="L140" s="200"/>
      <c r="M140" s="200"/>
      <c r="N140" s="200"/>
      <c r="O140" s="200"/>
      <c r="P140" s="200"/>
      <c r="Q140" s="5">
        <f t="shared" si="5"/>
        <v>3</v>
      </c>
      <c r="R140" s="29"/>
      <c r="S140" s="29"/>
      <c r="T140" s="29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5">
        <f t="shared" si="4"/>
        <v>3</v>
      </c>
      <c r="D141" s="200" t="str">
        <f>V110</f>
        <v>CAFÉ FC RJ</v>
      </c>
      <c r="E141" s="200"/>
      <c r="F141" s="128">
        <v>49.95</v>
      </c>
      <c r="G141" s="88" t="s">
        <v>17</v>
      </c>
      <c r="H141" s="129">
        <v>38.01</v>
      </c>
      <c r="I141" s="200" t="str">
        <f>V108</f>
        <v>Barretense F.C.</v>
      </c>
      <c r="J141" s="200"/>
      <c r="K141" s="200"/>
      <c r="L141" s="200"/>
      <c r="M141" s="200"/>
      <c r="N141" s="200"/>
      <c r="O141" s="200"/>
      <c r="P141" s="200"/>
      <c r="Q141" s="5">
        <f t="shared" si="5"/>
        <v>0</v>
      </c>
      <c r="R141" s="29"/>
      <c r="S141" s="29"/>
      <c r="T141" s="29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5" t="str">
        <f t="shared" si="4"/>
        <v/>
      </c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5" t="str">
        <f t="shared" si="5"/>
        <v/>
      </c>
      <c r="R142" s="29"/>
      <c r="S142" s="29"/>
      <c r="T142" s="29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5" t="str">
        <f t="shared" si="4"/>
        <v/>
      </c>
      <c r="D143" s="201" t="s">
        <v>249</v>
      </c>
      <c r="E143" s="202"/>
      <c r="F143" s="202"/>
      <c r="G143" s="202"/>
      <c r="H143" s="202"/>
      <c r="I143" s="202"/>
      <c r="J143" s="202"/>
      <c r="K143" s="202"/>
      <c r="L143" s="202"/>
      <c r="M143" s="202"/>
      <c r="N143" s="202"/>
      <c r="O143" s="202"/>
      <c r="P143" s="203"/>
      <c r="Q143" s="5" t="str">
        <f t="shared" si="5"/>
        <v/>
      </c>
      <c r="R143" s="29"/>
      <c r="S143" s="29"/>
      <c r="T143" s="29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5" t="str">
        <f t="shared" si="4"/>
        <v/>
      </c>
      <c r="D144" s="204"/>
      <c r="E144" s="205"/>
      <c r="F144" s="205"/>
      <c r="G144" s="205"/>
      <c r="H144" s="205"/>
      <c r="I144" s="205"/>
      <c r="J144" s="205"/>
      <c r="K144" s="205"/>
      <c r="L144" s="205"/>
      <c r="M144" s="205"/>
      <c r="N144" s="205"/>
      <c r="O144" s="205"/>
      <c r="P144" s="206"/>
      <c r="Q144" s="5" t="str">
        <f t="shared" si="5"/>
        <v/>
      </c>
      <c r="R144" s="29"/>
      <c r="S144" s="29"/>
      <c r="T144" s="29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5" t="str">
        <f t="shared" si="4"/>
        <v/>
      </c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5" t="str">
        <f t="shared" si="5"/>
        <v/>
      </c>
      <c r="R145" s="29"/>
      <c r="S145" s="29"/>
      <c r="T145" s="29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5">
        <f t="shared" si="4"/>
        <v>0</v>
      </c>
      <c r="D146" s="200" t="str">
        <f>V111</f>
        <v>RJFC Unitedd</v>
      </c>
      <c r="E146" s="200"/>
      <c r="F146" s="129">
        <v>24.67</v>
      </c>
      <c r="G146" s="88" t="s">
        <v>17</v>
      </c>
      <c r="H146" s="175">
        <v>33.549999999999997</v>
      </c>
      <c r="I146" s="200" t="str">
        <f>V110</f>
        <v>CAFÉ FC RJ</v>
      </c>
      <c r="J146" s="200"/>
      <c r="K146" s="200"/>
      <c r="L146" s="200"/>
      <c r="M146" s="200"/>
      <c r="N146" s="200"/>
      <c r="O146" s="200"/>
      <c r="P146" s="200"/>
      <c r="Q146" s="5">
        <f t="shared" si="5"/>
        <v>3</v>
      </c>
      <c r="R146" s="29"/>
      <c r="S146" s="29"/>
      <c r="T146" s="29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5">
        <f t="shared" si="4"/>
        <v>3</v>
      </c>
      <c r="D147" s="200" t="str">
        <f>V109</f>
        <v>Brum DAngelo F.C.</v>
      </c>
      <c r="E147" s="200"/>
      <c r="F147" s="175">
        <v>76.459999999999994</v>
      </c>
      <c r="G147" s="88" t="s">
        <v>17</v>
      </c>
      <c r="H147" s="129">
        <v>71.02</v>
      </c>
      <c r="I147" s="200" t="str">
        <f>V108</f>
        <v>Barretense F.C.</v>
      </c>
      <c r="J147" s="200"/>
      <c r="K147" s="200"/>
      <c r="L147" s="200"/>
      <c r="M147" s="200"/>
      <c r="N147" s="200"/>
      <c r="O147" s="200"/>
      <c r="P147" s="200"/>
      <c r="Q147" s="5">
        <f t="shared" si="5"/>
        <v>0</v>
      </c>
      <c r="R147" s="29"/>
      <c r="S147" s="29"/>
      <c r="T147" s="29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C149" s="29"/>
      <c r="D149" s="306" t="s">
        <v>131</v>
      </c>
      <c r="E149" s="307"/>
      <c r="F149" s="307"/>
      <c r="G149" s="307"/>
      <c r="H149" s="307"/>
      <c r="I149" s="307"/>
      <c r="J149" s="307"/>
      <c r="K149" s="307"/>
      <c r="L149" s="307"/>
      <c r="M149" s="308"/>
      <c r="N149" s="29"/>
      <c r="O149" s="29"/>
      <c r="P149" s="29"/>
      <c r="Q149" s="29"/>
      <c r="R149" s="29"/>
      <c r="S149" s="5"/>
      <c r="T149" s="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C150" s="29"/>
      <c r="D150" s="309"/>
      <c r="E150" s="310"/>
      <c r="F150" s="310"/>
      <c r="G150" s="310"/>
      <c r="H150" s="310"/>
      <c r="I150" s="310"/>
      <c r="J150" s="310"/>
      <c r="K150" s="310"/>
      <c r="L150" s="310"/>
      <c r="M150" s="311"/>
      <c r="N150" s="29"/>
      <c r="O150" s="29"/>
      <c r="P150" s="29"/>
      <c r="Q150" s="29"/>
      <c r="R150" s="29"/>
      <c r="S150" s="5"/>
      <c r="T150" s="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C151" s="29"/>
      <c r="D151" s="159" t="s">
        <v>3</v>
      </c>
      <c r="E151" s="160" t="s">
        <v>29</v>
      </c>
      <c r="F151" s="337" t="s">
        <v>12</v>
      </c>
      <c r="G151" s="338"/>
      <c r="H151" s="337" t="s">
        <v>264</v>
      </c>
      <c r="I151" s="338"/>
      <c r="J151" s="337" t="s">
        <v>265</v>
      </c>
      <c r="K151" s="338"/>
      <c r="L151" s="337" t="s">
        <v>266</v>
      </c>
      <c r="M151" s="339"/>
      <c r="N151" s="29"/>
      <c r="O151" s="29" t="s">
        <v>271</v>
      </c>
      <c r="P151" s="29"/>
      <c r="Q151" s="29"/>
      <c r="R151" s="29"/>
      <c r="S151" s="5"/>
      <c r="T151" s="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C152" s="29"/>
      <c r="D152" s="161" t="s">
        <v>4</v>
      </c>
      <c r="E152" s="161" t="str">
        <f>VLOOKUP(AC152,$U$151:$AB$155,2)</f>
        <v>GustavoTFP</v>
      </c>
      <c r="F152" s="331">
        <f>VLOOKUP(AC152,$U$151:$AB$155,3)</f>
        <v>15</v>
      </c>
      <c r="G152" s="331"/>
      <c r="H152" s="332">
        <f>VLOOKUP(AC152,$U$151:$AB$155,4)</f>
        <v>378.8</v>
      </c>
      <c r="I152" s="332"/>
      <c r="J152" s="332">
        <f>VLOOKUP(AC152,$U$151:$AB$155,5)</f>
        <v>232.49999999999997</v>
      </c>
      <c r="K152" s="332"/>
      <c r="L152" s="332">
        <f>VLOOKUP(AC152,$U$151:$AB$155,6)</f>
        <v>146.30000000000004</v>
      </c>
      <c r="M152" s="333"/>
      <c r="N152" s="29"/>
      <c r="O152" s="29" t="s">
        <v>267</v>
      </c>
      <c r="P152" s="29"/>
      <c r="Q152" s="29"/>
      <c r="R152" s="29"/>
      <c r="S152" s="5"/>
      <c r="T152" s="5"/>
      <c r="U152" s="157">
        <v>1</v>
      </c>
      <c r="V152" s="155" t="str">
        <f>IF(OR('3ª FASE - GRUPOS Q a X'!F292="",'3ª FASE - GRUPOS Q a X'!F292=""),"",'3ª FASE - GRUPOS Q a X'!E231)</f>
        <v>Bruno Duim FC</v>
      </c>
      <c r="W152" s="155">
        <f>SUM(Q160,Q167,Q173,Q178,Q185,Q191)</f>
        <v>12</v>
      </c>
      <c r="X152" s="155">
        <f>SUM(H160,H167,H173,H178,H185,H191)</f>
        <v>351.12</v>
      </c>
      <c r="Y152" s="155">
        <f>SUM(F160,F167,F173,F178,F185,F191)</f>
        <v>294.08999999999997</v>
      </c>
      <c r="Z152" s="155">
        <f>X152-Y152</f>
        <v>57.03000000000003</v>
      </c>
      <c r="AA152" s="155">
        <f>(W152*10^10)+((Z152+5000)*10^6)+(X152*10)+U152</f>
        <v>125057033512.2</v>
      </c>
      <c r="AB152" s="155">
        <f>LARGE($AA$152:$AA$155,U152)</f>
        <v>155146303792</v>
      </c>
      <c r="AC152" s="158">
        <f>MATCH(AB152,$AA$152:$AA$155,0)</f>
        <v>4</v>
      </c>
      <c r="AD152" s="155"/>
      <c r="AE152" s="155"/>
    </row>
    <row r="153" spans="3:31">
      <c r="C153" s="29"/>
      <c r="D153" s="161" t="s">
        <v>5</v>
      </c>
      <c r="E153" s="161" t="str">
        <f>VLOOKUP(AC153,$U$151:$AB$155,2)</f>
        <v>Bruno Duim FC</v>
      </c>
      <c r="F153" s="331">
        <f>VLOOKUP(AC153,$U$151:$AB$155,3)</f>
        <v>12</v>
      </c>
      <c r="G153" s="331"/>
      <c r="H153" s="332">
        <f>VLOOKUP(AC153,$U$151:$AB$155,4)</f>
        <v>351.12</v>
      </c>
      <c r="I153" s="332"/>
      <c r="J153" s="332">
        <f>VLOOKUP(AC153,$U$151:$AB$155,5)</f>
        <v>294.08999999999997</v>
      </c>
      <c r="K153" s="332"/>
      <c r="L153" s="332">
        <f>VLOOKUP(AC153,$U$151:$AB$155,6)</f>
        <v>57.03000000000003</v>
      </c>
      <c r="M153" s="333"/>
      <c r="N153" s="29"/>
      <c r="O153" s="29" t="s">
        <v>588</v>
      </c>
      <c r="P153" s="29"/>
      <c r="Q153" s="29"/>
      <c r="R153" s="29"/>
      <c r="S153" s="5"/>
      <c r="T153" s="5"/>
      <c r="U153" s="157">
        <v>2</v>
      </c>
      <c r="V153" s="155" t="str">
        <f>IF(OR('3ª FASE - GRUPOS Q a X'!F361="",'3ª FASE - GRUPOS Q a X'!F361=""),"",'3ª FASE - GRUPOS Q a X'!E299)</f>
        <v>Punk*s da Gávea</v>
      </c>
      <c r="W153" s="155">
        <f>SUM(Q161,Q166,Q179,Q184,C173,C191)</f>
        <v>3</v>
      </c>
      <c r="X153" s="155">
        <f>SUM(H161,H166,F173,H179,H184,F191)</f>
        <v>228.55</v>
      </c>
      <c r="Y153" s="155">
        <f>SUM(F161,F166,H173,F179,F184,H191)</f>
        <v>339.45000000000005</v>
      </c>
      <c r="Z153" s="155">
        <f>X153-Y153</f>
        <v>-110.90000000000003</v>
      </c>
      <c r="AA153" s="155">
        <f>(W153*10^10)+((Z153+5000)*10^6)+(X153*10)+U153</f>
        <v>34889102287.5</v>
      </c>
      <c r="AB153" s="155">
        <f>LARGE($AA$152:$AA$155,U153)</f>
        <v>125057033512.2</v>
      </c>
      <c r="AC153" s="158">
        <f>MATCH(AB153,$AA$152:$AA$155,0)</f>
        <v>1</v>
      </c>
      <c r="AD153" s="155"/>
      <c r="AE153" s="155"/>
    </row>
    <row r="154" spans="3:31">
      <c r="C154" s="29"/>
      <c r="D154" s="162" t="s">
        <v>6</v>
      </c>
      <c r="E154" s="162" t="str">
        <f>VLOOKUP(AC154,$U$151:$AB$155,2)</f>
        <v>Spada C.R.F.C</v>
      </c>
      <c r="F154" s="334">
        <f>VLOOKUP(AC154,$U$151:$AB$155,3)</f>
        <v>6</v>
      </c>
      <c r="G154" s="334"/>
      <c r="H154" s="335">
        <f>VLOOKUP(AC154,$U$151:$AB$155,4)</f>
        <v>307.23</v>
      </c>
      <c r="I154" s="335"/>
      <c r="J154" s="335">
        <f>VLOOKUP(AC154,$U$151:$AB$155,5)</f>
        <v>399.66</v>
      </c>
      <c r="K154" s="335"/>
      <c r="L154" s="335">
        <f>VLOOKUP(AC154,$U$151:$AB$155,6)</f>
        <v>-92.43</v>
      </c>
      <c r="M154" s="336"/>
      <c r="N154" s="29"/>
      <c r="O154" s="29" t="s">
        <v>589</v>
      </c>
      <c r="P154" s="29"/>
      <c r="Q154" s="29"/>
      <c r="R154" s="29"/>
      <c r="S154" s="5"/>
      <c r="T154" s="5"/>
      <c r="U154" s="157">
        <v>3</v>
      </c>
      <c r="V154" s="155" t="str">
        <f>IF(OR('3ª FASE - GRUPOS Q a X'!F361="",'3ª FASE - GRUPOS Q a X'!F361=""),"",'3ª FASE - GRUPOS Q a X'!E298)</f>
        <v>Spada C.R.F.C</v>
      </c>
      <c r="W154" s="155">
        <f>SUM(C161,C167,Q172,C179,C185,Q190)</f>
        <v>6</v>
      </c>
      <c r="X154" s="155">
        <f>SUM(F161,F167,H172,F179,F185,H190)</f>
        <v>307.23</v>
      </c>
      <c r="Y154" s="155">
        <f>SUM(H161,H167,F172,H179,H185,F190)</f>
        <v>399.66</v>
      </c>
      <c r="Z154" s="155">
        <f>X154-Y154</f>
        <v>-92.43</v>
      </c>
      <c r="AA154" s="155">
        <f>(W154*10^10)+((Z154+5000)*10^6)+(X154*10)+U154</f>
        <v>64907573075.300003</v>
      </c>
      <c r="AB154" s="155">
        <f>LARGE($AA$152:$AA$155,U154)</f>
        <v>64907573075.300003</v>
      </c>
      <c r="AC154" s="158">
        <f>MATCH(AB154,$AA$152:$AA$155,0)</f>
        <v>3</v>
      </c>
      <c r="AD154" s="155"/>
      <c r="AE154" s="155"/>
    </row>
    <row r="155" spans="3:31">
      <c r="C155" s="29"/>
      <c r="D155" s="162" t="s">
        <v>7</v>
      </c>
      <c r="E155" s="162" t="str">
        <f>VLOOKUP(AC155,$U$151:$AB$155,2)</f>
        <v>Punk*s da Gávea</v>
      </c>
      <c r="F155" s="334">
        <f>VLOOKUP(AC155,$U$151:$AB$155,3)</f>
        <v>3</v>
      </c>
      <c r="G155" s="334"/>
      <c r="H155" s="335">
        <f>VLOOKUP(AC155,$U$151:$AB$155,4)</f>
        <v>228.55</v>
      </c>
      <c r="I155" s="335"/>
      <c r="J155" s="335">
        <f>VLOOKUP(AC155,$U$151:$AB$155,5)</f>
        <v>339.45000000000005</v>
      </c>
      <c r="K155" s="335"/>
      <c r="L155" s="335">
        <f>VLOOKUP(AC155,$U$151:$AB$155,6)</f>
        <v>-110.90000000000003</v>
      </c>
      <c r="M155" s="336"/>
      <c r="N155" s="29"/>
      <c r="O155" s="29" t="s">
        <v>270</v>
      </c>
      <c r="P155" s="29"/>
      <c r="Q155" s="29"/>
      <c r="R155" s="29"/>
      <c r="S155" s="5"/>
      <c r="T155" s="5"/>
      <c r="U155" s="157">
        <v>4</v>
      </c>
      <c r="V155" s="155" t="str">
        <f>IF(OR('3ª FASE - GRUPOS Q a X'!F292="",'3ª FASE - GRUPOS Q a X'!F292=""),"",'3ª FASE - GRUPOS Q a X'!E228)</f>
        <v>GustavoTFP</v>
      </c>
      <c r="W155" s="155">
        <f>SUM(C160,C166,C172,C178,C184,C190)</f>
        <v>15</v>
      </c>
      <c r="X155" s="155">
        <f>SUM(F160,F166,F172,F178,F184,F190)</f>
        <v>378.8</v>
      </c>
      <c r="Y155" s="155">
        <f>SUM(H160,H166,H172,H178,H184,H190)</f>
        <v>232.49999999999997</v>
      </c>
      <c r="Z155" s="155">
        <f>X155-Y155</f>
        <v>146.30000000000004</v>
      </c>
      <c r="AA155" s="155">
        <f>(W155*10^10)+((Z155+5000)*10^6)+(X155*10)+U155</f>
        <v>155146303792</v>
      </c>
      <c r="AB155" s="155">
        <f>LARGE($AA$152:$AA$155,U155)</f>
        <v>34889102287.5</v>
      </c>
      <c r="AC155" s="158">
        <f>MATCH(AB155,$AA$152:$AA$155,0)</f>
        <v>2</v>
      </c>
      <c r="AD155" s="155"/>
      <c r="AE155" s="155"/>
    </row>
    <row r="156" spans="3:31" ht="15.75" thickBot="1"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5"/>
      <c r="T156" s="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C157" s="29"/>
      <c r="D157" s="210" t="s">
        <v>244</v>
      </c>
      <c r="E157" s="211"/>
      <c r="F157" s="211"/>
      <c r="G157" s="211"/>
      <c r="H157" s="211"/>
      <c r="I157" s="211"/>
      <c r="J157" s="211"/>
      <c r="K157" s="211"/>
      <c r="L157" s="211"/>
      <c r="M157" s="211"/>
      <c r="N157" s="211"/>
      <c r="O157" s="211"/>
      <c r="P157" s="212"/>
      <c r="Q157" s="29"/>
      <c r="R157" s="29"/>
      <c r="S157" s="5"/>
      <c r="T157" s="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C158" s="29"/>
      <c r="D158" s="213"/>
      <c r="E158" s="214"/>
      <c r="F158" s="214"/>
      <c r="G158" s="214"/>
      <c r="H158" s="214"/>
      <c r="I158" s="214"/>
      <c r="J158" s="214"/>
      <c r="K158" s="214"/>
      <c r="L158" s="214"/>
      <c r="M158" s="214"/>
      <c r="N158" s="214"/>
      <c r="O158" s="214"/>
      <c r="P158" s="215"/>
      <c r="Q158" s="29"/>
      <c r="R158" s="29"/>
      <c r="S158" s="29"/>
      <c r="T158" s="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5">
        <f>IF(OR(F160="",H160=""),"",IF(F160=H160,1,IF(F160&gt;H160,3,0)))</f>
        <v>0</v>
      </c>
      <c r="D160" s="200" t="str">
        <f>V155</f>
        <v>GustavoTFP</v>
      </c>
      <c r="E160" s="200"/>
      <c r="F160" s="129">
        <v>63.62</v>
      </c>
      <c r="G160" s="88" t="s">
        <v>17</v>
      </c>
      <c r="H160" s="128">
        <v>66.75</v>
      </c>
      <c r="I160" s="200" t="str">
        <f>V152</f>
        <v>Bruno Duim FC</v>
      </c>
      <c r="J160" s="200"/>
      <c r="K160" s="200"/>
      <c r="L160" s="200"/>
      <c r="M160" s="200"/>
      <c r="N160" s="200"/>
      <c r="O160" s="200"/>
      <c r="P160" s="200"/>
      <c r="Q160" s="5">
        <f>IF(OR(H160="",F160=""),"",IF(H160=F160,1,IF(H160&gt;F160,3,0)))</f>
        <v>3</v>
      </c>
      <c r="R160" s="29"/>
      <c r="S160" s="29"/>
      <c r="T160" s="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5">
        <f t="shared" ref="C161:C191" si="6">IF(OR(F161="",H161=""),"",IF(F161=H161,1,IF(F161&gt;H161,3,0)))</f>
        <v>3</v>
      </c>
      <c r="D161" s="200" t="str">
        <f>V154</f>
        <v>Spada C.R.F.C</v>
      </c>
      <c r="E161" s="200"/>
      <c r="F161" s="128">
        <v>52.77</v>
      </c>
      <c r="G161" s="88" t="s">
        <v>17</v>
      </c>
      <c r="H161" s="129">
        <v>50.59</v>
      </c>
      <c r="I161" s="200" t="str">
        <f>V153</f>
        <v>Punk*s da Gávea</v>
      </c>
      <c r="J161" s="200"/>
      <c r="K161" s="200"/>
      <c r="L161" s="200"/>
      <c r="M161" s="200"/>
      <c r="N161" s="200"/>
      <c r="O161" s="200"/>
      <c r="P161" s="200"/>
      <c r="Q161" s="5">
        <f t="shared" ref="Q161:Q191" si="7">IF(OR(H161="",F161=""),"",IF(H161=F161,1,IF(H161&gt;F161,3,0)))</f>
        <v>0</v>
      </c>
      <c r="R161" s="29"/>
      <c r="S161" s="29"/>
      <c r="T161" s="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5" t="str">
        <f t="shared" si="6"/>
        <v/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5" t="str">
        <f t="shared" si="7"/>
        <v/>
      </c>
      <c r="R162" s="29"/>
      <c r="S162" s="29"/>
      <c r="T162" s="29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5" t="str">
        <f t="shared" si="6"/>
        <v/>
      </c>
      <c r="D163" s="201" t="s">
        <v>245</v>
      </c>
      <c r="E163" s="202"/>
      <c r="F163" s="202"/>
      <c r="G163" s="202"/>
      <c r="H163" s="202"/>
      <c r="I163" s="202"/>
      <c r="J163" s="202"/>
      <c r="K163" s="202"/>
      <c r="L163" s="202"/>
      <c r="M163" s="202"/>
      <c r="N163" s="202"/>
      <c r="O163" s="202"/>
      <c r="P163" s="203"/>
      <c r="Q163" s="5" t="str">
        <f t="shared" si="7"/>
        <v/>
      </c>
      <c r="R163" s="29"/>
      <c r="S163" s="29"/>
      <c r="T163" s="29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5" t="str">
        <f t="shared" si="6"/>
        <v/>
      </c>
      <c r="D164" s="204"/>
      <c r="E164" s="205"/>
      <c r="F164" s="205"/>
      <c r="G164" s="205"/>
      <c r="H164" s="205"/>
      <c r="I164" s="205"/>
      <c r="J164" s="205"/>
      <c r="K164" s="205"/>
      <c r="L164" s="205"/>
      <c r="M164" s="205"/>
      <c r="N164" s="205"/>
      <c r="O164" s="205"/>
      <c r="P164" s="206"/>
      <c r="Q164" s="5" t="str">
        <f t="shared" si="7"/>
        <v/>
      </c>
      <c r="R164" s="29"/>
      <c r="S164" s="29"/>
      <c r="T164" s="29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5" t="str">
        <f t="shared" si="6"/>
        <v/>
      </c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 t="str">
        <f t="shared" si="7"/>
        <v/>
      </c>
      <c r="R165" s="29"/>
      <c r="S165" s="29"/>
      <c r="T165" s="29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5">
        <f t="shared" si="6"/>
        <v>3</v>
      </c>
      <c r="D166" s="200" t="str">
        <f>V155</f>
        <v>GustavoTFP</v>
      </c>
      <c r="E166" s="200"/>
      <c r="F166" s="133">
        <v>74.180000000000007</v>
      </c>
      <c r="G166" s="134" t="s">
        <v>17</v>
      </c>
      <c r="H166" s="135">
        <v>41.95</v>
      </c>
      <c r="I166" s="200" t="str">
        <f>V153</f>
        <v>Punk*s da Gávea</v>
      </c>
      <c r="J166" s="200"/>
      <c r="K166" s="200"/>
      <c r="L166" s="200"/>
      <c r="M166" s="200"/>
      <c r="N166" s="200"/>
      <c r="O166" s="200"/>
      <c r="P166" s="200"/>
      <c r="Q166" s="5">
        <f t="shared" si="7"/>
        <v>0</v>
      </c>
      <c r="R166" s="29"/>
      <c r="S166" s="29"/>
      <c r="T166" s="29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5">
        <f t="shared" si="6"/>
        <v>0</v>
      </c>
      <c r="D167" s="200" t="str">
        <f>V154</f>
        <v>Spada C.R.F.C</v>
      </c>
      <c r="E167" s="200"/>
      <c r="F167" s="135">
        <v>60.2</v>
      </c>
      <c r="G167" s="134" t="s">
        <v>17</v>
      </c>
      <c r="H167" s="133">
        <v>99.6</v>
      </c>
      <c r="I167" s="200" t="str">
        <f>V152</f>
        <v>Bruno Duim FC</v>
      </c>
      <c r="J167" s="200"/>
      <c r="K167" s="200"/>
      <c r="L167" s="200"/>
      <c r="M167" s="200"/>
      <c r="N167" s="200"/>
      <c r="O167" s="200"/>
      <c r="P167" s="200"/>
      <c r="Q167" s="5">
        <f t="shared" si="7"/>
        <v>3</v>
      </c>
      <c r="R167" s="29"/>
      <c r="S167" s="29"/>
      <c r="T167" s="29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5" t="str">
        <f t="shared" si="6"/>
        <v/>
      </c>
      <c r="D168" s="29"/>
      <c r="E168" s="29"/>
      <c r="F168" s="25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 t="str">
        <f t="shared" si="7"/>
        <v/>
      </c>
      <c r="R168" s="29"/>
      <c r="S168" s="29"/>
      <c r="T168" s="29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5" t="str">
        <f t="shared" si="6"/>
        <v/>
      </c>
      <c r="D169" s="201" t="s">
        <v>246</v>
      </c>
      <c r="E169" s="202"/>
      <c r="F169" s="202"/>
      <c r="G169" s="202"/>
      <c r="H169" s="202"/>
      <c r="I169" s="202"/>
      <c r="J169" s="202"/>
      <c r="K169" s="202"/>
      <c r="L169" s="202"/>
      <c r="M169" s="202"/>
      <c r="N169" s="202"/>
      <c r="O169" s="202"/>
      <c r="P169" s="203"/>
      <c r="Q169" s="5" t="str">
        <f t="shared" si="7"/>
        <v/>
      </c>
      <c r="R169" s="29"/>
      <c r="S169" s="29"/>
      <c r="T169" s="29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5" t="str">
        <f t="shared" si="6"/>
        <v/>
      </c>
      <c r="D170" s="204"/>
      <c r="E170" s="205"/>
      <c r="F170" s="205"/>
      <c r="G170" s="205"/>
      <c r="H170" s="205"/>
      <c r="I170" s="205"/>
      <c r="J170" s="205"/>
      <c r="K170" s="205"/>
      <c r="L170" s="205"/>
      <c r="M170" s="205"/>
      <c r="N170" s="205"/>
      <c r="O170" s="205"/>
      <c r="P170" s="206"/>
      <c r="Q170" s="5" t="str">
        <f t="shared" si="7"/>
        <v/>
      </c>
      <c r="R170" s="29"/>
      <c r="S170" s="29"/>
      <c r="T170" s="29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5" t="str">
        <f t="shared" si="6"/>
        <v/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 t="str">
        <f t="shared" si="7"/>
        <v/>
      </c>
      <c r="R171" s="29"/>
      <c r="S171" s="29"/>
      <c r="T171" s="29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5">
        <f t="shared" si="6"/>
        <v>3</v>
      </c>
      <c r="D172" s="200" t="str">
        <f>V155</f>
        <v>GustavoTFP</v>
      </c>
      <c r="E172" s="200"/>
      <c r="F172" s="128">
        <v>37.159999999999997</v>
      </c>
      <c r="G172" s="88" t="s">
        <v>17</v>
      </c>
      <c r="H172" s="129">
        <v>36.96</v>
      </c>
      <c r="I172" s="200" t="str">
        <f>V154</f>
        <v>Spada C.R.F.C</v>
      </c>
      <c r="J172" s="200"/>
      <c r="K172" s="200"/>
      <c r="L172" s="200"/>
      <c r="M172" s="200"/>
      <c r="N172" s="200"/>
      <c r="O172" s="200"/>
      <c r="P172" s="200"/>
      <c r="Q172" s="5">
        <f t="shared" si="7"/>
        <v>0</v>
      </c>
      <c r="R172" s="29"/>
      <c r="S172" s="29"/>
      <c r="T172" s="29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5">
        <f t="shared" si="6"/>
        <v>3</v>
      </c>
      <c r="D173" s="200" t="str">
        <f>V153</f>
        <v>Punk*s da Gávea</v>
      </c>
      <c r="E173" s="200"/>
      <c r="F173" s="128">
        <v>27.82</v>
      </c>
      <c r="G173" s="88" t="s">
        <v>17</v>
      </c>
      <c r="H173" s="129">
        <v>26.26</v>
      </c>
      <c r="I173" s="200" t="str">
        <f>V152</f>
        <v>Bruno Duim FC</v>
      </c>
      <c r="J173" s="200"/>
      <c r="K173" s="200"/>
      <c r="L173" s="200"/>
      <c r="M173" s="200"/>
      <c r="N173" s="200"/>
      <c r="O173" s="200"/>
      <c r="P173" s="200"/>
      <c r="Q173" s="5">
        <f t="shared" si="7"/>
        <v>0</v>
      </c>
      <c r="R173" s="29"/>
      <c r="S173" s="29"/>
      <c r="T173" s="29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5" t="str">
        <f t="shared" si="6"/>
        <v/>
      </c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 t="str">
        <f t="shared" si="7"/>
        <v/>
      </c>
      <c r="R174" s="29"/>
      <c r="S174" s="29"/>
      <c r="T174" s="29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5" t="str">
        <f t="shared" si="6"/>
        <v/>
      </c>
      <c r="D175" s="201" t="s">
        <v>247</v>
      </c>
      <c r="E175" s="202"/>
      <c r="F175" s="202"/>
      <c r="G175" s="202"/>
      <c r="H175" s="202"/>
      <c r="I175" s="202"/>
      <c r="J175" s="202"/>
      <c r="K175" s="202"/>
      <c r="L175" s="202"/>
      <c r="M175" s="202"/>
      <c r="N175" s="202"/>
      <c r="O175" s="202"/>
      <c r="P175" s="203"/>
      <c r="Q175" s="5" t="str">
        <f t="shared" si="7"/>
        <v/>
      </c>
      <c r="R175" s="29"/>
      <c r="S175" s="29"/>
      <c r="T175" s="29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5" t="str">
        <f t="shared" si="6"/>
        <v/>
      </c>
      <c r="D176" s="204"/>
      <c r="E176" s="205"/>
      <c r="F176" s="205"/>
      <c r="G176" s="205"/>
      <c r="H176" s="205"/>
      <c r="I176" s="205"/>
      <c r="J176" s="205"/>
      <c r="K176" s="205"/>
      <c r="L176" s="205"/>
      <c r="M176" s="205"/>
      <c r="N176" s="205"/>
      <c r="O176" s="205"/>
      <c r="P176" s="206"/>
      <c r="Q176" s="5" t="str">
        <f t="shared" si="7"/>
        <v/>
      </c>
      <c r="R176" s="29"/>
      <c r="S176" s="29"/>
      <c r="T176" s="29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5" t="str">
        <f t="shared" si="6"/>
        <v/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5" t="str">
        <f t="shared" si="7"/>
        <v/>
      </c>
      <c r="R177" s="29"/>
      <c r="S177" s="29"/>
      <c r="T177" s="29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5">
        <f t="shared" si="6"/>
        <v>3</v>
      </c>
      <c r="D178" s="200" t="str">
        <f>V155</f>
        <v>GustavoTFP</v>
      </c>
      <c r="E178" s="200"/>
      <c r="F178" s="128">
        <v>55.19</v>
      </c>
      <c r="G178" s="88" t="s">
        <v>17</v>
      </c>
      <c r="H178" s="129">
        <v>15.32</v>
      </c>
      <c r="I178" s="200" t="str">
        <f>V152</f>
        <v>Bruno Duim FC</v>
      </c>
      <c r="J178" s="200"/>
      <c r="K178" s="200"/>
      <c r="L178" s="200"/>
      <c r="M178" s="200"/>
      <c r="N178" s="200"/>
      <c r="O178" s="200"/>
      <c r="P178" s="200"/>
      <c r="Q178" s="5">
        <f t="shared" si="7"/>
        <v>0</v>
      </c>
      <c r="R178" s="29"/>
      <c r="S178" s="29"/>
      <c r="T178" s="29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5">
        <f t="shared" si="6"/>
        <v>3</v>
      </c>
      <c r="D179" s="200" t="str">
        <f>V154</f>
        <v>Spada C.R.F.C</v>
      </c>
      <c r="E179" s="200"/>
      <c r="F179" s="128">
        <v>56.05</v>
      </c>
      <c r="G179" s="88" t="s">
        <v>17</v>
      </c>
      <c r="H179" s="129">
        <v>50.66</v>
      </c>
      <c r="I179" s="200" t="str">
        <f>V153</f>
        <v>Punk*s da Gávea</v>
      </c>
      <c r="J179" s="200"/>
      <c r="K179" s="200"/>
      <c r="L179" s="200"/>
      <c r="M179" s="200"/>
      <c r="N179" s="200"/>
      <c r="O179" s="200"/>
      <c r="P179" s="200"/>
      <c r="Q179" s="5">
        <f t="shared" si="7"/>
        <v>0</v>
      </c>
      <c r="R179" s="29"/>
      <c r="S179" s="29"/>
      <c r="T179" s="29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5" t="str">
        <f t="shared" si="6"/>
        <v/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5" t="str">
        <f t="shared" si="7"/>
        <v/>
      </c>
      <c r="R180" s="29"/>
      <c r="S180" s="29"/>
      <c r="T180" s="29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5" t="str">
        <f t="shared" si="6"/>
        <v/>
      </c>
      <c r="D181" s="201" t="s">
        <v>248</v>
      </c>
      <c r="E181" s="202"/>
      <c r="F181" s="202"/>
      <c r="G181" s="202"/>
      <c r="H181" s="202"/>
      <c r="I181" s="202"/>
      <c r="J181" s="202"/>
      <c r="K181" s="202"/>
      <c r="L181" s="202"/>
      <c r="M181" s="202"/>
      <c r="N181" s="202"/>
      <c r="O181" s="202"/>
      <c r="P181" s="203"/>
      <c r="Q181" s="5" t="str">
        <f t="shared" si="7"/>
        <v/>
      </c>
      <c r="R181" s="29"/>
      <c r="S181" s="29"/>
      <c r="T181" s="29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5" t="str">
        <f t="shared" si="6"/>
        <v/>
      </c>
      <c r="D182" s="204"/>
      <c r="E182" s="205"/>
      <c r="F182" s="205"/>
      <c r="G182" s="205"/>
      <c r="H182" s="205"/>
      <c r="I182" s="205"/>
      <c r="J182" s="205"/>
      <c r="K182" s="205"/>
      <c r="L182" s="205"/>
      <c r="M182" s="205"/>
      <c r="N182" s="205"/>
      <c r="O182" s="205"/>
      <c r="P182" s="206"/>
      <c r="Q182" s="5" t="str">
        <f t="shared" si="7"/>
        <v/>
      </c>
      <c r="R182" s="29"/>
      <c r="S182" s="29"/>
      <c r="T182" s="29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5" t="str">
        <f t="shared" si="6"/>
        <v/>
      </c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5" t="str">
        <f t="shared" si="7"/>
        <v/>
      </c>
      <c r="R183" s="29"/>
      <c r="S183" s="29"/>
      <c r="T183" s="29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5">
        <f t="shared" si="6"/>
        <v>3</v>
      </c>
      <c r="D184" s="200" t="str">
        <f>V155</f>
        <v>GustavoTFP</v>
      </c>
      <c r="E184" s="200"/>
      <c r="F184" s="128">
        <v>78.59</v>
      </c>
      <c r="G184" s="88" t="s">
        <v>17</v>
      </c>
      <c r="H184" s="129">
        <v>20.36</v>
      </c>
      <c r="I184" s="200" t="str">
        <f>V153</f>
        <v>Punk*s da Gávea</v>
      </c>
      <c r="J184" s="200"/>
      <c r="K184" s="200"/>
      <c r="L184" s="200"/>
      <c r="M184" s="200"/>
      <c r="N184" s="200"/>
      <c r="O184" s="200"/>
      <c r="P184" s="200"/>
      <c r="Q184" s="5">
        <f t="shared" si="7"/>
        <v>0</v>
      </c>
      <c r="R184" s="29"/>
      <c r="S184" s="29"/>
      <c r="T184" s="29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5">
        <f t="shared" si="6"/>
        <v>0</v>
      </c>
      <c r="D185" s="200" t="str">
        <f>V154</f>
        <v>Spada C.R.F.C</v>
      </c>
      <c r="E185" s="200"/>
      <c r="F185" s="129">
        <v>50.09</v>
      </c>
      <c r="G185" s="88" t="s">
        <v>17</v>
      </c>
      <c r="H185" s="128">
        <v>91.59</v>
      </c>
      <c r="I185" s="200" t="str">
        <f>V152</f>
        <v>Bruno Duim FC</v>
      </c>
      <c r="J185" s="200"/>
      <c r="K185" s="200"/>
      <c r="L185" s="200"/>
      <c r="M185" s="200"/>
      <c r="N185" s="200"/>
      <c r="O185" s="200"/>
      <c r="P185" s="200"/>
      <c r="Q185" s="5">
        <f t="shared" si="7"/>
        <v>3</v>
      </c>
      <c r="R185" s="29"/>
      <c r="S185" s="29"/>
      <c r="T185" s="29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5" t="str">
        <f t="shared" si="6"/>
        <v/>
      </c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5" t="str">
        <f t="shared" si="7"/>
        <v/>
      </c>
      <c r="R186" s="29"/>
      <c r="S186" s="29"/>
      <c r="T186" s="29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5" t="str">
        <f t="shared" si="6"/>
        <v/>
      </c>
      <c r="D187" s="201" t="s">
        <v>249</v>
      </c>
      <c r="E187" s="202"/>
      <c r="F187" s="202"/>
      <c r="G187" s="202"/>
      <c r="H187" s="202"/>
      <c r="I187" s="202"/>
      <c r="J187" s="202"/>
      <c r="K187" s="202"/>
      <c r="L187" s="202"/>
      <c r="M187" s="202"/>
      <c r="N187" s="202"/>
      <c r="O187" s="202"/>
      <c r="P187" s="203"/>
      <c r="Q187" s="5" t="str">
        <f t="shared" si="7"/>
        <v/>
      </c>
      <c r="R187" s="29"/>
      <c r="S187" s="29"/>
      <c r="T187" s="29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5" t="str">
        <f t="shared" si="6"/>
        <v/>
      </c>
      <c r="D188" s="204"/>
      <c r="E188" s="205"/>
      <c r="F188" s="205"/>
      <c r="G188" s="205"/>
      <c r="H188" s="205"/>
      <c r="I188" s="205"/>
      <c r="J188" s="205"/>
      <c r="K188" s="205"/>
      <c r="L188" s="205"/>
      <c r="M188" s="205"/>
      <c r="N188" s="205"/>
      <c r="O188" s="205"/>
      <c r="P188" s="206"/>
      <c r="Q188" s="5" t="str">
        <f t="shared" si="7"/>
        <v/>
      </c>
      <c r="R188" s="29"/>
      <c r="S188" s="29"/>
      <c r="T188" s="29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5" t="str">
        <f t="shared" si="6"/>
        <v/>
      </c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5" t="str">
        <f t="shared" si="7"/>
        <v/>
      </c>
      <c r="R189" s="29"/>
      <c r="S189" s="29"/>
      <c r="T189" s="29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5">
        <f t="shared" si="6"/>
        <v>3</v>
      </c>
      <c r="D190" s="200" t="str">
        <f>V155</f>
        <v>GustavoTFP</v>
      </c>
      <c r="E190" s="200"/>
      <c r="F190" s="174">
        <v>70.06</v>
      </c>
      <c r="G190" s="134" t="s">
        <v>17</v>
      </c>
      <c r="H190" s="135">
        <v>51.16</v>
      </c>
      <c r="I190" s="200" t="str">
        <f>V154</f>
        <v>Spada C.R.F.C</v>
      </c>
      <c r="J190" s="200"/>
      <c r="K190" s="200"/>
      <c r="L190" s="200"/>
      <c r="M190" s="200"/>
      <c r="N190" s="200"/>
      <c r="O190" s="200"/>
      <c r="P190" s="200"/>
      <c r="Q190" s="5">
        <f t="shared" si="7"/>
        <v>0</v>
      </c>
      <c r="R190" s="29"/>
      <c r="S190" s="29"/>
      <c r="T190" s="29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5">
        <f t="shared" si="6"/>
        <v>0</v>
      </c>
      <c r="D191" s="200" t="str">
        <f>V153</f>
        <v>Punk*s da Gávea</v>
      </c>
      <c r="E191" s="200"/>
      <c r="F191" s="135">
        <v>37.17</v>
      </c>
      <c r="G191" s="134" t="s">
        <v>17</v>
      </c>
      <c r="H191" s="174">
        <v>51.6</v>
      </c>
      <c r="I191" s="200" t="str">
        <f>V152</f>
        <v>Bruno Duim FC</v>
      </c>
      <c r="J191" s="200"/>
      <c r="K191" s="200"/>
      <c r="L191" s="200"/>
      <c r="M191" s="200"/>
      <c r="N191" s="200"/>
      <c r="O191" s="200"/>
      <c r="P191" s="200"/>
      <c r="Q191" s="5">
        <f t="shared" si="7"/>
        <v>3</v>
      </c>
      <c r="R191" s="29"/>
      <c r="S191" s="29"/>
      <c r="T191" s="5"/>
      <c r="U191" s="155"/>
      <c r="V191" s="155"/>
      <c r="W191" s="155"/>
      <c r="X191" s="155"/>
      <c r="Y191" s="155"/>
      <c r="Z191" s="155"/>
      <c r="AA191" s="155"/>
      <c r="AB191" s="155"/>
      <c r="AC191" s="155"/>
      <c r="AD191" s="155"/>
      <c r="AE191" s="155"/>
    </row>
    <row r="192" spans="3:31" ht="15.75" thickBot="1">
      <c r="T192" s="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</row>
    <row r="193" spans="3:31">
      <c r="C193" s="29"/>
      <c r="D193" s="306" t="s">
        <v>132</v>
      </c>
      <c r="E193" s="307"/>
      <c r="F193" s="307"/>
      <c r="G193" s="307"/>
      <c r="H193" s="307"/>
      <c r="I193" s="307"/>
      <c r="J193" s="307"/>
      <c r="K193" s="307"/>
      <c r="L193" s="307"/>
      <c r="M193" s="308"/>
      <c r="N193" s="29"/>
      <c r="O193" s="29"/>
      <c r="P193" s="29"/>
      <c r="Q193" s="29"/>
      <c r="R193" s="29"/>
      <c r="S193" s="5"/>
      <c r="T193" s="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</row>
    <row r="194" spans="3:31" ht="15.75" thickBot="1">
      <c r="C194" s="29"/>
      <c r="D194" s="309"/>
      <c r="E194" s="310"/>
      <c r="F194" s="310"/>
      <c r="G194" s="310"/>
      <c r="H194" s="310"/>
      <c r="I194" s="310"/>
      <c r="J194" s="310"/>
      <c r="K194" s="310"/>
      <c r="L194" s="310"/>
      <c r="M194" s="311"/>
      <c r="N194" s="29"/>
      <c r="O194" s="29"/>
      <c r="P194" s="29"/>
      <c r="Q194" s="29"/>
      <c r="R194" s="29"/>
      <c r="S194" s="5"/>
      <c r="T194" s="5"/>
      <c r="U194" s="155"/>
      <c r="V194" s="155"/>
      <c r="W194" s="155"/>
      <c r="X194" s="155"/>
      <c r="Y194" s="155"/>
      <c r="Z194" s="155"/>
      <c r="AA194" s="155"/>
      <c r="AB194" s="155"/>
      <c r="AC194" s="155"/>
      <c r="AD194" s="155"/>
      <c r="AE194" s="155"/>
    </row>
    <row r="195" spans="3:31">
      <c r="C195" s="29"/>
      <c r="D195" s="159" t="s">
        <v>3</v>
      </c>
      <c r="E195" s="160" t="s">
        <v>29</v>
      </c>
      <c r="F195" s="337" t="s">
        <v>12</v>
      </c>
      <c r="G195" s="338"/>
      <c r="H195" s="337" t="s">
        <v>264</v>
      </c>
      <c r="I195" s="338"/>
      <c r="J195" s="337" t="s">
        <v>265</v>
      </c>
      <c r="K195" s="338"/>
      <c r="L195" s="337" t="s">
        <v>266</v>
      </c>
      <c r="M195" s="339"/>
      <c r="N195" s="29"/>
      <c r="O195" s="29" t="s">
        <v>271</v>
      </c>
      <c r="P195" s="29"/>
      <c r="Q195" s="29"/>
      <c r="R195" s="29"/>
      <c r="S195" s="5"/>
      <c r="T195" s="5"/>
      <c r="U195" s="157" t="s">
        <v>3</v>
      </c>
      <c r="V195" s="157" t="s">
        <v>2</v>
      </c>
      <c r="W195" s="157" t="s">
        <v>12</v>
      </c>
      <c r="X195" s="157" t="s">
        <v>13</v>
      </c>
      <c r="Y195" s="157" t="s">
        <v>14</v>
      </c>
      <c r="Z195" s="157" t="s">
        <v>15</v>
      </c>
      <c r="AA195" s="157" t="s">
        <v>26</v>
      </c>
      <c r="AB195" s="157" t="s">
        <v>27</v>
      </c>
      <c r="AC195" s="157" t="s">
        <v>28</v>
      </c>
      <c r="AD195" s="155"/>
      <c r="AE195" s="155"/>
    </row>
    <row r="196" spans="3:31">
      <c r="C196" s="29"/>
      <c r="D196" s="161" t="s">
        <v>4</v>
      </c>
      <c r="E196" s="161" t="str">
        <f>VLOOKUP(AC196,$U$195:$AB$199,2)</f>
        <v>Lucca Mengão</v>
      </c>
      <c r="F196" s="331">
        <f>VLOOKUP(AC196,$U$195:$AB$199,3)</f>
        <v>9</v>
      </c>
      <c r="G196" s="331"/>
      <c r="H196" s="332">
        <f>VLOOKUP(AC196,$U$195:$AB$199,4)</f>
        <v>293.31999999999994</v>
      </c>
      <c r="I196" s="332"/>
      <c r="J196" s="332">
        <f>VLOOKUP(AC196,$U$195:$AB$199,5)</f>
        <v>243.55</v>
      </c>
      <c r="K196" s="332"/>
      <c r="L196" s="332">
        <f>VLOOKUP(AC196,$U$195:$AB$199,6)</f>
        <v>49.769999999999925</v>
      </c>
      <c r="M196" s="333"/>
      <c r="N196" s="29"/>
      <c r="O196" s="29" t="s">
        <v>267</v>
      </c>
      <c r="P196" s="29"/>
      <c r="Q196" s="29"/>
      <c r="R196" s="29"/>
      <c r="S196" s="5"/>
      <c r="T196" s="5"/>
      <c r="U196" s="157">
        <v>1</v>
      </c>
      <c r="V196" s="155" t="str">
        <f>IF(OR('3ª FASE - GRUPOS Q a X'!F361="",'3ª FASE - GRUPOS Q a X'!F361=""),"",'3ª FASE - GRUPOS Q a X'!E300)</f>
        <v>secapimenteira</v>
      </c>
      <c r="W196" s="155">
        <f>SUM(Q204,Q211,Q217,Q222,Q229,Q235)</f>
        <v>9</v>
      </c>
      <c r="X196" s="155">
        <f>SUM(H204,H211,H217,H222,H229,H235)</f>
        <v>273.13</v>
      </c>
      <c r="Y196" s="155">
        <f>SUM(F204,F211,F217,F222,F229,F235)</f>
        <v>227.98000000000002</v>
      </c>
      <c r="Z196" s="155">
        <f>X196-Y196</f>
        <v>45.149999999999977</v>
      </c>
      <c r="AA196" s="155">
        <f>(W196*10^10)+((Z196+5000)*10^6)+(X196*10)+U196</f>
        <v>95045152732.300003</v>
      </c>
      <c r="AB196" s="155">
        <f>LARGE($AA$196:$AA$199,U196)</f>
        <v>95049772937.199997</v>
      </c>
      <c r="AC196" s="158">
        <f>MATCH(AB196,$AA$196:$AA$199,0)</f>
        <v>4</v>
      </c>
      <c r="AD196" s="155"/>
      <c r="AE196" s="155"/>
    </row>
    <row r="197" spans="3:31">
      <c r="C197" s="29"/>
      <c r="D197" s="161" t="s">
        <v>5</v>
      </c>
      <c r="E197" s="161" t="str">
        <f>VLOOKUP(AC197,$U$195:$AB$199,2)</f>
        <v>secapimenteira</v>
      </c>
      <c r="F197" s="331">
        <f>VLOOKUP(AC197,$U$195:$AB$199,3)</f>
        <v>9</v>
      </c>
      <c r="G197" s="331"/>
      <c r="H197" s="332">
        <f>VLOOKUP(AC197,$U$195:$AB$199,4)</f>
        <v>273.13</v>
      </c>
      <c r="I197" s="332"/>
      <c r="J197" s="332">
        <f>VLOOKUP(AC197,$U$195:$AB$199,5)</f>
        <v>227.98000000000002</v>
      </c>
      <c r="K197" s="332"/>
      <c r="L197" s="332">
        <f>VLOOKUP(AC197,$U$195:$AB$199,6)</f>
        <v>45.149999999999977</v>
      </c>
      <c r="M197" s="333"/>
      <c r="N197" s="29"/>
      <c r="O197" s="29" t="s">
        <v>588</v>
      </c>
      <c r="P197" s="29"/>
      <c r="Q197" s="29"/>
      <c r="R197" s="29"/>
      <c r="S197" s="5"/>
      <c r="T197" s="5"/>
      <c r="U197" s="157">
        <v>2</v>
      </c>
      <c r="V197" s="155" t="str">
        <f>IF(OR('3ª FASE - GRUPOS Q a X'!F292="",'3ª FASE - GRUPOS Q a X'!F292=""),"",'3ª FASE - GRUPOS Q a X'!E230)</f>
        <v>Destifnow F.C</v>
      </c>
      <c r="W197" s="155">
        <f>SUM(Q205,Q210,Q223,Q228,C217,C235)</f>
        <v>9</v>
      </c>
      <c r="X197" s="155">
        <f>SUM(H205,H210,F217,H223,H228,F235)</f>
        <v>206.14000000000001</v>
      </c>
      <c r="Y197" s="155">
        <f>SUM(F205,F210,H217,F223,F228,H235)</f>
        <v>290.99</v>
      </c>
      <c r="Z197" s="155">
        <f>X197-Y197</f>
        <v>-84.85</v>
      </c>
      <c r="AA197" s="155">
        <f>(W197*10^10)+((Z197+5000)*10^6)+(X197*10)+U197</f>
        <v>94915152063.399994</v>
      </c>
      <c r="AB197" s="155">
        <f>LARGE($AA$196:$AA$199,U197)</f>
        <v>95045152732.300003</v>
      </c>
      <c r="AC197" s="158">
        <f>MATCH(AB197,$AA$196:$AA$199,0)</f>
        <v>1</v>
      </c>
      <c r="AD197" s="155"/>
      <c r="AE197" s="155"/>
    </row>
    <row r="198" spans="3:31">
      <c r="C198" s="29"/>
      <c r="D198" s="162" t="s">
        <v>6</v>
      </c>
      <c r="E198" s="162" t="str">
        <f>VLOOKUP(AC198,$U$195:$AB$199,2)</f>
        <v>Agora Eh</v>
      </c>
      <c r="F198" s="334">
        <f>VLOOKUP(AC198,$U$195:$AB$199,3)</f>
        <v>9</v>
      </c>
      <c r="G198" s="334"/>
      <c r="H198" s="335">
        <f>VLOOKUP(AC198,$U$195:$AB$199,4)</f>
        <v>260.69</v>
      </c>
      <c r="I198" s="335"/>
      <c r="J198" s="335">
        <f>VLOOKUP(AC198,$U$195:$AB$199,5)</f>
        <v>270.76</v>
      </c>
      <c r="K198" s="335"/>
      <c r="L198" s="335">
        <f>VLOOKUP(AC198,$U$195:$AB$199,6)</f>
        <v>-10.069999999999993</v>
      </c>
      <c r="M198" s="336"/>
      <c r="N198" s="29"/>
      <c r="O198" s="29" t="s">
        <v>589</v>
      </c>
      <c r="P198" s="29"/>
      <c r="Q198" s="29"/>
      <c r="R198" s="29"/>
      <c r="S198" s="5"/>
      <c r="T198" s="5"/>
      <c r="U198" s="157">
        <v>3</v>
      </c>
      <c r="V198" s="155" t="str">
        <f>IF(OR('3ª FASE - GRUPOS Q a X'!F292="",'3ª FASE - GRUPOS Q a X'!F292=""),"",'3ª FASE - GRUPOS Q a X'!E229)</f>
        <v>Agora Eh</v>
      </c>
      <c r="W198" s="155">
        <f>SUM(C205,C211,Q216,C223,C229,Q234)</f>
        <v>9</v>
      </c>
      <c r="X198" s="155">
        <f>SUM(F205,F211,H216,F223,F229,H234)</f>
        <v>260.69</v>
      </c>
      <c r="Y198" s="155">
        <f>SUM(H205,H211,F216,H223,H229,F234)</f>
        <v>270.76</v>
      </c>
      <c r="Z198" s="155">
        <f>X198-Y198</f>
        <v>-10.069999999999993</v>
      </c>
      <c r="AA198" s="155">
        <f>(W198*10^10)+((Z198+5000)*10^6)+(X198*10)+U198</f>
        <v>94989932609.899994</v>
      </c>
      <c r="AB198" s="155">
        <f>LARGE($AA$196:$AA$199,U198)</f>
        <v>94989932609.899994</v>
      </c>
      <c r="AC198" s="158">
        <f>MATCH(AB198,$AA$196:$AA$199,0)</f>
        <v>3</v>
      </c>
      <c r="AD198" s="155"/>
      <c r="AE198" s="155"/>
    </row>
    <row r="199" spans="3:31">
      <c r="C199" s="29"/>
      <c r="D199" s="162" t="s">
        <v>7</v>
      </c>
      <c r="E199" s="162" t="str">
        <f>VLOOKUP(AC199,$U$195:$AB$199,2)</f>
        <v>Destifnow F.C</v>
      </c>
      <c r="F199" s="334">
        <f>VLOOKUP(AC199,$U$195:$AB$199,3)</f>
        <v>9</v>
      </c>
      <c r="G199" s="334"/>
      <c r="H199" s="335">
        <f>VLOOKUP(AC199,$U$195:$AB$199,4)</f>
        <v>206.14000000000001</v>
      </c>
      <c r="I199" s="335"/>
      <c r="J199" s="335">
        <f>VLOOKUP(AC199,$U$195:$AB$199,5)</f>
        <v>290.99</v>
      </c>
      <c r="K199" s="335"/>
      <c r="L199" s="335">
        <f>VLOOKUP(AC199,$U$195:$AB$199,6)</f>
        <v>-84.85</v>
      </c>
      <c r="M199" s="336"/>
      <c r="N199" s="29"/>
      <c r="O199" s="29" t="s">
        <v>270</v>
      </c>
      <c r="P199" s="29"/>
      <c r="Q199" s="29"/>
      <c r="R199" s="29"/>
      <c r="S199" s="5"/>
      <c r="T199" s="5"/>
      <c r="U199" s="157">
        <v>4</v>
      </c>
      <c r="V199" s="155" t="str">
        <f>IF(OR('3ª FASE - GRUPOS Q a X'!F361="",'3ª FASE - GRUPOS Q a X'!F361=""),"",'3ª FASE - GRUPOS Q a X'!E297)</f>
        <v>Lucca Mengão</v>
      </c>
      <c r="W199" s="155">
        <f>SUM(C204,C210,C216,C222,C228,C234)</f>
        <v>9</v>
      </c>
      <c r="X199" s="155">
        <f>SUM(F204,F210,F216,F222,F228,F234)</f>
        <v>293.31999999999994</v>
      </c>
      <c r="Y199" s="155">
        <f>SUM(H204,H210,H216,H222,H228,H234)</f>
        <v>243.55</v>
      </c>
      <c r="Z199" s="155">
        <f>X199-Y199</f>
        <v>49.769999999999925</v>
      </c>
      <c r="AA199" s="155">
        <f>(W199*10^10)+((Z199+5000)*10^6)+(X199*10)+U199</f>
        <v>95049772937.199997</v>
      </c>
      <c r="AB199" s="155">
        <f>LARGE($AA$196:$AA$199,U199)</f>
        <v>94915152063.399994</v>
      </c>
      <c r="AC199" s="158">
        <f>MATCH(AB199,$AA$196:$AA$199,0)</f>
        <v>2</v>
      </c>
      <c r="AD199" s="155"/>
      <c r="AE199" s="155"/>
    </row>
    <row r="200" spans="3:31" ht="15.75" thickBot="1"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5"/>
      <c r="T200" s="5"/>
      <c r="U200" s="155"/>
      <c r="V200" s="155"/>
      <c r="W200" s="155"/>
      <c r="X200" s="155"/>
      <c r="Y200" s="155"/>
      <c r="Z200" s="155"/>
      <c r="AA200" s="155"/>
      <c r="AB200" s="155"/>
      <c r="AC200" s="155"/>
      <c r="AD200" s="155"/>
      <c r="AE200" s="155"/>
    </row>
    <row r="201" spans="3:31">
      <c r="C201" s="29"/>
      <c r="D201" s="210" t="s">
        <v>244</v>
      </c>
      <c r="E201" s="211"/>
      <c r="F201" s="211"/>
      <c r="G201" s="211"/>
      <c r="H201" s="211"/>
      <c r="I201" s="211"/>
      <c r="J201" s="211"/>
      <c r="K201" s="211"/>
      <c r="L201" s="211"/>
      <c r="M201" s="211"/>
      <c r="N201" s="211"/>
      <c r="O201" s="211"/>
      <c r="P201" s="212"/>
      <c r="Q201" s="29"/>
      <c r="R201" s="29"/>
      <c r="S201" s="5"/>
      <c r="T201" s="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155"/>
    </row>
    <row r="202" spans="3:31" ht="15.75" thickBot="1">
      <c r="C202" s="29"/>
      <c r="D202" s="213"/>
      <c r="E202" s="214"/>
      <c r="F202" s="214"/>
      <c r="G202" s="214"/>
      <c r="H202" s="214"/>
      <c r="I202" s="214"/>
      <c r="J202" s="214"/>
      <c r="K202" s="214"/>
      <c r="L202" s="214"/>
      <c r="M202" s="214"/>
      <c r="N202" s="214"/>
      <c r="O202" s="214"/>
      <c r="P202" s="215"/>
      <c r="Q202" s="29"/>
      <c r="R202" s="29"/>
      <c r="S202" s="29"/>
      <c r="T202" s="5"/>
      <c r="U202" s="155"/>
      <c r="V202" s="155"/>
      <c r="W202" s="155"/>
      <c r="X202" s="155"/>
      <c r="Y202" s="155"/>
      <c r="Z202" s="155"/>
      <c r="AA202" s="155"/>
      <c r="AB202" s="155"/>
      <c r="AC202" s="155"/>
      <c r="AD202" s="155"/>
      <c r="AE202" s="155"/>
    </row>
    <row r="203" spans="3:31"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5"/>
      <c r="U203" s="155"/>
      <c r="V203" s="155"/>
      <c r="W203" s="155"/>
      <c r="X203" s="155"/>
      <c r="Y203" s="155"/>
      <c r="Z203" s="155"/>
      <c r="AA203" s="155"/>
      <c r="AB203" s="155"/>
      <c r="AC203" s="155"/>
      <c r="AD203" s="155"/>
      <c r="AE203" s="155"/>
    </row>
    <row r="204" spans="3:31">
      <c r="C204" s="5">
        <f>IF(OR(F204="",H204=""),"",IF(F204=H204,1,IF(F204&gt;H204,3,0)))</f>
        <v>0</v>
      </c>
      <c r="D204" s="200" t="str">
        <f>V199</f>
        <v>Lucca Mengão</v>
      </c>
      <c r="E204" s="200"/>
      <c r="F204" s="129">
        <v>33.65</v>
      </c>
      <c r="G204" s="88" t="s">
        <v>17</v>
      </c>
      <c r="H204" s="128">
        <v>50.39</v>
      </c>
      <c r="I204" s="200" t="str">
        <f>V196</f>
        <v>secapimenteira</v>
      </c>
      <c r="J204" s="200"/>
      <c r="K204" s="200"/>
      <c r="L204" s="200"/>
      <c r="M204" s="200"/>
      <c r="N204" s="200"/>
      <c r="O204" s="200"/>
      <c r="P204" s="200"/>
      <c r="Q204" s="5">
        <f>IF(OR(H204="",F204=""),"",IF(H204=F204,1,IF(H204&gt;F204,3,0)))</f>
        <v>3</v>
      </c>
      <c r="R204" s="29"/>
      <c r="S204" s="29"/>
      <c r="T204" s="5"/>
      <c r="U204" s="155"/>
      <c r="V204" s="155"/>
      <c r="W204" s="155"/>
      <c r="X204" s="155"/>
      <c r="Y204" s="155"/>
      <c r="Z204" s="155"/>
      <c r="AA204" s="155"/>
      <c r="AB204" s="155"/>
      <c r="AC204" s="155"/>
      <c r="AD204" s="155"/>
      <c r="AE204" s="155"/>
    </row>
    <row r="205" spans="3:31">
      <c r="C205" s="5">
        <f t="shared" ref="C205:C235" si="8">IF(OR(F205="",H205=""),"",IF(F205=H205,1,IF(F205&gt;H205,3,0)))</f>
        <v>3</v>
      </c>
      <c r="D205" s="200" t="str">
        <f>V198</f>
        <v>Agora Eh</v>
      </c>
      <c r="E205" s="200"/>
      <c r="F205" s="128">
        <v>81.72</v>
      </c>
      <c r="G205" s="88" t="s">
        <v>17</v>
      </c>
      <c r="H205" s="129">
        <v>55.59</v>
      </c>
      <c r="I205" s="200" t="str">
        <f>V197</f>
        <v>Destifnow F.C</v>
      </c>
      <c r="J205" s="200"/>
      <c r="K205" s="200"/>
      <c r="L205" s="200"/>
      <c r="M205" s="200"/>
      <c r="N205" s="200"/>
      <c r="O205" s="200"/>
      <c r="P205" s="200"/>
      <c r="Q205" s="5">
        <f t="shared" ref="Q205:Q235" si="9">IF(OR(H205="",F205=""),"",IF(H205=F205,1,IF(H205&gt;F205,3,0)))</f>
        <v>0</v>
      </c>
      <c r="R205" s="29"/>
      <c r="S205" s="29"/>
      <c r="T205" s="5"/>
      <c r="U205" s="155"/>
      <c r="V205" s="155"/>
      <c r="W205" s="155"/>
      <c r="X205" s="155"/>
      <c r="Y205" s="155"/>
      <c r="Z205" s="155"/>
      <c r="AA205" s="155"/>
      <c r="AB205" s="155"/>
      <c r="AC205" s="155"/>
      <c r="AD205" s="155"/>
      <c r="AE205" s="155"/>
    </row>
    <row r="206" spans="3:31" ht="15.75" thickBot="1">
      <c r="C206" s="5" t="str">
        <f t="shared" si="8"/>
        <v/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5" t="str">
        <f t="shared" si="9"/>
        <v/>
      </c>
      <c r="R206" s="29"/>
      <c r="S206" s="29"/>
      <c r="T206" s="5"/>
      <c r="U206" s="155"/>
      <c r="V206" s="155"/>
      <c r="W206" s="155"/>
      <c r="X206" s="155"/>
      <c r="Y206" s="155"/>
      <c r="Z206" s="155"/>
      <c r="AA206" s="155"/>
      <c r="AB206" s="155"/>
      <c r="AC206" s="155"/>
      <c r="AD206" s="155"/>
      <c r="AE206" s="155"/>
    </row>
    <row r="207" spans="3:31">
      <c r="C207" s="5" t="str">
        <f t="shared" si="8"/>
        <v/>
      </c>
      <c r="D207" s="201" t="s">
        <v>245</v>
      </c>
      <c r="E207" s="202"/>
      <c r="F207" s="202"/>
      <c r="G207" s="202"/>
      <c r="H207" s="202"/>
      <c r="I207" s="202"/>
      <c r="J207" s="202"/>
      <c r="K207" s="202"/>
      <c r="L207" s="202"/>
      <c r="M207" s="202"/>
      <c r="N207" s="202"/>
      <c r="O207" s="202"/>
      <c r="P207" s="203"/>
      <c r="Q207" s="5" t="str">
        <f t="shared" si="9"/>
        <v/>
      </c>
      <c r="R207" s="29"/>
      <c r="S207" s="29"/>
      <c r="T207" s="5"/>
      <c r="U207" s="155"/>
      <c r="V207" s="155"/>
      <c r="W207" s="155"/>
      <c r="X207" s="155"/>
      <c r="Y207" s="155"/>
      <c r="Z207" s="155"/>
      <c r="AA207" s="155"/>
      <c r="AB207" s="155"/>
      <c r="AC207" s="155"/>
      <c r="AD207" s="155"/>
      <c r="AE207" s="155"/>
    </row>
    <row r="208" spans="3:31" ht="15.75" thickBot="1">
      <c r="C208" s="5" t="str">
        <f t="shared" si="8"/>
        <v/>
      </c>
      <c r="D208" s="204"/>
      <c r="E208" s="205"/>
      <c r="F208" s="205"/>
      <c r="G208" s="205"/>
      <c r="H208" s="205"/>
      <c r="I208" s="205"/>
      <c r="J208" s="205"/>
      <c r="K208" s="205"/>
      <c r="L208" s="205"/>
      <c r="M208" s="205"/>
      <c r="N208" s="205"/>
      <c r="O208" s="205"/>
      <c r="P208" s="206"/>
      <c r="Q208" s="5" t="str">
        <f t="shared" si="9"/>
        <v/>
      </c>
      <c r="R208" s="29"/>
      <c r="S208" s="29"/>
      <c r="T208" s="5"/>
      <c r="U208" s="155"/>
      <c r="V208" s="155"/>
      <c r="W208" s="155"/>
      <c r="X208" s="155"/>
      <c r="Y208" s="155"/>
      <c r="Z208" s="155"/>
      <c r="AA208" s="155"/>
      <c r="AB208" s="155"/>
      <c r="AC208" s="155"/>
      <c r="AD208" s="155"/>
      <c r="AE208" s="155"/>
    </row>
    <row r="209" spans="3:31">
      <c r="C209" s="5" t="str">
        <f t="shared" si="8"/>
        <v/>
      </c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5" t="str">
        <f t="shared" si="9"/>
        <v/>
      </c>
      <c r="R209" s="29"/>
      <c r="S209" s="29"/>
      <c r="T209" s="5"/>
      <c r="U209" s="155"/>
      <c r="V209" s="155"/>
      <c r="W209" s="155"/>
      <c r="X209" s="155"/>
      <c r="Y209" s="155"/>
      <c r="Z209" s="155"/>
      <c r="AA209" s="155"/>
      <c r="AB209" s="155"/>
      <c r="AC209" s="155"/>
      <c r="AD209" s="155"/>
      <c r="AE209" s="155"/>
    </row>
    <row r="210" spans="3:31">
      <c r="C210" s="5">
        <f t="shared" si="8"/>
        <v>0</v>
      </c>
      <c r="D210" s="200" t="str">
        <f>V199</f>
        <v>Lucca Mengão</v>
      </c>
      <c r="E210" s="200"/>
      <c r="F210" s="135">
        <v>33.54</v>
      </c>
      <c r="G210" s="134" t="s">
        <v>17</v>
      </c>
      <c r="H210" s="133">
        <v>63.54</v>
      </c>
      <c r="I210" s="200" t="str">
        <f>V197</f>
        <v>Destifnow F.C</v>
      </c>
      <c r="J210" s="200"/>
      <c r="K210" s="200"/>
      <c r="L210" s="200"/>
      <c r="M210" s="200"/>
      <c r="N210" s="200"/>
      <c r="O210" s="200"/>
      <c r="P210" s="200"/>
      <c r="Q210" s="5">
        <f t="shared" si="9"/>
        <v>3</v>
      </c>
      <c r="R210" s="29"/>
      <c r="S210" s="29"/>
      <c r="T210" s="5"/>
      <c r="U210" s="155"/>
      <c r="V210" s="155"/>
      <c r="W210" s="155"/>
      <c r="X210" s="155"/>
      <c r="Y210" s="155"/>
      <c r="Z210" s="155"/>
      <c r="AA210" s="155"/>
      <c r="AB210" s="155"/>
      <c r="AC210" s="155"/>
      <c r="AD210" s="155"/>
      <c r="AE210" s="155"/>
    </row>
    <row r="211" spans="3:31">
      <c r="C211" s="5">
        <f t="shared" si="8"/>
        <v>0</v>
      </c>
      <c r="D211" s="200" t="str">
        <f>V198</f>
        <v>Agora Eh</v>
      </c>
      <c r="E211" s="200"/>
      <c r="F211" s="135">
        <v>35.9</v>
      </c>
      <c r="G211" s="134" t="s">
        <v>17</v>
      </c>
      <c r="H211" s="133">
        <v>58.18</v>
      </c>
      <c r="I211" s="200" t="str">
        <f>V196</f>
        <v>secapimenteira</v>
      </c>
      <c r="J211" s="200"/>
      <c r="K211" s="200"/>
      <c r="L211" s="200"/>
      <c r="M211" s="200"/>
      <c r="N211" s="200"/>
      <c r="O211" s="200"/>
      <c r="P211" s="200"/>
      <c r="Q211" s="5">
        <f t="shared" si="9"/>
        <v>3</v>
      </c>
      <c r="R211" s="29"/>
      <c r="S211" s="29"/>
      <c r="T211" s="5"/>
      <c r="U211" s="155"/>
      <c r="V211" s="155"/>
      <c r="W211" s="155"/>
      <c r="X211" s="155"/>
      <c r="Y211" s="155"/>
      <c r="Z211" s="155"/>
      <c r="AA211" s="155"/>
      <c r="AB211" s="155"/>
      <c r="AC211" s="155"/>
      <c r="AD211" s="155"/>
      <c r="AE211" s="155"/>
    </row>
    <row r="212" spans="3:31" ht="15.75" thickBot="1">
      <c r="C212" s="5" t="str">
        <f t="shared" si="8"/>
        <v/>
      </c>
      <c r="D212" s="29"/>
      <c r="E212" s="29"/>
      <c r="F212" s="25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5" t="str">
        <f t="shared" si="9"/>
        <v/>
      </c>
      <c r="R212" s="29"/>
      <c r="S212" s="29"/>
      <c r="T212" s="5"/>
      <c r="U212" s="155"/>
      <c r="V212" s="155"/>
      <c r="W212" s="155"/>
      <c r="X212" s="155"/>
      <c r="Y212" s="155"/>
      <c r="Z212" s="155"/>
      <c r="AA212" s="155"/>
      <c r="AB212" s="155"/>
      <c r="AC212" s="155"/>
      <c r="AD212" s="155"/>
      <c r="AE212" s="155"/>
    </row>
    <row r="213" spans="3:31">
      <c r="C213" s="5" t="str">
        <f t="shared" si="8"/>
        <v/>
      </c>
      <c r="D213" s="201" t="s">
        <v>246</v>
      </c>
      <c r="E213" s="202"/>
      <c r="F213" s="202"/>
      <c r="G213" s="202"/>
      <c r="H213" s="202"/>
      <c r="I213" s="202"/>
      <c r="J213" s="202"/>
      <c r="K213" s="202"/>
      <c r="L213" s="202"/>
      <c r="M213" s="202"/>
      <c r="N213" s="202"/>
      <c r="O213" s="202"/>
      <c r="P213" s="203"/>
      <c r="Q213" s="5" t="str">
        <f t="shared" si="9"/>
        <v/>
      </c>
      <c r="R213" s="29"/>
      <c r="S213" s="29"/>
      <c r="T213" s="5"/>
      <c r="U213" s="155"/>
      <c r="V213" s="155"/>
      <c r="W213" s="155"/>
      <c r="X213" s="155"/>
      <c r="Y213" s="155"/>
      <c r="Z213" s="155"/>
      <c r="AA213" s="155"/>
      <c r="AB213" s="155"/>
      <c r="AC213" s="155"/>
      <c r="AD213" s="155"/>
      <c r="AE213" s="155"/>
    </row>
    <row r="214" spans="3:31" ht="15.75" thickBot="1">
      <c r="C214" s="5" t="str">
        <f t="shared" si="8"/>
        <v/>
      </c>
      <c r="D214" s="204"/>
      <c r="E214" s="205"/>
      <c r="F214" s="205"/>
      <c r="G214" s="205"/>
      <c r="H214" s="205"/>
      <c r="I214" s="205"/>
      <c r="J214" s="205"/>
      <c r="K214" s="205"/>
      <c r="L214" s="205"/>
      <c r="M214" s="205"/>
      <c r="N214" s="205"/>
      <c r="O214" s="205"/>
      <c r="P214" s="206"/>
      <c r="Q214" s="5" t="str">
        <f t="shared" si="9"/>
        <v/>
      </c>
      <c r="R214" s="29"/>
      <c r="S214" s="29"/>
      <c r="T214" s="5"/>
      <c r="U214" s="155"/>
      <c r="V214" s="155"/>
      <c r="W214" s="155"/>
      <c r="X214" s="155"/>
      <c r="Y214" s="155"/>
      <c r="Z214" s="155"/>
      <c r="AA214" s="155"/>
      <c r="AB214" s="155"/>
      <c r="AC214" s="155"/>
      <c r="AD214" s="155"/>
      <c r="AE214" s="155"/>
    </row>
    <row r="215" spans="3:31">
      <c r="C215" s="5" t="str">
        <f t="shared" si="8"/>
        <v/>
      </c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5" t="str">
        <f t="shared" si="9"/>
        <v/>
      </c>
      <c r="R215" s="29"/>
      <c r="S215" s="29"/>
      <c r="T215" s="5"/>
      <c r="U215" s="155"/>
      <c r="V215" s="155"/>
      <c r="W215" s="155"/>
      <c r="X215" s="155"/>
      <c r="Y215" s="155"/>
      <c r="Z215" s="155"/>
      <c r="AA215" s="155"/>
      <c r="AB215" s="155"/>
      <c r="AC215" s="155"/>
      <c r="AD215" s="155"/>
      <c r="AE215" s="155"/>
    </row>
    <row r="216" spans="3:31">
      <c r="C216" s="5">
        <f t="shared" si="8"/>
        <v>3</v>
      </c>
      <c r="D216" s="200" t="str">
        <f>V199</f>
        <v>Lucca Mengão</v>
      </c>
      <c r="E216" s="200"/>
      <c r="F216" s="128">
        <v>39.130000000000003</v>
      </c>
      <c r="G216" s="88" t="s">
        <v>17</v>
      </c>
      <c r="H216" s="129">
        <v>28.34</v>
      </c>
      <c r="I216" s="200" t="str">
        <f>V198</f>
        <v>Agora Eh</v>
      </c>
      <c r="J216" s="200"/>
      <c r="K216" s="200"/>
      <c r="L216" s="200"/>
      <c r="M216" s="200"/>
      <c r="N216" s="200"/>
      <c r="O216" s="200"/>
      <c r="P216" s="200"/>
      <c r="Q216" s="5">
        <f t="shared" si="9"/>
        <v>0</v>
      </c>
      <c r="R216" s="29"/>
      <c r="S216" s="29"/>
      <c r="T216" s="5"/>
      <c r="U216" s="155"/>
      <c r="V216" s="155"/>
      <c r="W216" s="155"/>
      <c r="X216" s="155"/>
      <c r="Y216" s="155"/>
      <c r="Z216" s="155"/>
      <c r="AA216" s="155"/>
      <c r="AB216" s="155"/>
      <c r="AC216" s="155"/>
      <c r="AD216" s="155"/>
      <c r="AE216" s="155"/>
    </row>
    <row r="217" spans="3:31">
      <c r="C217" s="5">
        <f t="shared" si="8"/>
        <v>3</v>
      </c>
      <c r="D217" s="200" t="str">
        <f>V197</f>
        <v>Destifnow F.C</v>
      </c>
      <c r="E217" s="200"/>
      <c r="F217" s="128">
        <v>30.86</v>
      </c>
      <c r="G217" s="88" t="s">
        <v>17</v>
      </c>
      <c r="H217" s="129">
        <v>27.84</v>
      </c>
      <c r="I217" s="200" t="str">
        <f>V196</f>
        <v>secapimenteira</v>
      </c>
      <c r="J217" s="200"/>
      <c r="K217" s="200"/>
      <c r="L217" s="200"/>
      <c r="M217" s="200"/>
      <c r="N217" s="200"/>
      <c r="O217" s="200"/>
      <c r="P217" s="200"/>
      <c r="Q217" s="5">
        <f t="shared" si="9"/>
        <v>0</v>
      </c>
      <c r="R217" s="29"/>
      <c r="S217" s="29"/>
      <c r="T217" s="5"/>
      <c r="U217" s="155"/>
      <c r="V217" s="155"/>
      <c r="W217" s="155"/>
      <c r="X217" s="155"/>
      <c r="Y217" s="155"/>
      <c r="Z217" s="155"/>
      <c r="AA217" s="155"/>
      <c r="AB217" s="155"/>
      <c r="AC217" s="155"/>
      <c r="AD217" s="155"/>
      <c r="AE217" s="155"/>
    </row>
    <row r="218" spans="3:31" ht="15.75" thickBot="1">
      <c r="C218" s="5" t="str">
        <f t="shared" si="8"/>
        <v/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5" t="str">
        <f t="shared" si="9"/>
        <v/>
      </c>
      <c r="R218" s="29"/>
      <c r="S218" s="29"/>
      <c r="T218" s="5"/>
      <c r="U218" s="155"/>
      <c r="V218" s="155"/>
      <c r="W218" s="155"/>
      <c r="X218" s="155"/>
      <c r="Y218" s="155"/>
      <c r="Z218" s="155"/>
      <c r="AA218" s="155"/>
      <c r="AB218" s="155"/>
      <c r="AC218" s="155"/>
      <c r="AD218" s="155"/>
      <c r="AE218" s="155"/>
    </row>
    <row r="219" spans="3:31">
      <c r="C219" s="5" t="str">
        <f t="shared" si="8"/>
        <v/>
      </c>
      <c r="D219" s="201" t="s">
        <v>247</v>
      </c>
      <c r="E219" s="202"/>
      <c r="F219" s="202"/>
      <c r="G219" s="202"/>
      <c r="H219" s="202"/>
      <c r="I219" s="202"/>
      <c r="J219" s="202"/>
      <c r="K219" s="202"/>
      <c r="L219" s="202"/>
      <c r="M219" s="202"/>
      <c r="N219" s="202"/>
      <c r="O219" s="202"/>
      <c r="P219" s="203"/>
      <c r="Q219" s="5" t="str">
        <f t="shared" si="9"/>
        <v/>
      </c>
      <c r="R219" s="29"/>
      <c r="S219" s="29"/>
      <c r="T219" s="5"/>
      <c r="U219" s="155"/>
      <c r="V219" s="155"/>
      <c r="W219" s="155"/>
      <c r="X219" s="155"/>
      <c r="Y219" s="155"/>
      <c r="Z219" s="155"/>
      <c r="AA219" s="155"/>
      <c r="AB219" s="155"/>
      <c r="AC219" s="155"/>
      <c r="AD219" s="155"/>
      <c r="AE219" s="155"/>
    </row>
    <row r="220" spans="3:31" ht="15.75" thickBot="1">
      <c r="C220" s="5" t="str">
        <f t="shared" si="8"/>
        <v/>
      </c>
      <c r="D220" s="204"/>
      <c r="E220" s="205"/>
      <c r="F220" s="205"/>
      <c r="G220" s="205"/>
      <c r="H220" s="205"/>
      <c r="I220" s="205"/>
      <c r="J220" s="205"/>
      <c r="K220" s="205"/>
      <c r="L220" s="205"/>
      <c r="M220" s="205"/>
      <c r="N220" s="205"/>
      <c r="O220" s="205"/>
      <c r="P220" s="206"/>
      <c r="Q220" s="5" t="str">
        <f t="shared" si="9"/>
        <v/>
      </c>
      <c r="R220" s="29"/>
      <c r="S220" s="29"/>
      <c r="T220" s="5"/>
      <c r="U220" s="155"/>
      <c r="V220" s="155"/>
      <c r="W220" s="155"/>
      <c r="X220" s="155"/>
      <c r="Y220" s="155"/>
      <c r="Z220" s="155"/>
      <c r="AA220" s="155"/>
      <c r="AB220" s="155"/>
      <c r="AC220" s="155"/>
      <c r="AD220" s="155"/>
      <c r="AE220" s="155"/>
    </row>
    <row r="221" spans="3:31">
      <c r="C221" s="5" t="str">
        <f t="shared" si="8"/>
        <v/>
      </c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5" t="str">
        <f t="shared" si="9"/>
        <v/>
      </c>
      <c r="R221" s="29"/>
      <c r="S221" s="29"/>
      <c r="T221" s="5"/>
      <c r="U221" s="155"/>
      <c r="V221" s="155"/>
      <c r="W221" s="155"/>
      <c r="X221" s="155"/>
      <c r="Y221" s="155"/>
      <c r="Z221" s="155"/>
      <c r="AA221" s="155"/>
      <c r="AB221" s="155"/>
      <c r="AC221" s="155"/>
      <c r="AD221" s="155"/>
      <c r="AE221" s="155"/>
    </row>
    <row r="222" spans="3:31">
      <c r="C222" s="5">
        <f t="shared" si="8"/>
        <v>3</v>
      </c>
      <c r="D222" s="200" t="str">
        <f>V199</f>
        <v>Lucca Mengão</v>
      </c>
      <c r="E222" s="200"/>
      <c r="F222" s="128">
        <v>63.95</v>
      </c>
      <c r="G222" s="88" t="s">
        <v>17</v>
      </c>
      <c r="H222" s="129">
        <v>38.42</v>
      </c>
      <c r="I222" s="200" t="str">
        <f>V196</f>
        <v>secapimenteira</v>
      </c>
      <c r="J222" s="200"/>
      <c r="K222" s="200"/>
      <c r="L222" s="200"/>
      <c r="M222" s="200"/>
      <c r="N222" s="200"/>
      <c r="O222" s="200"/>
      <c r="P222" s="200"/>
      <c r="Q222" s="5">
        <f t="shared" si="9"/>
        <v>0</v>
      </c>
      <c r="R222" s="29"/>
      <c r="S222" s="29"/>
      <c r="T222" s="5"/>
      <c r="U222" s="155"/>
      <c r="V222" s="155"/>
      <c r="W222" s="155"/>
      <c r="X222" s="155"/>
      <c r="Y222" s="155"/>
      <c r="Z222" s="155"/>
      <c r="AA222" s="155"/>
      <c r="AB222" s="155"/>
      <c r="AC222" s="155"/>
      <c r="AD222" s="155"/>
      <c r="AE222" s="155"/>
    </row>
    <row r="223" spans="3:31">
      <c r="C223" s="5">
        <f t="shared" si="8"/>
        <v>3</v>
      </c>
      <c r="D223" s="200" t="str">
        <f>V198</f>
        <v>Agora Eh</v>
      </c>
      <c r="E223" s="200"/>
      <c r="F223" s="128">
        <v>44.25</v>
      </c>
      <c r="G223" s="88" t="s">
        <v>17</v>
      </c>
      <c r="H223" s="129">
        <v>0.15</v>
      </c>
      <c r="I223" s="200" t="str">
        <f>V197</f>
        <v>Destifnow F.C</v>
      </c>
      <c r="J223" s="200"/>
      <c r="K223" s="200"/>
      <c r="L223" s="200"/>
      <c r="M223" s="200"/>
      <c r="N223" s="200"/>
      <c r="O223" s="200"/>
      <c r="P223" s="200"/>
      <c r="Q223" s="5">
        <f t="shared" si="9"/>
        <v>0</v>
      </c>
      <c r="R223" s="29"/>
      <c r="S223" s="29"/>
      <c r="T223" s="5"/>
      <c r="U223" s="155"/>
      <c r="V223" s="155"/>
      <c r="W223" s="155"/>
      <c r="X223" s="155"/>
      <c r="Y223" s="155"/>
      <c r="Z223" s="155"/>
      <c r="AA223" s="155"/>
      <c r="AB223" s="155"/>
      <c r="AC223" s="155"/>
      <c r="AD223" s="155"/>
      <c r="AE223" s="155"/>
    </row>
    <row r="224" spans="3:31" ht="15.75" thickBot="1">
      <c r="C224" s="5" t="str">
        <f t="shared" si="8"/>
        <v/>
      </c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5" t="str">
        <f t="shared" si="9"/>
        <v/>
      </c>
      <c r="R224" s="29"/>
      <c r="S224" s="29"/>
      <c r="T224" s="5"/>
      <c r="U224" s="155"/>
      <c r="V224" s="155"/>
      <c r="W224" s="155"/>
      <c r="X224" s="155"/>
      <c r="Y224" s="155"/>
      <c r="Z224" s="155"/>
      <c r="AA224" s="155"/>
      <c r="AB224" s="155"/>
      <c r="AC224" s="155"/>
      <c r="AD224" s="155"/>
      <c r="AE224" s="155"/>
    </row>
    <row r="225" spans="3:31">
      <c r="C225" s="5" t="str">
        <f t="shared" si="8"/>
        <v/>
      </c>
      <c r="D225" s="201" t="s">
        <v>248</v>
      </c>
      <c r="E225" s="202"/>
      <c r="F225" s="202"/>
      <c r="G225" s="202"/>
      <c r="H225" s="202"/>
      <c r="I225" s="202"/>
      <c r="J225" s="202"/>
      <c r="K225" s="202"/>
      <c r="L225" s="202"/>
      <c r="M225" s="202"/>
      <c r="N225" s="202"/>
      <c r="O225" s="202"/>
      <c r="P225" s="203"/>
      <c r="Q225" s="5" t="str">
        <f t="shared" si="9"/>
        <v/>
      </c>
      <c r="R225" s="29"/>
      <c r="S225" s="29"/>
      <c r="T225" s="5"/>
      <c r="U225" s="155"/>
      <c r="V225" s="155"/>
      <c r="W225" s="155"/>
      <c r="X225" s="155"/>
      <c r="Y225" s="155"/>
      <c r="Z225" s="155"/>
      <c r="AA225" s="155"/>
      <c r="AB225" s="155"/>
      <c r="AC225" s="155"/>
      <c r="AD225" s="155"/>
      <c r="AE225" s="155"/>
    </row>
    <row r="226" spans="3:31" ht="15.75" thickBot="1">
      <c r="C226" s="5" t="str">
        <f t="shared" si="8"/>
        <v/>
      </c>
      <c r="D226" s="204"/>
      <c r="E226" s="205"/>
      <c r="F226" s="205"/>
      <c r="G226" s="205"/>
      <c r="H226" s="205"/>
      <c r="I226" s="205"/>
      <c r="J226" s="205"/>
      <c r="K226" s="205"/>
      <c r="L226" s="205"/>
      <c r="M226" s="205"/>
      <c r="N226" s="205"/>
      <c r="O226" s="205"/>
      <c r="P226" s="206"/>
      <c r="Q226" s="5" t="str">
        <f t="shared" si="9"/>
        <v/>
      </c>
      <c r="R226" s="29"/>
      <c r="S226" s="29"/>
      <c r="T226" s="29"/>
      <c r="U226" s="155"/>
      <c r="V226" s="155"/>
      <c r="W226" s="155"/>
      <c r="X226" s="155"/>
      <c r="Y226" s="155"/>
      <c r="Z226" s="155"/>
      <c r="AA226" s="155"/>
      <c r="AB226" s="155"/>
      <c r="AC226" s="155"/>
      <c r="AD226" s="155"/>
      <c r="AE226" s="155"/>
    </row>
    <row r="227" spans="3:31">
      <c r="C227" s="5" t="str">
        <f t="shared" si="8"/>
        <v/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5" t="str">
        <f t="shared" si="9"/>
        <v/>
      </c>
      <c r="R227" s="29"/>
      <c r="S227" s="29"/>
      <c r="T227" s="29"/>
      <c r="U227" s="155"/>
      <c r="V227" s="155"/>
      <c r="W227" s="155"/>
      <c r="X227" s="155"/>
      <c r="Y227" s="155"/>
      <c r="Z227" s="155"/>
      <c r="AA227" s="155"/>
      <c r="AB227" s="155"/>
      <c r="AC227" s="155"/>
      <c r="AD227" s="155"/>
      <c r="AE227" s="155"/>
    </row>
    <row r="228" spans="3:31">
      <c r="C228" s="5">
        <f t="shared" si="8"/>
        <v>3</v>
      </c>
      <c r="D228" s="200" t="str">
        <f>V199</f>
        <v>Lucca Mengão</v>
      </c>
      <c r="E228" s="200"/>
      <c r="F228" s="128">
        <v>63.39</v>
      </c>
      <c r="G228" s="88" t="s">
        <v>17</v>
      </c>
      <c r="H228" s="129">
        <v>0.94</v>
      </c>
      <c r="I228" s="200" t="str">
        <f>V197</f>
        <v>Destifnow F.C</v>
      </c>
      <c r="J228" s="200"/>
      <c r="K228" s="200"/>
      <c r="L228" s="200"/>
      <c r="M228" s="200"/>
      <c r="N228" s="200"/>
      <c r="O228" s="200"/>
      <c r="P228" s="200"/>
      <c r="Q228" s="5">
        <f t="shared" si="9"/>
        <v>0</v>
      </c>
      <c r="R228" s="29"/>
      <c r="S228" s="29"/>
      <c r="T228" s="29"/>
      <c r="U228" s="155"/>
      <c r="V228" s="155"/>
      <c r="W228" s="155"/>
      <c r="X228" s="155"/>
      <c r="Y228" s="155"/>
      <c r="Z228" s="155"/>
      <c r="AA228" s="155"/>
      <c r="AB228" s="155"/>
      <c r="AC228" s="155"/>
      <c r="AD228" s="155"/>
      <c r="AE228" s="155"/>
    </row>
    <row r="229" spans="3:31">
      <c r="C229" s="5">
        <f t="shared" si="8"/>
        <v>0</v>
      </c>
      <c r="D229" s="200" t="str">
        <f>V198</f>
        <v>Agora Eh</v>
      </c>
      <c r="E229" s="200"/>
      <c r="F229" s="129">
        <v>8.56</v>
      </c>
      <c r="G229" s="88" t="s">
        <v>17</v>
      </c>
      <c r="H229" s="128">
        <v>58.05</v>
      </c>
      <c r="I229" s="200" t="str">
        <f>V196</f>
        <v>secapimenteira</v>
      </c>
      <c r="J229" s="200"/>
      <c r="K229" s="200"/>
      <c r="L229" s="200"/>
      <c r="M229" s="200"/>
      <c r="N229" s="200"/>
      <c r="O229" s="200"/>
      <c r="P229" s="200"/>
      <c r="Q229" s="5">
        <f t="shared" si="9"/>
        <v>3</v>
      </c>
      <c r="R229" s="29"/>
      <c r="S229" s="29"/>
      <c r="T229" s="29"/>
      <c r="U229" s="155"/>
      <c r="V229" s="155"/>
      <c r="W229" s="155"/>
      <c r="X229" s="155"/>
      <c r="Y229" s="155"/>
      <c r="Z229" s="155"/>
      <c r="AA229" s="155"/>
      <c r="AB229" s="155"/>
      <c r="AC229" s="155"/>
      <c r="AD229" s="155"/>
      <c r="AE229" s="155"/>
    </row>
    <row r="230" spans="3:31" ht="15.75" thickBot="1">
      <c r="C230" s="5" t="str">
        <f t="shared" si="8"/>
        <v/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5" t="str">
        <f t="shared" si="9"/>
        <v/>
      </c>
      <c r="R230" s="29"/>
      <c r="S230" s="29"/>
      <c r="T230" s="29"/>
      <c r="U230" s="155"/>
      <c r="V230" s="155"/>
      <c r="W230" s="155"/>
      <c r="X230" s="155"/>
      <c r="Y230" s="155"/>
      <c r="Z230" s="155"/>
      <c r="AA230" s="155"/>
      <c r="AB230" s="155"/>
      <c r="AC230" s="155"/>
      <c r="AD230" s="155"/>
      <c r="AE230" s="155"/>
    </row>
    <row r="231" spans="3:31">
      <c r="C231" s="5" t="str">
        <f t="shared" si="8"/>
        <v/>
      </c>
      <c r="D231" s="201" t="s">
        <v>249</v>
      </c>
      <c r="E231" s="202"/>
      <c r="F231" s="202"/>
      <c r="G231" s="202"/>
      <c r="H231" s="202"/>
      <c r="I231" s="202"/>
      <c r="J231" s="202"/>
      <c r="K231" s="202"/>
      <c r="L231" s="202"/>
      <c r="M231" s="202"/>
      <c r="N231" s="202"/>
      <c r="O231" s="202"/>
      <c r="P231" s="203"/>
      <c r="Q231" s="5" t="str">
        <f t="shared" si="9"/>
        <v/>
      </c>
      <c r="R231" s="29"/>
      <c r="S231" s="29"/>
      <c r="T231" s="29"/>
      <c r="U231" s="155"/>
      <c r="V231" s="155"/>
      <c r="W231" s="155"/>
      <c r="X231" s="155"/>
      <c r="Y231" s="155"/>
      <c r="Z231" s="155"/>
      <c r="AA231" s="155"/>
      <c r="AB231" s="155"/>
      <c r="AC231" s="155"/>
      <c r="AD231" s="155"/>
      <c r="AE231" s="155"/>
    </row>
    <row r="232" spans="3:31" ht="15.75" thickBot="1">
      <c r="C232" s="5" t="str">
        <f t="shared" si="8"/>
        <v/>
      </c>
      <c r="D232" s="204"/>
      <c r="E232" s="205"/>
      <c r="F232" s="205"/>
      <c r="G232" s="205"/>
      <c r="H232" s="205"/>
      <c r="I232" s="205"/>
      <c r="J232" s="205"/>
      <c r="K232" s="205"/>
      <c r="L232" s="205"/>
      <c r="M232" s="205"/>
      <c r="N232" s="205"/>
      <c r="O232" s="205"/>
      <c r="P232" s="206"/>
      <c r="Q232" s="5" t="str">
        <f t="shared" si="9"/>
        <v/>
      </c>
      <c r="R232" s="29"/>
      <c r="S232" s="29"/>
      <c r="T232" s="29"/>
      <c r="U232" s="155"/>
      <c r="V232" s="155"/>
      <c r="W232" s="155"/>
      <c r="X232" s="155"/>
      <c r="Y232" s="155"/>
      <c r="Z232" s="155"/>
      <c r="AA232" s="155"/>
      <c r="AB232" s="155"/>
      <c r="AC232" s="155"/>
      <c r="AD232" s="155"/>
      <c r="AE232" s="155"/>
    </row>
    <row r="233" spans="3:31">
      <c r="C233" s="5" t="str">
        <f t="shared" si="8"/>
        <v/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5" t="str">
        <f t="shared" si="9"/>
        <v/>
      </c>
      <c r="R233" s="29"/>
      <c r="S233" s="29"/>
      <c r="T233" s="29"/>
      <c r="U233" s="155"/>
      <c r="V233" s="155"/>
      <c r="W233" s="155"/>
      <c r="X233" s="155"/>
      <c r="Y233" s="155"/>
      <c r="Z233" s="155"/>
      <c r="AA233" s="155"/>
      <c r="AB233" s="155"/>
      <c r="AC233" s="155"/>
      <c r="AD233" s="155"/>
      <c r="AE233" s="155"/>
    </row>
    <row r="234" spans="3:31">
      <c r="C234" s="5">
        <f t="shared" si="8"/>
        <v>0</v>
      </c>
      <c r="D234" s="200" t="str">
        <f>V199</f>
        <v>Lucca Mengão</v>
      </c>
      <c r="E234" s="200"/>
      <c r="F234" s="129">
        <v>59.66</v>
      </c>
      <c r="G234" s="88" t="s">
        <v>17</v>
      </c>
      <c r="H234" s="175">
        <v>61.92</v>
      </c>
      <c r="I234" s="200" t="str">
        <f>V198</f>
        <v>Agora Eh</v>
      </c>
      <c r="J234" s="200"/>
      <c r="K234" s="200"/>
      <c r="L234" s="200"/>
      <c r="M234" s="200"/>
      <c r="N234" s="200"/>
      <c r="O234" s="200"/>
      <c r="P234" s="200"/>
      <c r="Q234" s="5">
        <f t="shared" si="9"/>
        <v>3</v>
      </c>
      <c r="R234" s="29"/>
      <c r="S234" s="29"/>
      <c r="T234" s="29"/>
      <c r="U234" s="155"/>
      <c r="V234" s="155"/>
      <c r="W234" s="155"/>
      <c r="X234" s="155"/>
      <c r="Y234" s="155"/>
      <c r="Z234" s="155"/>
      <c r="AA234" s="155"/>
      <c r="AB234" s="155"/>
      <c r="AC234" s="155"/>
      <c r="AD234" s="155"/>
      <c r="AE234" s="155"/>
    </row>
    <row r="235" spans="3:31">
      <c r="C235" s="5">
        <f t="shared" si="8"/>
        <v>3</v>
      </c>
      <c r="D235" s="200" t="str">
        <f>V197</f>
        <v>Destifnow F.C</v>
      </c>
      <c r="E235" s="200"/>
      <c r="F235" s="175">
        <v>55.06</v>
      </c>
      <c r="G235" s="88" t="s">
        <v>17</v>
      </c>
      <c r="H235" s="129">
        <v>40.25</v>
      </c>
      <c r="I235" s="200" t="str">
        <f>V196</f>
        <v>secapimenteira</v>
      </c>
      <c r="J235" s="200"/>
      <c r="K235" s="200"/>
      <c r="L235" s="200"/>
      <c r="M235" s="200"/>
      <c r="N235" s="200"/>
      <c r="O235" s="200"/>
      <c r="P235" s="200"/>
      <c r="Q235" s="5">
        <f t="shared" si="9"/>
        <v>0</v>
      </c>
      <c r="R235" s="29"/>
      <c r="S235" s="29"/>
      <c r="T235" s="29"/>
      <c r="U235" s="155"/>
      <c r="V235" s="155"/>
      <c r="W235" s="155"/>
      <c r="X235" s="155"/>
      <c r="Y235" s="155"/>
      <c r="Z235" s="155"/>
      <c r="AA235" s="155"/>
      <c r="AB235" s="155"/>
      <c r="AC235" s="155"/>
      <c r="AD235" s="155"/>
      <c r="AE235" s="155"/>
    </row>
    <row r="236" spans="3:31" ht="15.75" thickBot="1">
      <c r="U236" s="155"/>
      <c r="V236" s="155"/>
      <c r="W236" s="155"/>
      <c r="X236" s="155"/>
      <c r="Y236" s="155"/>
      <c r="Z236" s="155"/>
      <c r="AA236" s="155"/>
      <c r="AB236" s="155"/>
      <c r="AC236" s="155"/>
      <c r="AD236" s="155"/>
      <c r="AE236" s="155"/>
    </row>
    <row r="237" spans="3:31">
      <c r="C237" s="29"/>
      <c r="D237" s="306" t="s">
        <v>133</v>
      </c>
      <c r="E237" s="307"/>
      <c r="F237" s="307"/>
      <c r="G237" s="307"/>
      <c r="H237" s="307"/>
      <c r="I237" s="307"/>
      <c r="J237" s="307"/>
      <c r="K237" s="307"/>
      <c r="L237" s="307"/>
      <c r="M237" s="308"/>
      <c r="N237" s="29"/>
      <c r="O237" s="29"/>
      <c r="P237" s="29"/>
      <c r="Q237" s="29"/>
      <c r="R237" s="29"/>
      <c r="S237" s="5"/>
      <c r="T237" s="5"/>
      <c r="U237" s="155"/>
      <c r="V237" s="155"/>
      <c r="W237" s="155"/>
      <c r="X237" s="155"/>
      <c r="Y237" s="155"/>
      <c r="Z237" s="155"/>
      <c r="AA237" s="155"/>
      <c r="AB237" s="155"/>
      <c r="AC237" s="155"/>
      <c r="AD237" s="155"/>
      <c r="AE237" s="155"/>
    </row>
    <row r="238" spans="3:31" ht="15.75" thickBot="1">
      <c r="C238" s="29"/>
      <c r="D238" s="309"/>
      <c r="E238" s="310"/>
      <c r="F238" s="310"/>
      <c r="G238" s="310"/>
      <c r="H238" s="310"/>
      <c r="I238" s="310"/>
      <c r="J238" s="310"/>
      <c r="K238" s="310"/>
      <c r="L238" s="310"/>
      <c r="M238" s="311"/>
      <c r="N238" s="29"/>
      <c r="O238" s="29"/>
      <c r="P238" s="29"/>
      <c r="Q238" s="29"/>
      <c r="R238" s="29"/>
      <c r="S238" s="5"/>
      <c r="T238" s="5"/>
      <c r="U238" s="155"/>
      <c r="V238" s="155"/>
      <c r="W238" s="155"/>
      <c r="X238" s="155"/>
      <c r="Y238" s="155"/>
      <c r="Z238" s="155"/>
      <c r="AA238" s="155"/>
      <c r="AB238" s="155"/>
      <c r="AC238" s="155"/>
      <c r="AD238" s="155"/>
      <c r="AE238" s="155"/>
    </row>
    <row r="239" spans="3:31">
      <c r="C239" s="29"/>
      <c r="D239" s="159" t="s">
        <v>3</v>
      </c>
      <c r="E239" s="160" t="s">
        <v>29</v>
      </c>
      <c r="F239" s="337" t="s">
        <v>12</v>
      </c>
      <c r="G239" s="338"/>
      <c r="H239" s="337" t="s">
        <v>264</v>
      </c>
      <c r="I239" s="338"/>
      <c r="J239" s="337" t="s">
        <v>265</v>
      </c>
      <c r="K239" s="338"/>
      <c r="L239" s="337" t="s">
        <v>266</v>
      </c>
      <c r="M239" s="339"/>
      <c r="N239" s="29"/>
      <c r="O239" s="29" t="s">
        <v>271</v>
      </c>
      <c r="P239" s="29"/>
      <c r="Q239" s="29"/>
      <c r="R239" s="29"/>
      <c r="S239" s="5"/>
      <c r="T239" s="5"/>
      <c r="U239" s="157" t="s">
        <v>3</v>
      </c>
      <c r="V239" s="157" t="s">
        <v>2</v>
      </c>
      <c r="W239" s="157" t="s">
        <v>12</v>
      </c>
      <c r="X239" s="157" t="s">
        <v>13</v>
      </c>
      <c r="Y239" s="157" t="s">
        <v>14</v>
      </c>
      <c r="Z239" s="157" t="s">
        <v>15</v>
      </c>
      <c r="AA239" s="157" t="s">
        <v>26</v>
      </c>
      <c r="AB239" s="157" t="s">
        <v>27</v>
      </c>
      <c r="AC239" s="157" t="s">
        <v>28</v>
      </c>
      <c r="AD239" s="155"/>
      <c r="AE239" s="155"/>
    </row>
    <row r="240" spans="3:31">
      <c r="C240" s="29"/>
      <c r="D240" s="161" t="s">
        <v>4</v>
      </c>
      <c r="E240" s="161" t="str">
        <f>VLOOKUP(AC240,$U$239:$AB$243,2)</f>
        <v>Rosinha da Gabi</v>
      </c>
      <c r="F240" s="331">
        <f>VLOOKUP(AC240,$U$239:$AB$243,3)</f>
        <v>12</v>
      </c>
      <c r="G240" s="331"/>
      <c r="H240" s="331">
        <f>VLOOKUP(AC240,$U$239:$AB$243,4)</f>
        <v>252.03000000000003</v>
      </c>
      <c r="I240" s="331"/>
      <c r="J240" s="331">
        <f>VLOOKUP(AC240,$U$239:$AB$243,5)</f>
        <v>230.39999999999998</v>
      </c>
      <c r="K240" s="331"/>
      <c r="L240" s="331">
        <f>VLOOKUP(AC240,$U$239:$AB$243,6)</f>
        <v>21.630000000000052</v>
      </c>
      <c r="M240" s="340"/>
      <c r="N240" s="29"/>
      <c r="O240" s="29" t="s">
        <v>267</v>
      </c>
      <c r="P240" s="29"/>
      <c r="Q240" s="29"/>
      <c r="R240" s="29"/>
      <c r="S240" s="5"/>
      <c r="T240" s="5"/>
      <c r="U240" s="157">
        <v>1</v>
      </c>
      <c r="V240" s="155" t="str">
        <f>IF(OR('3ª FASE - GRUPOS Q a X'!F430="",'3ª FASE - GRUPOS Q a X'!F430=""),"",'3ª FASE - GRUPOS Q a X'!E369)</f>
        <v>André fogão</v>
      </c>
      <c r="W240" s="155">
        <f>SUM(Q248,Q255,Q261,Q266,Q272,Q279)</f>
        <v>6</v>
      </c>
      <c r="X240" s="155">
        <f>SUM(H248,H255,H261,H266,H273,H279)</f>
        <v>210.10999999999996</v>
      </c>
      <c r="Y240" s="155">
        <f>SUM(F248,F255,F261,F266,F273,F279)</f>
        <v>214.31</v>
      </c>
      <c r="Z240" s="155">
        <f>X240-Y240</f>
        <v>-4.2000000000000455</v>
      </c>
      <c r="AA240" s="155">
        <f>(W240*10^10)+((Z240+5000)*10^6)+(X240*10)+U240</f>
        <v>64995802102.099998</v>
      </c>
      <c r="AB240" s="155">
        <f>LARGE($AA$240:$AA$243,U240)</f>
        <v>125021632524.3</v>
      </c>
      <c r="AC240" s="158">
        <f>MATCH(AB240,$AA$240:$AA$243,0)</f>
        <v>4</v>
      </c>
      <c r="AD240" s="155"/>
      <c r="AE240" s="155"/>
    </row>
    <row r="241" spans="3:31">
      <c r="C241" s="29"/>
      <c r="D241" s="161" t="s">
        <v>5</v>
      </c>
      <c r="E241" s="161" t="str">
        <f>VLOOKUP(AC241,$U$239:$AB$243,2)</f>
        <v>Vetores F. C.</v>
      </c>
      <c r="F241" s="331">
        <f>VLOOKUP(AC241,$U$239:$AB$243,3)</f>
        <v>9</v>
      </c>
      <c r="G241" s="331"/>
      <c r="H241" s="331">
        <f>VLOOKUP(AC241,$U$239:$AB$243,4)</f>
        <v>231.8</v>
      </c>
      <c r="I241" s="331"/>
      <c r="J241" s="331">
        <f>VLOOKUP(AC241,$U$239:$AB$243,5)</f>
        <v>216.06</v>
      </c>
      <c r="K241" s="331"/>
      <c r="L241" s="331">
        <f>VLOOKUP(AC241,$U$239:$AB$243,6)</f>
        <v>15.740000000000009</v>
      </c>
      <c r="M241" s="340"/>
      <c r="N241" s="29"/>
      <c r="O241" s="29" t="s">
        <v>588</v>
      </c>
      <c r="P241" s="29"/>
      <c r="Q241" s="29"/>
      <c r="R241" s="29"/>
      <c r="S241" s="5"/>
      <c r="T241" s="5"/>
      <c r="U241" s="157">
        <v>2</v>
      </c>
      <c r="V241" s="155" t="str">
        <f>IF(OR('3ª FASE - GRUPOS Q a X'!F223="",'3ª FASE - GRUPOS Q a X'!F223=""),"",'3ª FASE - GRUPOS Q a X'!E162)</f>
        <v>Monet FC</v>
      </c>
      <c r="W241" s="155">
        <f>SUM(Q249,Q254,Q267,Q272,C261,C279)</f>
        <v>9</v>
      </c>
      <c r="X241" s="155">
        <f>SUM(H249,H254,F261,H267,H272,F279)</f>
        <v>187.13</v>
      </c>
      <c r="Y241" s="155">
        <f>SUM(F249,F254,H261,F267,F272,H279)</f>
        <v>220.3</v>
      </c>
      <c r="Z241" s="155">
        <f>X241-Y241</f>
        <v>-33.170000000000016</v>
      </c>
      <c r="AA241" s="155">
        <f>(W241*10^10)+((Z241+5000)*10^6)+(X241*10)+U241</f>
        <v>94966831873.300003</v>
      </c>
      <c r="AB241" s="155">
        <f>LARGE($AA$240:$AA$243,U241)</f>
        <v>95015742321</v>
      </c>
      <c r="AC241" s="158">
        <f>MATCH(AB241,$AA$240:$AA$243,0)</f>
        <v>3</v>
      </c>
      <c r="AD241" s="155"/>
      <c r="AE241" s="155"/>
    </row>
    <row r="242" spans="3:31">
      <c r="C242" s="29"/>
      <c r="D242" s="162" t="s">
        <v>6</v>
      </c>
      <c r="E242" s="162" t="str">
        <f>VLOOKUP(AC242,$U$239:$AB$243,2)</f>
        <v>Monet FC</v>
      </c>
      <c r="F242" s="334">
        <f>VLOOKUP(AC242,$U$239:$AB$243,3)</f>
        <v>9</v>
      </c>
      <c r="G242" s="334"/>
      <c r="H242" s="334">
        <f>VLOOKUP(AC242,$U$239:$AB$243,4)</f>
        <v>187.13</v>
      </c>
      <c r="I242" s="334"/>
      <c r="J242" s="334">
        <f>VLOOKUP(AC242,$U$239:$AB$243,5)</f>
        <v>220.3</v>
      </c>
      <c r="K242" s="334"/>
      <c r="L242" s="334">
        <f>VLOOKUP(AC242,$U$239:$AB$243,6)</f>
        <v>-33.170000000000016</v>
      </c>
      <c r="M242" s="341"/>
      <c r="N242" s="29"/>
      <c r="O242" s="29" t="s">
        <v>589</v>
      </c>
      <c r="P242" s="29"/>
      <c r="Q242" s="29"/>
      <c r="R242" s="29"/>
      <c r="S242" s="5"/>
      <c r="T242" s="5"/>
      <c r="U242" s="157">
        <v>3</v>
      </c>
      <c r="V242" s="155" t="str">
        <f>IF(OR('3ª FASE - GRUPOS Q a X'!F223="",'3ª FASE - GRUPOS Q a X'!F223=""),"",'3ª FASE - GRUPOS Q a X'!E161)</f>
        <v>Vetores F. C.</v>
      </c>
      <c r="W242" s="155">
        <f>SUM(C249,C255,Q260,C267,C273,Q278)</f>
        <v>9</v>
      </c>
      <c r="X242" s="155">
        <f>SUM(F249,F255,H260,F267,F273,H278)</f>
        <v>231.8</v>
      </c>
      <c r="Y242" s="155">
        <f>SUM(H249,H255,F260,H267,H273,F278)</f>
        <v>216.06</v>
      </c>
      <c r="Z242" s="155">
        <f>X242-Y242</f>
        <v>15.740000000000009</v>
      </c>
      <c r="AA242" s="155">
        <f>(W242*10^10)+((Z242+5000)*10^6)+(X242*10)+U242</f>
        <v>95015742321</v>
      </c>
      <c r="AB242" s="155">
        <f>LARGE($AA$240:$AA$243,U242)</f>
        <v>94966831873.300003</v>
      </c>
      <c r="AC242" s="158">
        <f>MATCH(AB242,$AA$240:$AA$243,0)</f>
        <v>2</v>
      </c>
      <c r="AD242" s="155"/>
      <c r="AE242" s="155"/>
    </row>
    <row r="243" spans="3:31">
      <c r="C243" s="29"/>
      <c r="D243" s="162" t="s">
        <v>7</v>
      </c>
      <c r="E243" s="162" t="str">
        <f>VLOOKUP(AC243,$U$239:$AB$243,2)</f>
        <v>André fogão</v>
      </c>
      <c r="F243" s="334">
        <f>VLOOKUP(AC243,$U$239:$AB$243,3)</f>
        <v>6</v>
      </c>
      <c r="G243" s="334"/>
      <c r="H243" s="334">
        <f>VLOOKUP(AC243,$U$239:$AB$243,4)</f>
        <v>210.10999999999996</v>
      </c>
      <c r="I243" s="334"/>
      <c r="J243" s="334">
        <f>VLOOKUP(AC243,$U$239:$AB$243,5)</f>
        <v>214.31</v>
      </c>
      <c r="K243" s="334"/>
      <c r="L243" s="334">
        <f>VLOOKUP(AC243,$U$239:$AB$243,6)</f>
        <v>-4.2000000000000455</v>
      </c>
      <c r="M243" s="341"/>
      <c r="N243" s="29"/>
      <c r="O243" s="29" t="s">
        <v>270</v>
      </c>
      <c r="P243" s="29"/>
      <c r="Q243" s="29"/>
      <c r="R243" s="29"/>
      <c r="S243" s="5"/>
      <c r="T243" s="5"/>
      <c r="U243" s="157">
        <v>4</v>
      </c>
      <c r="V243" s="155" t="str">
        <f>IF(OR('3ª FASE - GRUPOS Q a X'!F430="",'3ª FASE - GRUPOS Q a X'!F430=""),"",'3ª FASE - GRUPOS Q a X'!E366)</f>
        <v>Rosinha da Gabi</v>
      </c>
      <c r="W243" s="155">
        <f>SUM(C248,C254,C260,C266,C272,C278)</f>
        <v>12</v>
      </c>
      <c r="X243" s="155">
        <f>SUM(F248,F254,F260,F266,F272,F278)</f>
        <v>252.03000000000003</v>
      </c>
      <c r="Y243" s="155">
        <f>SUM(H248,H254,H260,H266,H272,H278)</f>
        <v>230.39999999999998</v>
      </c>
      <c r="Z243" s="155">
        <f>X243-Y243</f>
        <v>21.630000000000052</v>
      </c>
      <c r="AA243" s="155">
        <f>(W243*10^10)+((Z243+5000)*10^6)+(X243*10)+U243</f>
        <v>125021632524.3</v>
      </c>
      <c r="AB243" s="155">
        <f>LARGE($AA$240:$AA$243,U243)</f>
        <v>64995802102.099998</v>
      </c>
      <c r="AC243" s="158">
        <f>MATCH(AB243,$AA$240:$AA$243,0)</f>
        <v>1</v>
      </c>
      <c r="AD243" s="155"/>
      <c r="AE243" s="155"/>
    </row>
    <row r="244" spans="3:31" ht="15" customHeight="1" thickBot="1"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5"/>
      <c r="T244" s="5"/>
      <c r="U244" s="155"/>
      <c r="V244" s="155"/>
      <c r="W244" s="155"/>
      <c r="X244" s="155"/>
      <c r="Y244" s="155"/>
      <c r="Z244" s="155"/>
      <c r="AA244" s="155"/>
      <c r="AB244" s="155"/>
      <c r="AC244" s="155"/>
      <c r="AD244" s="155"/>
      <c r="AE244" s="155"/>
    </row>
    <row r="245" spans="3:31">
      <c r="C245" s="29"/>
      <c r="D245" s="210" t="s">
        <v>244</v>
      </c>
      <c r="E245" s="211"/>
      <c r="F245" s="211"/>
      <c r="G245" s="211"/>
      <c r="H245" s="211"/>
      <c r="I245" s="211"/>
      <c r="J245" s="211"/>
      <c r="K245" s="211"/>
      <c r="L245" s="211"/>
      <c r="M245" s="211"/>
      <c r="N245" s="211"/>
      <c r="O245" s="211"/>
      <c r="P245" s="212"/>
      <c r="Q245" s="29"/>
      <c r="R245" s="29"/>
      <c r="S245" s="5"/>
      <c r="T245" s="5"/>
      <c r="U245" s="155"/>
      <c r="V245" s="155"/>
      <c r="W245" s="155"/>
      <c r="X245" s="155"/>
      <c r="Y245" s="155"/>
      <c r="Z245" s="155"/>
      <c r="AA245" s="155"/>
      <c r="AB245" s="155"/>
      <c r="AC245" s="155"/>
      <c r="AD245" s="155"/>
      <c r="AE245" s="155"/>
    </row>
    <row r="246" spans="3:31" ht="15.75" thickBot="1">
      <c r="C246" s="29"/>
      <c r="D246" s="213"/>
      <c r="E246" s="214"/>
      <c r="F246" s="214"/>
      <c r="G246" s="214"/>
      <c r="H246" s="214"/>
      <c r="I246" s="214"/>
      <c r="J246" s="214"/>
      <c r="K246" s="214"/>
      <c r="L246" s="214"/>
      <c r="M246" s="214"/>
      <c r="N246" s="214"/>
      <c r="O246" s="214"/>
      <c r="P246" s="215"/>
      <c r="Q246" s="29"/>
      <c r="R246" s="29"/>
      <c r="S246" s="29"/>
      <c r="T246" s="5"/>
      <c r="U246" s="155"/>
      <c r="V246" s="155"/>
      <c r="W246" s="155"/>
      <c r="X246" s="155"/>
      <c r="Y246" s="155"/>
      <c r="Z246" s="155"/>
      <c r="AA246" s="155"/>
      <c r="AB246" s="155"/>
      <c r="AC246" s="155"/>
      <c r="AD246" s="155"/>
      <c r="AE246" s="155"/>
    </row>
    <row r="247" spans="3:31"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5"/>
      <c r="U247" s="155"/>
      <c r="V247" s="155"/>
      <c r="W247" s="155"/>
      <c r="X247" s="155"/>
      <c r="Y247" s="155"/>
      <c r="Z247" s="155"/>
      <c r="AA247" s="155"/>
      <c r="AB247" s="155"/>
      <c r="AC247" s="155"/>
      <c r="AD247" s="155"/>
      <c r="AE247" s="155"/>
    </row>
    <row r="248" spans="3:31">
      <c r="C248" s="5">
        <f>IF(OR(F248="",H248=""),"",IF(F248=H248,1,IF(F248&gt;H248,3,0)))</f>
        <v>0</v>
      </c>
      <c r="D248" s="200" t="str">
        <f>V243</f>
        <v>Rosinha da Gabi</v>
      </c>
      <c r="E248" s="200"/>
      <c r="F248" s="129">
        <v>18.489999999999998</v>
      </c>
      <c r="G248" s="88" t="s">
        <v>17</v>
      </c>
      <c r="H248" s="128">
        <v>50.42</v>
      </c>
      <c r="I248" s="200" t="str">
        <f>V240</f>
        <v>André fogão</v>
      </c>
      <c r="J248" s="200"/>
      <c r="K248" s="200"/>
      <c r="L248" s="200"/>
      <c r="M248" s="200"/>
      <c r="N248" s="200"/>
      <c r="O248" s="200"/>
      <c r="P248" s="200"/>
      <c r="Q248" s="5">
        <f>IF(OR(H248="",F248=""),"",IF(H248=F248,1,IF(H248&gt;F248,3,0)))</f>
        <v>3</v>
      </c>
      <c r="R248" s="29"/>
      <c r="S248" s="29"/>
      <c r="T248" s="5"/>
      <c r="U248" s="155"/>
      <c r="V248" s="155"/>
      <c r="W248" s="155"/>
      <c r="X248" s="155"/>
      <c r="Y248" s="155"/>
      <c r="Z248" s="155"/>
      <c r="AA248" s="155"/>
      <c r="AB248" s="155"/>
      <c r="AC248" s="155"/>
      <c r="AD248" s="155"/>
      <c r="AE248" s="155"/>
    </row>
    <row r="249" spans="3:31">
      <c r="C249" s="5">
        <f t="shared" ref="C249:C279" si="10">IF(OR(F249="",H249=""),"",IF(F249=H249,1,IF(F249&gt;H249,3,0)))</f>
        <v>3</v>
      </c>
      <c r="D249" s="200" t="str">
        <f>V242</f>
        <v>Vetores F. C.</v>
      </c>
      <c r="E249" s="200"/>
      <c r="F249" s="128">
        <v>41.39</v>
      </c>
      <c r="G249" s="88" t="s">
        <v>17</v>
      </c>
      <c r="H249" s="129">
        <v>20.22</v>
      </c>
      <c r="I249" s="200" t="str">
        <f>V241</f>
        <v>Monet FC</v>
      </c>
      <c r="J249" s="200"/>
      <c r="K249" s="200"/>
      <c r="L249" s="200"/>
      <c r="M249" s="200"/>
      <c r="N249" s="200"/>
      <c r="O249" s="200"/>
      <c r="P249" s="200"/>
      <c r="Q249" s="5">
        <f t="shared" ref="Q249:Q279" si="11">IF(OR(H249="",F249=""),"",IF(H249=F249,1,IF(H249&gt;F249,3,0)))</f>
        <v>0</v>
      </c>
      <c r="R249" s="29"/>
      <c r="S249" s="29"/>
      <c r="T249" s="5"/>
      <c r="U249" s="155"/>
      <c r="V249" s="155"/>
      <c r="W249" s="155"/>
      <c r="X249" s="155"/>
      <c r="Y249" s="155"/>
      <c r="Z249" s="155"/>
      <c r="AA249" s="155"/>
      <c r="AB249" s="155"/>
      <c r="AC249" s="155"/>
      <c r="AD249" s="155"/>
      <c r="AE249" s="155"/>
    </row>
    <row r="250" spans="3:31" ht="15.75" thickBot="1">
      <c r="C250" s="5" t="str">
        <f t="shared" si="10"/>
        <v/>
      </c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5" t="str">
        <f t="shared" si="11"/>
        <v/>
      </c>
      <c r="R250" s="29"/>
      <c r="S250" s="29"/>
      <c r="T250" s="29"/>
      <c r="U250" s="155"/>
      <c r="V250" s="155"/>
      <c r="W250" s="155"/>
      <c r="X250" s="155"/>
      <c r="Y250" s="155"/>
      <c r="Z250" s="155"/>
      <c r="AA250" s="155"/>
      <c r="AB250" s="155"/>
      <c r="AC250" s="155"/>
      <c r="AD250" s="155"/>
      <c r="AE250" s="155"/>
    </row>
    <row r="251" spans="3:31">
      <c r="C251" s="5" t="str">
        <f t="shared" si="10"/>
        <v/>
      </c>
      <c r="D251" s="201" t="s">
        <v>245</v>
      </c>
      <c r="E251" s="202"/>
      <c r="F251" s="202"/>
      <c r="G251" s="202"/>
      <c r="H251" s="202"/>
      <c r="I251" s="202"/>
      <c r="J251" s="202"/>
      <c r="K251" s="202"/>
      <c r="L251" s="202"/>
      <c r="M251" s="202"/>
      <c r="N251" s="202"/>
      <c r="O251" s="202"/>
      <c r="P251" s="203"/>
      <c r="Q251" s="5" t="str">
        <f t="shared" si="11"/>
        <v/>
      </c>
      <c r="R251" s="29"/>
      <c r="S251" s="29"/>
      <c r="T251" s="29"/>
      <c r="U251" s="155"/>
      <c r="V251" s="155"/>
      <c r="W251" s="155"/>
      <c r="X251" s="155"/>
      <c r="Y251" s="155"/>
      <c r="Z251" s="155"/>
      <c r="AA251" s="155"/>
      <c r="AB251" s="155"/>
      <c r="AC251" s="155"/>
      <c r="AD251" s="155"/>
      <c r="AE251" s="155"/>
    </row>
    <row r="252" spans="3:31" ht="15.75" thickBot="1">
      <c r="C252" s="5" t="str">
        <f t="shared" si="10"/>
        <v/>
      </c>
      <c r="D252" s="204"/>
      <c r="E252" s="205"/>
      <c r="F252" s="205"/>
      <c r="G252" s="205"/>
      <c r="H252" s="205"/>
      <c r="I252" s="205"/>
      <c r="J252" s="205"/>
      <c r="K252" s="205"/>
      <c r="L252" s="205"/>
      <c r="M252" s="205"/>
      <c r="N252" s="205"/>
      <c r="O252" s="205"/>
      <c r="P252" s="206"/>
      <c r="Q252" s="5" t="str">
        <f t="shared" si="11"/>
        <v/>
      </c>
      <c r="R252" s="29"/>
      <c r="S252" s="29"/>
      <c r="T252" s="29"/>
      <c r="U252" s="155"/>
      <c r="V252" s="155"/>
      <c r="W252" s="155"/>
      <c r="X252" s="155"/>
      <c r="Y252" s="155"/>
      <c r="Z252" s="155"/>
      <c r="AA252" s="155"/>
      <c r="AB252" s="155"/>
      <c r="AC252" s="155"/>
      <c r="AD252" s="155"/>
      <c r="AE252" s="155"/>
    </row>
    <row r="253" spans="3:31">
      <c r="C253" s="5" t="str">
        <f t="shared" si="10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11"/>
        <v/>
      </c>
      <c r="R253" s="29"/>
      <c r="S253" s="29"/>
      <c r="T253" s="29"/>
      <c r="U253" s="155"/>
      <c r="V253" s="155"/>
      <c r="W253" s="155"/>
      <c r="X253" s="155"/>
      <c r="Y253" s="155"/>
      <c r="Z253" s="155"/>
      <c r="AA253" s="155"/>
      <c r="AB253" s="155"/>
      <c r="AC253" s="155"/>
      <c r="AD253" s="155"/>
      <c r="AE253" s="155"/>
    </row>
    <row r="254" spans="3:31">
      <c r="C254" s="5">
        <f t="shared" si="10"/>
        <v>0</v>
      </c>
      <c r="D254" s="200" t="str">
        <f>V243</f>
        <v>Rosinha da Gabi</v>
      </c>
      <c r="E254" s="200"/>
      <c r="F254" s="135">
        <v>41.14</v>
      </c>
      <c r="G254" s="134" t="s">
        <v>17</v>
      </c>
      <c r="H254" s="133">
        <v>43.55</v>
      </c>
      <c r="I254" s="200" t="str">
        <f>V241</f>
        <v>Monet FC</v>
      </c>
      <c r="J254" s="200"/>
      <c r="K254" s="200"/>
      <c r="L254" s="200"/>
      <c r="M254" s="200"/>
      <c r="N254" s="200"/>
      <c r="O254" s="200"/>
      <c r="P254" s="200"/>
      <c r="Q254" s="5">
        <f t="shared" si="11"/>
        <v>3</v>
      </c>
      <c r="R254" s="29"/>
      <c r="S254" s="29"/>
      <c r="T254" s="29"/>
      <c r="U254" s="155"/>
      <c r="V254" s="155"/>
      <c r="W254" s="155"/>
      <c r="X254" s="155"/>
      <c r="Y254" s="155"/>
      <c r="Z254" s="155"/>
      <c r="AA254" s="155"/>
      <c r="AB254" s="155"/>
      <c r="AC254" s="155"/>
      <c r="AD254" s="155"/>
      <c r="AE254" s="155"/>
    </row>
    <row r="255" spans="3:31">
      <c r="C255" s="5">
        <f t="shared" si="10"/>
        <v>0</v>
      </c>
      <c r="D255" s="200" t="str">
        <f>V242</f>
        <v>Vetores F. C.</v>
      </c>
      <c r="E255" s="200"/>
      <c r="F255" s="135">
        <v>34.479999999999997</v>
      </c>
      <c r="G255" s="134" t="s">
        <v>17</v>
      </c>
      <c r="H255" s="133">
        <v>51.4</v>
      </c>
      <c r="I255" s="200" t="str">
        <f>V240</f>
        <v>André fogão</v>
      </c>
      <c r="J255" s="200"/>
      <c r="K255" s="200"/>
      <c r="L255" s="200"/>
      <c r="M255" s="200"/>
      <c r="N255" s="200"/>
      <c r="O255" s="200"/>
      <c r="P255" s="200"/>
      <c r="Q255" s="5">
        <f t="shared" si="11"/>
        <v>3</v>
      </c>
      <c r="R255" s="29"/>
      <c r="S255" s="29"/>
      <c r="T255" s="29"/>
      <c r="U255" s="155"/>
      <c r="V255" s="155"/>
      <c r="W255" s="155"/>
      <c r="X255" s="155"/>
      <c r="Y255" s="155"/>
      <c r="Z255" s="155"/>
      <c r="AA255" s="155"/>
      <c r="AB255" s="155"/>
      <c r="AC255" s="155"/>
      <c r="AD255" s="155"/>
      <c r="AE255" s="155"/>
    </row>
    <row r="256" spans="3:31" ht="15.75" thickBot="1">
      <c r="C256" s="5" t="str">
        <f t="shared" si="10"/>
        <v/>
      </c>
      <c r="D256" s="29"/>
      <c r="E256" s="29"/>
      <c r="F256" s="25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11"/>
        <v/>
      </c>
      <c r="R256" s="29"/>
      <c r="S256" s="29"/>
      <c r="T256" s="29"/>
      <c r="U256" s="155"/>
      <c r="V256" s="155"/>
      <c r="W256" s="155"/>
      <c r="X256" s="155"/>
      <c r="Y256" s="155"/>
      <c r="Z256" s="155"/>
      <c r="AA256" s="155"/>
      <c r="AB256" s="155"/>
      <c r="AC256" s="155"/>
      <c r="AD256" s="155"/>
      <c r="AE256" s="155"/>
    </row>
    <row r="257" spans="3:31">
      <c r="C257" s="5" t="str">
        <f t="shared" si="10"/>
        <v/>
      </c>
      <c r="D257" s="201" t="s">
        <v>246</v>
      </c>
      <c r="E257" s="202"/>
      <c r="F257" s="202"/>
      <c r="G257" s="202"/>
      <c r="H257" s="202"/>
      <c r="I257" s="202"/>
      <c r="J257" s="202"/>
      <c r="K257" s="202"/>
      <c r="L257" s="202"/>
      <c r="M257" s="202"/>
      <c r="N257" s="202"/>
      <c r="O257" s="202"/>
      <c r="P257" s="203"/>
      <c r="Q257" s="5" t="str">
        <f t="shared" si="11"/>
        <v/>
      </c>
      <c r="R257" s="29"/>
      <c r="S257" s="29"/>
      <c r="T257" s="29"/>
      <c r="U257" s="155"/>
      <c r="V257" s="155"/>
      <c r="W257" s="155"/>
      <c r="X257" s="155"/>
      <c r="Y257" s="155"/>
      <c r="Z257" s="155"/>
      <c r="AA257" s="155"/>
      <c r="AB257" s="155"/>
      <c r="AC257" s="155"/>
      <c r="AD257" s="155"/>
      <c r="AE257" s="155"/>
    </row>
    <row r="258" spans="3:31" ht="15.75" thickBot="1">
      <c r="C258" s="5" t="str">
        <f t="shared" si="10"/>
        <v/>
      </c>
      <c r="D258" s="204"/>
      <c r="E258" s="205"/>
      <c r="F258" s="205"/>
      <c r="G258" s="205"/>
      <c r="H258" s="205"/>
      <c r="I258" s="205"/>
      <c r="J258" s="205"/>
      <c r="K258" s="205"/>
      <c r="L258" s="205"/>
      <c r="M258" s="205"/>
      <c r="N258" s="205"/>
      <c r="O258" s="205"/>
      <c r="P258" s="206"/>
      <c r="Q258" s="5" t="str">
        <f t="shared" si="11"/>
        <v/>
      </c>
      <c r="R258" s="29"/>
      <c r="S258" s="29"/>
      <c r="T258" s="29"/>
      <c r="U258" s="155"/>
      <c r="V258" s="155"/>
      <c r="W258" s="155"/>
      <c r="X258" s="155"/>
      <c r="Y258" s="155"/>
      <c r="Z258" s="155"/>
      <c r="AA258" s="155"/>
      <c r="AB258" s="155"/>
      <c r="AC258" s="155"/>
      <c r="AD258" s="155"/>
      <c r="AE258" s="155"/>
    </row>
    <row r="259" spans="3:31">
      <c r="C259" s="5" t="str">
        <f t="shared" si="10"/>
        <v/>
      </c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5" t="str">
        <f t="shared" si="11"/>
        <v/>
      </c>
      <c r="R259" s="29"/>
      <c r="S259" s="29"/>
      <c r="T259" s="29"/>
      <c r="U259" s="155"/>
      <c r="V259" s="155"/>
      <c r="W259" s="155"/>
      <c r="X259" s="155"/>
      <c r="Y259" s="155"/>
      <c r="Z259" s="155"/>
      <c r="AA259" s="155"/>
      <c r="AB259" s="155"/>
      <c r="AC259" s="155"/>
      <c r="AD259" s="155"/>
      <c r="AE259" s="155"/>
    </row>
    <row r="260" spans="3:31">
      <c r="C260" s="5">
        <f t="shared" si="10"/>
        <v>3</v>
      </c>
      <c r="D260" s="200" t="str">
        <f>V243</f>
        <v>Rosinha da Gabi</v>
      </c>
      <c r="E260" s="200"/>
      <c r="F260" s="128">
        <v>46.46</v>
      </c>
      <c r="G260" s="88" t="s">
        <v>17</v>
      </c>
      <c r="H260" s="129">
        <v>42.94</v>
      </c>
      <c r="I260" s="200" t="str">
        <f>V242</f>
        <v>Vetores F. C.</v>
      </c>
      <c r="J260" s="200"/>
      <c r="K260" s="200"/>
      <c r="L260" s="200"/>
      <c r="M260" s="200"/>
      <c r="N260" s="200"/>
      <c r="O260" s="200"/>
      <c r="P260" s="200"/>
      <c r="Q260" s="5">
        <f t="shared" si="11"/>
        <v>0</v>
      </c>
      <c r="R260" s="29"/>
      <c r="S260" s="29"/>
      <c r="T260" s="29"/>
      <c r="U260" s="155"/>
      <c r="V260" s="155"/>
      <c r="W260" s="155"/>
      <c r="X260" s="155"/>
      <c r="Y260" s="155"/>
      <c r="Z260" s="155"/>
      <c r="AA260" s="155"/>
      <c r="AB260" s="155"/>
      <c r="AC260" s="155"/>
      <c r="AD260" s="155"/>
      <c r="AE260" s="155"/>
    </row>
    <row r="261" spans="3:31">
      <c r="C261" s="5">
        <f t="shared" si="10"/>
        <v>3</v>
      </c>
      <c r="D261" s="200" t="str">
        <f>V241</f>
        <v>Monet FC</v>
      </c>
      <c r="E261" s="200"/>
      <c r="F261" s="128">
        <v>34.06</v>
      </c>
      <c r="G261" s="88" t="s">
        <v>17</v>
      </c>
      <c r="H261" s="129">
        <v>27.95</v>
      </c>
      <c r="I261" s="200" t="str">
        <f>V240</f>
        <v>André fogão</v>
      </c>
      <c r="J261" s="200"/>
      <c r="K261" s="200"/>
      <c r="L261" s="200"/>
      <c r="M261" s="200"/>
      <c r="N261" s="200"/>
      <c r="O261" s="200"/>
      <c r="P261" s="200"/>
      <c r="Q261" s="5">
        <f t="shared" si="11"/>
        <v>0</v>
      </c>
      <c r="R261" s="29"/>
      <c r="S261" s="29"/>
      <c r="T261" s="29"/>
      <c r="U261" s="155"/>
      <c r="V261" s="155"/>
      <c r="W261" s="155"/>
      <c r="X261" s="155"/>
      <c r="Y261" s="155"/>
      <c r="Z261" s="155"/>
      <c r="AA261" s="155"/>
      <c r="AB261" s="155"/>
      <c r="AC261" s="155"/>
      <c r="AD261" s="155"/>
      <c r="AE261" s="155"/>
    </row>
    <row r="262" spans="3:31" ht="15.75" thickBot="1">
      <c r="C262" s="5" t="str">
        <f t="shared" si="10"/>
        <v/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5" t="str">
        <f t="shared" si="11"/>
        <v/>
      </c>
      <c r="R262" s="29"/>
      <c r="S262" s="29"/>
      <c r="T262" s="29"/>
      <c r="U262" s="155"/>
      <c r="V262" s="155"/>
      <c r="W262" s="155"/>
      <c r="X262" s="155"/>
      <c r="Y262" s="155"/>
      <c r="Z262" s="155"/>
      <c r="AA262" s="155"/>
      <c r="AB262" s="155"/>
      <c r="AC262" s="155"/>
      <c r="AD262" s="155"/>
      <c r="AE262" s="155"/>
    </row>
    <row r="263" spans="3:31">
      <c r="C263" s="5" t="str">
        <f t="shared" si="10"/>
        <v/>
      </c>
      <c r="D263" s="201" t="s">
        <v>247</v>
      </c>
      <c r="E263" s="202"/>
      <c r="F263" s="202"/>
      <c r="G263" s="202"/>
      <c r="H263" s="202"/>
      <c r="I263" s="202"/>
      <c r="J263" s="202"/>
      <c r="K263" s="202"/>
      <c r="L263" s="202"/>
      <c r="M263" s="202"/>
      <c r="N263" s="202"/>
      <c r="O263" s="202"/>
      <c r="P263" s="203"/>
      <c r="Q263" s="5" t="str">
        <f t="shared" si="11"/>
        <v/>
      </c>
      <c r="R263" s="29"/>
      <c r="S263" s="29"/>
      <c r="T263" s="29"/>
      <c r="U263" s="155"/>
      <c r="V263" s="155"/>
      <c r="W263" s="155"/>
      <c r="X263" s="155"/>
      <c r="Y263" s="155"/>
      <c r="Z263" s="155"/>
      <c r="AA263" s="155"/>
      <c r="AB263" s="155"/>
      <c r="AC263" s="155"/>
      <c r="AD263" s="155"/>
      <c r="AE263" s="155"/>
    </row>
    <row r="264" spans="3:31" ht="15.75" thickBot="1">
      <c r="C264" s="5" t="str">
        <f t="shared" si="10"/>
        <v/>
      </c>
      <c r="D264" s="204"/>
      <c r="E264" s="205"/>
      <c r="F264" s="205"/>
      <c r="G264" s="205"/>
      <c r="H264" s="205"/>
      <c r="I264" s="205"/>
      <c r="J264" s="205"/>
      <c r="K264" s="205"/>
      <c r="L264" s="205"/>
      <c r="M264" s="205"/>
      <c r="N264" s="205"/>
      <c r="O264" s="205"/>
      <c r="P264" s="206"/>
      <c r="Q264" s="5" t="str">
        <f t="shared" si="11"/>
        <v/>
      </c>
      <c r="R264" s="29"/>
      <c r="S264" s="29"/>
      <c r="T264" s="29"/>
      <c r="U264" s="155"/>
      <c r="V264" s="155"/>
      <c r="W264" s="155"/>
      <c r="X264" s="155"/>
      <c r="Y264" s="155"/>
      <c r="Z264" s="155"/>
      <c r="AA264" s="155"/>
      <c r="AB264" s="155"/>
      <c r="AC264" s="155"/>
      <c r="AD264" s="155"/>
      <c r="AE264" s="155"/>
    </row>
    <row r="265" spans="3:31">
      <c r="C265" s="5" t="str">
        <f t="shared" si="10"/>
        <v/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5" t="str">
        <f t="shared" si="11"/>
        <v/>
      </c>
      <c r="R265" s="29"/>
      <c r="S265" s="29"/>
      <c r="T265" s="29"/>
      <c r="U265" s="155"/>
      <c r="V265" s="155"/>
      <c r="W265" s="155"/>
      <c r="X265" s="155"/>
      <c r="Y265" s="155"/>
      <c r="Z265" s="155"/>
      <c r="AA265" s="155"/>
      <c r="AB265" s="155"/>
      <c r="AC265" s="155"/>
      <c r="AD265" s="155"/>
      <c r="AE265" s="155"/>
    </row>
    <row r="266" spans="3:31">
      <c r="C266" s="5">
        <f t="shared" si="10"/>
        <v>3</v>
      </c>
      <c r="D266" s="200" t="str">
        <f>V243</f>
        <v>Rosinha da Gabi</v>
      </c>
      <c r="E266" s="200"/>
      <c r="F266" s="128">
        <v>41.99</v>
      </c>
      <c r="G266" s="88" t="s">
        <v>17</v>
      </c>
      <c r="H266" s="129">
        <v>23.45</v>
      </c>
      <c r="I266" s="200" t="str">
        <f>V240</f>
        <v>André fogão</v>
      </c>
      <c r="J266" s="200"/>
      <c r="K266" s="200"/>
      <c r="L266" s="200"/>
      <c r="M266" s="200"/>
      <c r="N266" s="200"/>
      <c r="O266" s="200"/>
      <c r="P266" s="200"/>
      <c r="Q266" s="5">
        <f t="shared" si="11"/>
        <v>0</v>
      </c>
      <c r="R266" s="29"/>
      <c r="S266" s="29"/>
      <c r="T266" s="29"/>
      <c r="U266" s="155"/>
      <c r="V266" s="155"/>
      <c r="W266" s="155"/>
      <c r="X266" s="155"/>
      <c r="Y266" s="155"/>
      <c r="Z266" s="155"/>
      <c r="AA266" s="155"/>
      <c r="AB266" s="155"/>
      <c r="AC266" s="155"/>
      <c r="AD266" s="155"/>
      <c r="AE266" s="155"/>
    </row>
    <row r="267" spans="3:31">
      <c r="C267" s="5">
        <f t="shared" si="10"/>
        <v>3</v>
      </c>
      <c r="D267" s="200" t="str">
        <f>V242</f>
        <v>Vetores F. C.</v>
      </c>
      <c r="E267" s="200"/>
      <c r="F267" s="128">
        <v>33.85</v>
      </c>
      <c r="G267" s="88" t="s">
        <v>17</v>
      </c>
      <c r="H267" s="129">
        <v>13.11</v>
      </c>
      <c r="I267" s="200" t="str">
        <f>V241</f>
        <v>Monet FC</v>
      </c>
      <c r="J267" s="200"/>
      <c r="K267" s="200"/>
      <c r="L267" s="200"/>
      <c r="M267" s="200"/>
      <c r="N267" s="200"/>
      <c r="O267" s="200"/>
      <c r="P267" s="200"/>
      <c r="Q267" s="5">
        <f t="shared" si="11"/>
        <v>0</v>
      </c>
      <c r="R267" s="29"/>
      <c r="S267" s="29"/>
      <c r="T267" s="29"/>
      <c r="U267" s="155"/>
      <c r="V267" s="155"/>
      <c r="W267" s="155"/>
      <c r="X267" s="155"/>
      <c r="Y267" s="155"/>
      <c r="Z267" s="155"/>
      <c r="AA267" s="155"/>
      <c r="AB267" s="155"/>
      <c r="AC267" s="155"/>
      <c r="AD267" s="155"/>
      <c r="AE267" s="155"/>
    </row>
    <row r="268" spans="3:31" ht="15.75" thickBot="1">
      <c r="C268" s="5" t="str">
        <f t="shared" si="10"/>
        <v/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5" t="str">
        <f t="shared" si="11"/>
        <v/>
      </c>
      <c r="R268" s="29"/>
      <c r="S268" s="29"/>
      <c r="T268" s="29"/>
      <c r="U268" s="155"/>
      <c r="V268" s="155"/>
      <c r="W268" s="155"/>
      <c r="X268" s="155"/>
      <c r="Y268" s="155"/>
      <c r="Z268" s="155"/>
      <c r="AA268" s="155"/>
      <c r="AB268" s="155"/>
      <c r="AC268" s="155"/>
      <c r="AD268" s="155"/>
      <c r="AE268" s="155"/>
    </row>
    <row r="269" spans="3:31">
      <c r="C269" s="5" t="str">
        <f t="shared" si="10"/>
        <v/>
      </c>
      <c r="D269" s="201" t="s">
        <v>248</v>
      </c>
      <c r="E269" s="202"/>
      <c r="F269" s="202"/>
      <c r="G269" s="202"/>
      <c r="H269" s="202"/>
      <c r="I269" s="202"/>
      <c r="J269" s="202"/>
      <c r="K269" s="202"/>
      <c r="L269" s="202"/>
      <c r="M269" s="202"/>
      <c r="N269" s="202"/>
      <c r="O269" s="202"/>
      <c r="P269" s="203"/>
      <c r="Q269" s="5" t="str">
        <f t="shared" si="11"/>
        <v/>
      </c>
      <c r="R269" s="29"/>
      <c r="S269" s="29"/>
      <c r="T269" s="29"/>
      <c r="U269" s="155"/>
      <c r="V269" s="155"/>
      <c r="W269" s="155"/>
      <c r="X269" s="155"/>
      <c r="Y269" s="155"/>
      <c r="Z269" s="155"/>
      <c r="AA269" s="155"/>
      <c r="AB269" s="155"/>
      <c r="AC269" s="155"/>
      <c r="AD269" s="155"/>
      <c r="AE269" s="155"/>
    </row>
    <row r="270" spans="3:31" ht="15.75" thickBot="1">
      <c r="C270" s="5" t="str">
        <f t="shared" si="10"/>
        <v/>
      </c>
      <c r="D270" s="204"/>
      <c r="E270" s="205"/>
      <c r="F270" s="205"/>
      <c r="G270" s="205"/>
      <c r="H270" s="205"/>
      <c r="I270" s="205"/>
      <c r="J270" s="205"/>
      <c r="K270" s="205"/>
      <c r="L270" s="205"/>
      <c r="M270" s="205"/>
      <c r="N270" s="205"/>
      <c r="O270" s="205"/>
      <c r="P270" s="206"/>
      <c r="Q270" s="5" t="str">
        <f t="shared" si="11"/>
        <v/>
      </c>
      <c r="R270" s="29"/>
      <c r="S270" s="29"/>
      <c r="T270" s="29"/>
      <c r="U270" s="155"/>
      <c r="V270" s="155"/>
      <c r="W270" s="155"/>
      <c r="X270" s="155"/>
      <c r="Y270" s="155"/>
      <c r="Z270" s="155"/>
      <c r="AA270" s="155"/>
      <c r="AB270" s="155"/>
      <c r="AC270" s="155"/>
      <c r="AD270" s="155"/>
      <c r="AE270" s="155"/>
    </row>
    <row r="271" spans="3:31">
      <c r="C271" s="5" t="str">
        <f t="shared" si="10"/>
        <v/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5" t="str">
        <f t="shared" si="11"/>
        <v/>
      </c>
      <c r="R271" s="29"/>
      <c r="S271" s="29"/>
      <c r="T271" s="29"/>
      <c r="U271" s="155"/>
      <c r="V271" s="155"/>
      <c r="W271" s="155"/>
      <c r="X271" s="155"/>
      <c r="Y271" s="155"/>
      <c r="Z271" s="155"/>
      <c r="AA271" s="155"/>
      <c r="AB271" s="155"/>
      <c r="AC271" s="155"/>
      <c r="AD271" s="155"/>
      <c r="AE271" s="155"/>
    </row>
    <row r="272" spans="3:31">
      <c r="C272" s="5">
        <f t="shared" si="10"/>
        <v>3</v>
      </c>
      <c r="D272" s="200" t="str">
        <f>V243</f>
        <v>Rosinha da Gabi</v>
      </c>
      <c r="E272" s="200"/>
      <c r="F272" s="128">
        <v>45.49</v>
      </c>
      <c r="G272" s="88" t="s">
        <v>17</v>
      </c>
      <c r="H272" s="129">
        <v>25.49</v>
      </c>
      <c r="I272" s="200" t="str">
        <f>V241</f>
        <v>Monet FC</v>
      </c>
      <c r="J272" s="200"/>
      <c r="K272" s="200"/>
      <c r="L272" s="200"/>
      <c r="M272" s="200"/>
      <c r="N272" s="200"/>
      <c r="O272" s="200"/>
      <c r="P272" s="200"/>
      <c r="Q272" s="5">
        <f t="shared" si="11"/>
        <v>0</v>
      </c>
      <c r="R272" s="29"/>
      <c r="S272" s="29"/>
      <c r="T272" s="29"/>
      <c r="U272" s="155"/>
      <c r="V272" s="155"/>
      <c r="W272" s="155"/>
      <c r="X272" s="155"/>
      <c r="Y272" s="155"/>
      <c r="Z272" s="155"/>
      <c r="AA272" s="155"/>
      <c r="AB272" s="155"/>
      <c r="AC272" s="155"/>
      <c r="AD272" s="155"/>
      <c r="AE272" s="155"/>
    </row>
    <row r="273" spans="3:31">
      <c r="C273" s="5">
        <f t="shared" si="10"/>
        <v>3</v>
      </c>
      <c r="D273" s="200" t="str">
        <f>V242</f>
        <v>Vetores F. C.</v>
      </c>
      <c r="E273" s="200"/>
      <c r="F273" s="128">
        <v>34.590000000000003</v>
      </c>
      <c r="G273" s="88" t="s">
        <v>17</v>
      </c>
      <c r="H273" s="129">
        <v>26.41</v>
      </c>
      <c r="I273" s="200" t="str">
        <f>V240</f>
        <v>André fogão</v>
      </c>
      <c r="J273" s="200"/>
      <c r="K273" s="200"/>
      <c r="L273" s="200"/>
      <c r="M273" s="200"/>
      <c r="N273" s="200"/>
      <c r="O273" s="200"/>
      <c r="P273" s="200"/>
      <c r="Q273" s="5">
        <f t="shared" si="11"/>
        <v>0</v>
      </c>
      <c r="R273" s="29"/>
      <c r="S273" s="29"/>
      <c r="T273" s="29"/>
      <c r="U273" s="155"/>
      <c r="V273" s="155"/>
      <c r="W273" s="155"/>
      <c r="X273" s="155"/>
      <c r="Y273" s="155"/>
      <c r="Z273" s="155"/>
      <c r="AA273" s="155"/>
      <c r="AB273" s="155"/>
      <c r="AC273" s="155"/>
      <c r="AD273" s="155"/>
      <c r="AE273" s="155"/>
    </row>
    <row r="274" spans="3:31" ht="15.75" thickBot="1">
      <c r="C274" s="5" t="str">
        <f t="shared" si="10"/>
        <v/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5" t="str">
        <f t="shared" si="11"/>
        <v/>
      </c>
      <c r="R274" s="29"/>
      <c r="S274" s="29"/>
      <c r="T274" s="29"/>
      <c r="U274" s="155"/>
      <c r="V274" s="155"/>
      <c r="W274" s="155"/>
      <c r="X274" s="155"/>
      <c r="Y274" s="155"/>
      <c r="Z274" s="155"/>
      <c r="AA274" s="155"/>
      <c r="AB274" s="155"/>
      <c r="AC274" s="155"/>
      <c r="AD274" s="155"/>
      <c r="AE274" s="155"/>
    </row>
    <row r="275" spans="3:31">
      <c r="C275" s="5" t="str">
        <f t="shared" si="10"/>
        <v/>
      </c>
      <c r="D275" s="201" t="s">
        <v>249</v>
      </c>
      <c r="E275" s="202"/>
      <c r="F275" s="202"/>
      <c r="G275" s="202"/>
      <c r="H275" s="202"/>
      <c r="I275" s="202"/>
      <c r="J275" s="202"/>
      <c r="K275" s="202"/>
      <c r="L275" s="202"/>
      <c r="M275" s="202"/>
      <c r="N275" s="202"/>
      <c r="O275" s="202"/>
      <c r="P275" s="203"/>
      <c r="Q275" s="5" t="str">
        <f t="shared" si="11"/>
        <v/>
      </c>
      <c r="R275" s="29"/>
      <c r="S275" s="29"/>
      <c r="T275" s="29"/>
      <c r="U275" s="155"/>
      <c r="V275" s="155"/>
      <c r="W275" s="155"/>
      <c r="X275" s="155"/>
      <c r="Y275" s="155"/>
      <c r="Z275" s="155"/>
      <c r="AA275" s="155"/>
      <c r="AB275" s="155"/>
      <c r="AC275" s="155"/>
      <c r="AD275" s="155"/>
      <c r="AE275" s="155"/>
    </row>
    <row r="276" spans="3:31" ht="15.75" thickBot="1">
      <c r="C276" s="5" t="str">
        <f t="shared" si="10"/>
        <v/>
      </c>
      <c r="D276" s="204"/>
      <c r="E276" s="205"/>
      <c r="F276" s="205"/>
      <c r="G276" s="205"/>
      <c r="H276" s="205"/>
      <c r="I276" s="205"/>
      <c r="J276" s="205"/>
      <c r="K276" s="205"/>
      <c r="L276" s="205"/>
      <c r="M276" s="205"/>
      <c r="N276" s="205"/>
      <c r="O276" s="205"/>
      <c r="P276" s="206"/>
      <c r="Q276" s="5" t="str">
        <f t="shared" si="11"/>
        <v/>
      </c>
      <c r="R276" s="29"/>
      <c r="S276" s="29"/>
      <c r="T276" s="29"/>
      <c r="U276" s="155"/>
      <c r="V276" s="155"/>
      <c r="W276" s="155"/>
      <c r="X276" s="155"/>
      <c r="Y276" s="155"/>
      <c r="Z276" s="155"/>
      <c r="AA276" s="155"/>
      <c r="AB276" s="155"/>
      <c r="AC276" s="155"/>
      <c r="AD276" s="155"/>
      <c r="AE276" s="155"/>
    </row>
    <row r="277" spans="3:31">
      <c r="C277" s="5" t="str">
        <f t="shared" si="10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11"/>
        <v/>
      </c>
      <c r="R277" s="29"/>
      <c r="S277" s="29"/>
      <c r="T277" s="29"/>
      <c r="U277" s="155"/>
      <c r="V277" s="155"/>
      <c r="W277" s="155"/>
      <c r="X277" s="155"/>
      <c r="Y277" s="155"/>
      <c r="Z277" s="155"/>
      <c r="AA277" s="155"/>
      <c r="AB277" s="155"/>
      <c r="AC277" s="155"/>
      <c r="AD277" s="155"/>
      <c r="AE277" s="155"/>
    </row>
    <row r="278" spans="3:31">
      <c r="C278" s="5">
        <f t="shared" si="10"/>
        <v>3</v>
      </c>
      <c r="D278" s="200" t="str">
        <f>V243</f>
        <v>Rosinha da Gabi</v>
      </c>
      <c r="E278" s="200"/>
      <c r="F278" s="174">
        <v>58.46</v>
      </c>
      <c r="G278" s="134" t="s">
        <v>17</v>
      </c>
      <c r="H278" s="135">
        <v>44.55</v>
      </c>
      <c r="I278" s="200" t="str">
        <f>V242</f>
        <v>Vetores F. C.</v>
      </c>
      <c r="J278" s="200"/>
      <c r="K278" s="200"/>
      <c r="L278" s="200"/>
      <c r="M278" s="200"/>
      <c r="N278" s="200"/>
      <c r="O278" s="200"/>
      <c r="P278" s="200"/>
      <c r="Q278" s="5">
        <f t="shared" si="11"/>
        <v>0</v>
      </c>
      <c r="R278" s="29"/>
      <c r="S278" s="29"/>
      <c r="T278" s="29"/>
      <c r="U278" s="156"/>
      <c r="V278" s="156"/>
      <c r="W278" s="156"/>
      <c r="X278" s="156"/>
      <c r="Y278" s="156"/>
      <c r="Z278" s="156"/>
      <c r="AA278" s="156"/>
      <c r="AB278" s="155"/>
      <c r="AC278" s="155"/>
      <c r="AD278" s="155"/>
      <c r="AE278" s="155"/>
    </row>
    <row r="279" spans="3:31">
      <c r="C279" s="5">
        <f t="shared" si="10"/>
        <v>3</v>
      </c>
      <c r="D279" s="200" t="str">
        <f>V241</f>
        <v>Monet FC</v>
      </c>
      <c r="E279" s="200"/>
      <c r="F279" s="174">
        <v>50.7</v>
      </c>
      <c r="G279" s="134" t="s">
        <v>17</v>
      </c>
      <c r="H279" s="135">
        <v>30.48</v>
      </c>
      <c r="I279" s="200" t="str">
        <f>V240</f>
        <v>André fogão</v>
      </c>
      <c r="J279" s="200"/>
      <c r="K279" s="200"/>
      <c r="L279" s="200"/>
      <c r="M279" s="200"/>
      <c r="N279" s="200"/>
      <c r="O279" s="200"/>
      <c r="P279" s="200"/>
      <c r="Q279" s="5">
        <f t="shared" si="11"/>
        <v>0</v>
      </c>
      <c r="R279" s="29"/>
      <c r="S279" s="29"/>
      <c r="T279" s="29"/>
      <c r="U279" s="156"/>
      <c r="V279" s="156"/>
      <c r="W279" s="156"/>
      <c r="X279" s="156"/>
      <c r="Y279" s="156"/>
      <c r="Z279" s="156"/>
      <c r="AA279" s="156"/>
      <c r="AB279" s="155"/>
      <c r="AC279" s="155"/>
      <c r="AD279" s="155"/>
      <c r="AE279" s="155"/>
    </row>
    <row r="280" spans="3:31" ht="15.75" thickBot="1">
      <c r="U280" s="156"/>
      <c r="V280" s="156"/>
      <c r="W280" s="156"/>
      <c r="X280" s="156"/>
      <c r="Y280" s="156"/>
      <c r="Z280" s="156"/>
      <c r="AA280" s="156"/>
      <c r="AB280" s="155"/>
      <c r="AC280" s="155"/>
      <c r="AD280" s="155"/>
      <c r="AE280" s="155"/>
    </row>
    <row r="281" spans="3:31">
      <c r="C281" s="29"/>
      <c r="D281" s="306" t="s">
        <v>134</v>
      </c>
      <c r="E281" s="307"/>
      <c r="F281" s="307"/>
      <c r="G281" s="307"/>
      <c r="H281" s="307"/>
      <c r="I281" s="307"/>
      <c r="J281" s="307"/>
      <c r="K281" s="307"/>
      <c r="L281" s="307"/>
      <c r="M281" s="308"/>
      <c r="N281" s="29"/>
      <c r="O281" s="29"/>
      <c r="P281" s="29"/>
      <c r="Q281" s="29"/>
      <c r="R281" s="29"/>
      <c r="S281" s="5"/>
      <c r="T281" s="5"/>
      <c r="U281" s="156"/>
      <c r="V281" s="156"/>
      <c r="W281" s="156"/>
      <c r="X281" s="156"/>
      <c r="Y281" s="156"/>
      <c r="Z281" s="156"/>
      <c r="AA281" s="156"/>
      <c r="AB281" s="155"/>
      <c r="AC281" s="155"/>
      <c r="AD281" s="155"/>
      <c r="AE281" s="155"/>
    </row>
    <row r="282" spans="3:31" ht="15.75" thickBot="1">
      <c r="C282" s="29"/>
      <c r="D282" s="309"/>
      <c r="E282" s="310"/>
      <c r="F282" s="310"/>
      <c r="G282" s="310"/>
      <c r="H282" s="310"/>
      <c r="I282" s="310"/>
      <c r="J282" s="310"/>
      <c r="K282" s="310"/>
      <c r="L282" s="310"/>
      <c r="M282" s="311"/>
      <c r="N282" s="29"/>
      <c r="O282" s="29"/>
      <c r="P282" s="29"/>
      <c r="Q282" s="29"/>
      <c r="R282" s="29"/>
      <c r="S282" s="5"/>
      <c r="T282" s="5"/>
      <c r="U282" s="155"/>
      <c r="V282" s="155"/>
      <c r="W282" s="155"/>
      <c r="X282" s="155"/>
      <c r="Y282" s="155"/>
      <c r="Z282" s="155"/>
      <c r="AA282" s="155"/>
      <c r="AB282" s="155"/>
      <c r="AC282" s="155"/>
      <c r="AD282" s="155"/>
      <c r="AE282" s="155"/>
    </row>
    <row r="283" spans="3:31">
      <c r="C283" s="29"/>
      <c r="D283" s="159" t="s">
        <v>3</v>
      </c>
      <c r="E283" s="160" t="s">
        <v>29</v>
      </c>
      <c r="F283" s="337" t="s">
        <v>12</v>
      </c>
      <c r="G283" s="338"/>
      <c r="H283" s="337" t="s">
        <v>264</v>
      </c>
      <c r="I283" s="338"/>
      <c r="J283" s="337" t="s">
        <v>265</v>
      </c>
      <c r="K283" s="338"/>
      <c r="L283" s="337" t="s">
        <v>266</v>
      </c>
      <c r="M283" s="339"/>
      <c r="N283" s="29"/>
      <c r="O283" s="29" t="s">
        <v>271</v>
      </c>
      <c r="P283" s="29"/>
      <c r="Q283" s="29"/>
      <c r="R283" s="29"/>
      <c r="S283" s="5"/>
      <c r="T283" s="5"/>
      <c r="U283" s="157" t="s">
        <v>3</v>
      </c>
      <c r="V283" s="157" t="s">
        <v>2</v>
      </c>
      <c r="W283" s="157" t="s">
        <v>12</v>
      </c>
      <c r="X283" s="157" t="s">
        <v>13</v>
      </c>
      <c r="Y283" s="157" t="s">
        <v>14</v>
      </c>
      <c r="Z283" s="157" t="s">
        <v>15</v>
      </c>
      <c r="AA283" s="157" t="s">
        <v>26</v>
      </c>
      <c r="AB283" s="157" t="s">
        <v>27</v>
      </c>
      <c r="AC283" s="157" t="s">
        <v>28</v>
      </c>
      <c r="AD283" s="155"/>
      <c r="AE283" s="155"/>
    </row>
    <row r="284" spans="3:31">
      <c r="C284" s="29"/>
      <c r="D284" s="161" t="s">
        <v>4</v>
      </c>
      <c r="E284" s="161" t="str">
        <f>VLOOKUP(AC284,$U$283:$AB$287,2)</f>
        <v>Casinha da Grazi</v>
      </c>
      <c r="F284" s="331">
        <f>VLOOKUP(AC284,$U$283:$AB$287,3)</f>
        <v>15</v>
      </c>
      <c r="G284" s="331"/>
      <c r="H284" s="332">
        <f>VLOOKUP(AC284,$U$283:$AB$287,4)</f>
        <v>292.91999999999996</v>
      </c>
      <c r="I284" s="332"/>
      <c r="J284" s="332">
        <f>VLOOKUP(AC284,$U$283:$AB$287,5)</f>
        <v>203.68999999999997</v>
      </c>
      <c r="K284" s="332"/>
      <c r="L284" s="332">
        <f>VLOOKUP(AC284,$U$283:$AB$287,6)</f>
        <v>89.22999999999999</v>
      </c>
      <c r="M284" s="333"/>
      <c r="N284" s="29"/>
      <c r="O284" s="29" t="s">
        <v>267</v>
      </c>
      <c r="P284" s="29"/>
      <c r="Q284" s="29"/>
      <c r="R284" s="29"/>
      <c r="S284" s="5"/>
      <c r="T284" s="5"/>
      <c r="U284" s="157">
        <v>1</v>
      </c>
      <c r="V284" s="155" t="str">
        <f>IF(OR('3ª FASE - GRUPOS Q a X'!F499="",'3ª FASE - GRUPOS Q a X'!F499=""),"",'3ª FASE - GRUPOS Q a X'!E438)</f>
        <v>PAPAMIKE F.C.</v>
      </c>
      <c r="W284" s="155">
        <f>SUM(Q292,Q299,Q305,Q310,Q317,Q323)</f>
        <v>6</v>
      </c>
      <c r="X284" s="155">
        <f>SUM(H292,H299,H305,H310,H317,H323)</f>
        <v>196.07</v>
      </c>
      <c r="Y284" s="155">
        <f>SUM(F292,F299,F305,F310,F317,F323)</f>
        <v>286.60000000000002</v>
      </c>
      <c r="Z284" s="155">
        <f>X284-Y284</f>
        <v>-90.53000000000003</v>
      </c>
      <c r="AA284" s="155">
        <f>(W284*10^10)+((Z284+5000)*10^6)+(X284*10)+U284</f>
        <v>64909471961.699997</v>
      </c>
      <c r="AB284" s="155">
        <f>LARGE($AA$284:$AA$287,U284)</f>
        <v>155089232933.20001</v>
      </c>
      <c r="AC284" s="158">
        <f>MATCH(AB284,$AA$284:$AA$287,0)</f>
        <v>4</v>
      </c>
      <c r="AD284" s="155"/>
      <c r="AE284" s="155"/>
    </row>
    <row r="285" spans="3:31">
      <c r="C285" s="29"/>
      <c r="D285" s="161" t="s">
        <v>5</v>
      </c>
      <c r="E285" s="161" t="str">
        <f>VLOOKUP(AC285,$U$283:$AB$287,2)</f>
        <v>Forever2013</v>
      </c>
      <c r="F285" s="331">
        <f>VLOOKUP(AC285,$U$283:$AB$287,3)</f>
        <v>9</v>
      </c>
      <c r="G285" s="331"/>
      <c r="H285" s="332">
        <f>VLOOKUP(AC285,$U$283:$AB$287,4)</f>
        <v>312.37</v>
      </c>
      <c r="I285" s="332"/>
      <c r="J285" s="332">
        <f>VLOOKUP(AC285,$U$283:$AB$287,5)</f>
        <v>267.48</v>
      </c>
      <c r="K285" s="332"/>
      <c r="L285" s="332">
        <f>VLOOKUP(AC285,$U$283:$AB$287,6)</f>
        <v>44.889999999999986</v>
      </c>
      <c r="M285" s="333"/>
      <c r="N285" s="29"/>
      <c r="O285" s="29" t="s">
        <v>588</v>
      </c>
      <c r="P285" s="29"/>
      <c r="Q285" s="29"/>
      <c r="R285" s="29"/>
      <c r="S285" s="5"/>
      <c r="T285" s="5"/>
      <c r="U285" s="157">
        <v>2</v>
      </c>
      <c r="V285" s="155" t="str">
        <f>IF(OR('3ª FASE - GRUPOS Q a X'!F155="",'3ª FASE - GRUPOS Q a X'!F155=""),"",'3ª FASE - GRUPOS Q a X'!E93)</f>
        <v>Forever2013</v>
      </c>
      <c r="W285" s="155">
        <f>SUM(Q293,Q298,Q311,Q316,C305,C323)</f>
        <v>9</v>
      </c>
      <c r="X285" s="155">
        <f>SUM(H293,H298,F305,H311,H316,F323)</f>
        <v>312.37</v>
      </c>
      <c r="Y285" s="155">
        <f>SUM(F293,F298,H305,F311,F316,H323)</f>
        <v>267.48</v>
      </c>
      <c r="Z285" s="155">
        <f>X285-Y285</f>
        <v>44.889999999999986</v>
      </c>
      <c r="AA285" s="155">
        <f>(W285*10^10)+((Z285+5000)*10^6)+(X285*10)+U285</f>
        <v>95044893125.699997</v>
      </c>
      <c r="AB285" s="155">
        <f>LARGE($AA$284:$AA$287,U285)</f>
        <v>95044893125.699997</v>
      </c>
      <c r="AC285" s="158">
        <f>MATCH(AB285,$AA$284:$AA$287,0)</f>
        <v>2</v>
      </c>
      <c r="AD285" s="155"/>
      <c r="AE285" s="155"/>
    </row>
    <row r="286" spans="3:31">
      <c r="C286" s="29"/>
      <c r="D286" s="162" t="s">
        <v>6</v>
      </c>
      <c r="E286" s="162" t="str">
        <f>VLOOKUP(AC286,$U$283:$AB$287,2)</f>
        <v>Ninguem Dorme SBC</v>
      </c>
      <c r="F286" s="334">
        <f>VLOOKUP(AC286,$U$283:$AB$287,3)</f>
        <v>6</v>
      </c>
      <c r="G286" s="334"/>
      <c r="H286" s="335">
        <f>VLOOKUP(AC286,$U$283:$AB$287,4)</f>
        <v>234.03</v>
      </c>
      <c r="I286" s="335"/>
      <c r="J286" s="335">
        <f>VLOOKUP(AC286,$U$283:$AB$287,5)</f>
        <v>277.62</v>
      </c>
      <c r="K286" s="335"/>
      <c r="L286" s="335">
        <f>VLOOKUP(AC286,$U$283:$AB$287,6)</f>
        <v>-43.59</v>
      </c>
      <c r="M286" s="336"/>
      <c r="N286" s="29"/>
      <c r="O286" s="29" t="s">
        <v>589</v>
      </c>
      <c r="P286" s="29"/>
      <c r="Q286" s="29"/>
      <c r="R286" s="29"/>
      <c r="S286" s="5"/>
      <c r="T286" s="5"/>
      <c r="U286" s="157">
        <v>3</v>
      </c>
      <c r="V286" s="155" t="str">
        <f>IF(OR('3ª FASE - GRUPOS Q a X'!F155="",'3ª FASE - GRUPOS Q a X'!F155=""),"",'3ª FASE - GRUPOS Q a X'!E92)</f>
        <v>Ninguem Dorme SBC</v>
      </c>
      <c r="W286" s="155">
        <f>SUM(C293,C299,Q304,C311,C317,Q322)</f>
        <v>6</v>
      </c>
      <c r="X286" s="155">
        <f>SUM(F293,F299,H304,F311,F317,H322)</f>
        <v>234.03</v>
      </c>
      <c r="Y286" s="155">
        <f>SUM(H293,H299,F304,H311,H317,F322)</f>
        <v>277.62</v>
      </c>
      <c r="Z286" s="155">
        <f>X286-Y286</f>
        <v>-43.59</v>
      </c>
      <c r="AA286" s="155">
        <f>(W286*10^10)+((Z286+5000)*10^6)+(X286*10)+U286</f>
        <v>64956412343.300003</v>
      </c>
      <c r="AB286" s="155">
        <f>LARGE($AA$284:$AA$287,U286)</f>
        <v>64956412343.300003</v>
      </c>
      <c r="AC286" s="158">
        <f>MATCH(AB286,$AA$284:$AA$287,0)</f>
        <v>3</v>
      </c>
      <c r="AD286" s="155"/>
      <c r="AE286" s="155"/>
    </row>
    <row r="287" spans="3:31">
      <c r="C287" s="29"/>
      <c r="D287" s="162" t="s">
        <v>7</v>
      </c>
      <c r="E287" s="162" t="str">
        <f>VLOOKUP(AC287,$U$283:$AB$287,2)</f>
        <v>PAPAMIKE F.C.</v>
      </c>
      <c r="F287" s="334">
        <f>VLOOKUP(AC287,$U$283:$AB$287,3)</f>
        <v>6</v>
      </c>
      <c r="G287" s="334"/>
      <c r="H287" s="335">
        <f>VLOOKUP(AC287,$U$283:$AB$287,4)</f>
        <v>196.07</v>
      </c>
      <c r="I287" s="335"/>
      <c r="J287" s="335">
        <f>VLOOKUP(AC287,$U$283:$AB$287,5)</f>
        <v>286.60000000000002</v>
      </c>
      <c r="K287" s="335"/>
      <c r="L287" s="335">
        <f>VLOOKUP(AC287,$U$283:$AB$287,6)</f>
        <v>-90.53000000000003</v>
      </c>
      <c r="M287" s="336"/>
      <c r="N287" s="29"/>
      <c r="O287" s="29" t="s">
        <v>270</v>
      </c>
      <c r="P287" s="29"/>
      <c r="Q287" s="29"/>
      <c r="R287" s="29"/>
      <c r="S287" s="5"/>
      <c r="T287" s="5"/>
      <c r="U287" s="157">
        <v>4</v>
      </c>
      <c r="V287" s="155" t="str">
        <f>IF(OR('3ª FASE - GRUPOS Q a X'!F499="",'3ª FASE - GRUPOS Q a X'!F499=""),"",'3ª FASE - GRUPOS Q a X'!E435)</f>
        <v>Casinha da Grazi</v>
      </c>
      <c r="W287" s="155">
        <f>SUM(C292,C298,C304,C310,C316,C322)</f>
        <v>15</v>
      </c>
      <c r="X287" s="155">
        <f>SUM(F292,F298,F304,F310,F316,F322)</f>
        <v>292.91999999999996</v>
      </c>
      <c r="Y287" s="155">
        <f>SUM(H292,H298,H304,H310,H316,H322)</f>
        <v>203.68999999999997</v>
      </c>
      <c r="Z287" s="155">
        <f>X287-Y287</f>
        <v>89.22999999999999</v>
      </c>
      <c r="AA287" s="155">
        <f>(W287*10^10)+((Z287+5000)*10^6)+(X287*10)+U287</f>
        <v>155089232933.20001</v>
      </c>
      <c r="AB287" s="155">
        <f>LARGE($AA$284:$AA$287,U287)</f>
        <v>64909471961.699997</v>
      </c>
      <c r="AC287" s="158">
        <f>MATCH(AB287,$AA$284:$AA$287,0)</f>
        <v>1</v>
      </c>
      <c r="AD287" s="155"/>
      <c r="AE287" s="155"/>
    </row>
    <row r="288" spans="3:31" ht="15.75" thickBot="1"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5"/>
      <c r="T288" s="5"/>
      <c r="U288" s="155"/>
      <c r="V288" s="155"/>
      <c r="W288" s="155"/>
      <c r="X288" s="155"/>
      <c r="Y288" s="155"/>
      <c r="Z288" s="155"/>
      <c r="AA288" s="155"/>
      <c r="AB288" s="155"/>
      <c r="AC288" s="155"/>
      <c r="AD288" s="155"/>
      <c r="AE288" s="155"/>
    </row>
    <row r="289" spans="3:31">
      <c r="C289" s="29"/>
      <c r="D289" s="210" t="s">
        <v>244</v>
      </c>
      <c r="E289" s="211"/>
      <c r="F289" s="211"/>
      <c r="G289" s="211"/>
      <c r="H289" s="211"/>
      <c r="I289" s="211"/>
      <c r="J289" s="211"/>
      <c r="K289" s="211"/>
      <c r="L289" s="211"/>
      <c r="M289" s="211"/>
      <c r="N289" s="211"/>
      <c r="O289" s="211"/>
      <c r="P289" s="212"/>
      <c r="Q289" s="29"/>
      <c r="R289" s="29"/>
      <c r="S289" s="5"/>
      <c r="T289" s="5"/>
      <c r="U289" s="155"/>
      <c r="V289" s="155"/>
      <c r="W289" s="155"/>
      <c r="X289" s="155"/>
      <c r="Y289" s="155"/>
      <c r="Z289" s="155"/>
      <c r="AA289" s="155"/>
      <c r="AB289" s="155"/>
      <c r="AC289" s="155"/>
      <c r="AD289" s="155"/>
      <c r="AE289" s="155"/>
    </row>
    <row r="290" spans="3:31" ht="15.75" thickBot="1">
      <c r="C290" s="29"/>
      <c r="D290" s="213"/>
      <c r="E290" s="214"/>
      <c r="F290" s="214"/>
      <c r="G290" s="214"/>
      <c r="H290" s="214"/>
      <c r="I290" s="214"/>
      <c r="J290" s="214"/>
      <c r="K290" s="214"/>
      <c r="L290" s="214"/>
      <c r="M290" s="214"/>
      <c r="N290" s="214"/>
      <c r="O290" s="214"/>
      <c r="P290" s="215"/>
      <c r="Q290" s="29"/>
      <c r="R290" s="29"/>
      <c r="S290" s="29"/>
      <c r="T290" s="5"/>
      <c r="U290" s="156"/>
      <c r="V290" s="156"/>
      <c r="W290" s="156"/>
      <c r="X290" s="156"/>
      <c r="Y290" s="156"/>
      <c r="Z290" s="156"/>
      <c r="AA290" s="156"/>
      <c r="AB290" s="155"/>
      <c r="AC290" s="155"/>
      <c r="AD290" s="155"/>
      <c r="AE290" s="155"/>
    </row>
    <row r="291" spans="3:31"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5"/>
      <c r="U291" s="155"/>
      <c r="V291" s="155"/>
      <c r="W291" s="155"/>
      <c r="X291" s="155"/>
      <c r="Y291" s="155"/>
      <c r="Z291" s="155"/>
      <c r="AA291" s="155"/>
      <c r="AB291" s="155"/>
      <c r="AC291" s="155"/>
      <c r="AD291" s="155"/>
      <c r="AE291" s="155"/>
    </row>
    <row r="292" spans="3:31">
      <c r="C292" s="5">
        <f>IF(OR(F292="",H292=""),"",IF(F292=H292,1,IF(F292&gt;H292,3,0)))</f>
        <v>3</v>
      </c>
      <c r="D292" s="200" t="str">
        <f>V287</f>
        <v>Casinha da Grazi</v>
      </c>
      <c r="E292" s="200"/>
      <c r="F292" s="128">
        <v>47.52</v>
      </c>
      <c r="G292" s="88" t="s">
        <v>17</v>
      </c>
      <c r="H292" s="129">
        <v>13.39</v>
      </c>
      <c r="I292" s="200" t="str">
        <f>V284</f>
        <v>PAPAMIKE F.C.</v>
      </c>
      <c r="J292" s="200"/>
      <c r="K292" s="200"/>
      <c r="L292" s="200"/>
      <c r="M292" s="200"/>
      <c r="N292" s="200"/>
      <c r="O292" s="200"/>
      <c r="P292" s="200"/>
      <c r="Q292" s="5">
        <f>IF(OR(H292="",F292=""),"",IF(H292=F292,1,IF(H292&gt;F292,3,0)))</f>
        <v>0</v>
      </c>
      <c r="R292" s="29"/>
      <c r="S292" s="29"/>
      <c r="T292" s="5"/>
      <c r="U292" s="155"/>
      <c r="V292" s="155"/>
      <c r="W292" s="155"/>
      <c r="X292" s="155"/>
      <c r="Y292" s="155"/>
      <c r="Z292" s="155"/>
      <c r="AA292" s="155"/>
      <c r="AB292" s="155"/>
      <c r="AC292" s="155"/>
      <c r="AD292" s="155"/>
      <c r="AE292" s="155"/>
    </row>
    <row r="293" spans="3:31">
      <c r="C293" s="5">
        <f t="shared" ref="C293:C323" si="12">IF(OR(F293="",H293=""),"",IF(F293=H293,1,IF(F293&gt;H293,3,0)))</f>
        <v>3</v>
      </c>
      <c r="D293" s="200" t="str">
        <f>V286</f>
        <v>Ninguem Dorme SBC</v>
      </c>
      <c r="E293" s="200"/>
      <c r="F293" s="128">
        <v>31.22</v>
      </c>
      <c r="G293" s="88" t="s">
        <v>17</v>
      </c>
      <c r="H293" s="129">
        <v>29.29</v>
      </c>
      <c r="I293" s="200" t="str">
        <f>V285</f>
        <v>Forever2013</v>
      </c>
      <c r="J293" s="200"/>
      <c r="K293" s="200"/>
      <c r="L293" s="200"/>
      <c r="M293" s="200"/>
      <c r="N293" s="200"/>
      <c r="O293" s="200"/>
      <c r="P293" s="200"/>
      <c r="Q293" s="5">
        <f t="shared" ref="Q293:Q323" si="13">IF(OR(H293="",F293=""),"",IF(H293=F293,1,IF(H293&gt;F293,3,0)))</f>
        <v>0</v>
      </c>
      <c r="R293" s="29"/>
      <c r="S293" s="29"/>
      <c r="T293" s="5"/>
      <c r="U293" s="155"/>
      <c r="V293" s="155"/>
      <c r="W293" s="155"/>
      <c r="X293" s="155"/>
      <c r="Y293" s="155"/>
      <c r="Z293" s="155"/>
      <c r="AA293" s="155"/>
      <c r="AB293" s="155"/>
      <c r="AC293" s="155"/>
      <c r="AD293" s="155"/>
      <c r="AE293" s="155"/>
    </row>
    <row r="294" spans="3:31" ht="15.75" thickBot="1">
      <c r="C294" s="5" t="str">
        <f t="shared" si="12"/>
        <v/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5" t="str">
        <f t="shared" si="13"/>
        <v/>
      </c>
      <c r="R294" s="29"/>
      <c r="S294" s="29"/>
      <c r="T294" s="29"/>
      <c r="U294" s="155"/>
      <c r="V294" s="155"/>
      <c r="W294" s="155"/>
      <c r="X294" s="155"/>
      <c r="Y294" s="155"/>
      <c r="Z294" s="155"/>
      <c r="AA294" s="155"/>
      <c r="AB294" s="155"/>
      <c r="AC294" s="155"/>
      <c r="AD294" s="155"/>
      <c r="AE294" s="155"/>
    </row>
    <row r="295" spans="3:31">
      <c r="C295" s="5" t="str">
        <f t="shared" si="12"/>
        <v/>
      </c>
      <c r="D295" s="201" t="s">
        <v>245</v>
      </c>
      <c r="E295" s="202"/>
      <c r="F295" s="202"/>
      <c r="G295" s="202"/>
      <c r="H295" s="202"/>
      <c r="I295" s="202"/>
      <c r="J295" s="202"/>
      <c r="K295" s="202"/>
      <c r="L295" s="202"/>
      <c r="M295" s="202"/>
      <c r="N295" s="202"/>
      <c r="O295" s="202"/>
      <c r="P295" s="203"/>
      <c r="Q295" s="5" t="str">
        <f t="shared" si="13"/>
        <v/>
      </c>
      <c r="R295" s="29"/>
      <c r="S295" s="29"/>
      <c r="T295" s="29"/>
      <c r="U295" s="155"/>
      <c r="V295" s="155"/>
      <c r="W295" s="155"/>
      <c r="X295" s="155"/>
      <c r="Y295" s="155"/>
      <c r="Z295" s="155"/>
      <c r="AA295" s="155"/>
      <c r="AB295" s="155"/>
      <c r="AC295" s="155"/>
      <c r="AD295" s="155"/>
      <c r="AE295" s="155"/>
    </row>
    <row r="296" spans="3:31" ht="15.75" thickBot="1">
      <c r="C296" s="5" t="str">
        <f t="shared" si="12"/>
        <v/>
      </c>
      <c r="D296" s="204"/>
      <c r="E296" s="205"/>
      <c r="F296" s="205"/>
      <c r="G296" s="205"/>
      <c r="H296" s="205"/>
      <c r="I296" s="205"/>
      <c r="J296" s="205"/>
      <c r="K296" s="205"/>
      <c r="L296" s="205"/>
      <c r="M296" s="205"/>
      <c r="N296" s="205"/>
      <c r="O296" s="205"/>
      <c r="P296" s="206"/>
      <c r="Q296" s="5" t="str">
        <f t="shared" si="13"/>
        <v/>
      </c>
      <c r="R296" s="29"/>
      <c r="S296" s="29"/>
      <c r="T296" s="29"/>
      <c r="U296" s="155"/>
      <c r="V296" s="155"/>
      <c r="W296" s="155"/>
      <c r="X296" s="155"/>
      <c r="Y296" s="155"/>
      <c r="Z296" s="155"/>
      <c r="AA296" s="155"/>
      <c r="AB296" s="155"/>
      <c r="AC296" s="155"/>
      <c r="AD296" s="155"/>
      <c r="AE296" s="155"/>
    </row>
    <row r="297" spans="3:31">
      <c r="C297" s="5" t="str">
        <f t="shared" si="12"/>
        <v/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5" t="str">
        <f t="shared" si="13"/>
        <v/>
      </c>
      <c r="R297" s="29"/>
      <c r="S297" s="29"/>
      <c r="T297" s="29"/>
      <c r="U297" s="155"/>
      <c r="V297" s="155"/>
      <c r="W297" s="155"/>
      <c r="X297" s="155"/>
      <c r="Y297" s="155"/>
      <c r="Z297" s="155"/>
      <c r="AA297" s="155"/>
      <c r="AB297" s="155"/>
      <c r="AC297" s="155"/>
      <c r="AD297" s="155"/>
      <c r="AE297" s="155"/>
    </row>
    <row r="298" spans="3:31">
      <c r="C298" s="5">
        <f t="shared" si="12"/>
        <v>3</v>
      </c>
      <c r="D298" s="200" t="str">
        <f>V287</f>
        <v>Casinha da Grazi</v>
      </c>
      <c r="E298" s="200"/>
      <c r="F298" s="128">
        <v>45.38</v>
      </c>
      <c r="G298" s="88" t="s">
        <v>17</v>
      </c>
      <c r="H298" s="129">
        <v>35.08</v>
      </c>
      <c r="I298" s="200" t="str">
        <f>V285</f>
        <v>Forever2013</v>
      </c>
      <c r="J298" s="200"/>
      <c r="K298" s="200"/>
      <c r="L298" s="200"/>
      <c r="M298" s="200"/>
      <c r="N298" s="200"/>
      <c r="O298" s="200"/>
      <c r="P298" s="200"/>
      <c r="Q298" s="5">
        <f t="shared" si="13"/>
        <v>0</v>
      </c>
      <c r="R298" s="29"/>
      <c r="S298" s="29"/>
      <c r="T298" s="29"/>
      <c r="U298" s="155"/>
      <c r="V298" s="155"/>
      <c r="W298" s="155"/>
      <c r="X298" s="155"/>
      <c r="Y298" s="155"/>
      <c r="Z298" s="155"/>
      <c r="AA298" s="155"/>
      <c r="AB298" s="155"/>
      <c r="AC298" s="155"/>
      <c r="AD298" s="155"/>
      <c r="AE298" s="155"/>
    </row>
    <row r="299" spans="3:31">
      <c r="C299" s="5">
        <f t="shared" si="12"/>
        <v>0</v>
      </c>
      <c r="D299" s="200" t="str">
        <f>V286</f>
        <v>Ninguem Dorme SBC</v>
      </c>
      <c r="E299" s="200"/>
      <c r="F299" s="129">
        <v>27.95</v>
      </c>
      <c r="G299" s="88" t="s">
        <v>17</v>
      </c>
      <c r="H299" s="128">
        <v>38.18</v>
      </c>
      <c r="I299" s="200" t="str">
        <f>V284</f>
        <v>PAPAMIKE F.C.</v>
      </c>
      <c r="J299" s="200"/>
      <c r="K299" s="200"/>
      <c r="L299" s="200"/>
      <c r="M299" s="200"/>
      <c r="N299" s="200"/>
      <c r="O299" s="200"/>
      <c r="P299" s="200"/>
      <c r="Q299" s="5">
        <f t="shared" si="13"/>
        <v>3</v>
      </c>
      <c r="R299" s="29"/>
      <c r="S299" s="29"/>
      <c r="T299" s="29"/>
      <c r="U299" s="155"/>
      <c r="V299" s="155"/>
      <c r="W299" s="155"/>
      <c r="X299" s="155"/>
      <c r="Y299" s="155"/>
      <c r="Z299" s="155"/>
      <c r="AA299" s="155"/>
      <c r="AB299" s="155"/>
      <c r="AC299" s="155"/>
      <c r="AD299" s="155"/>
      <c r="AE299" s="155"/>
    </row>
    <row r="300" spans="3:31" ht="15.75" thickBot="1">
      <c r="C300" s="5" t="str">
        <f t="shared" si="12"/>
        <v/>
      </c>
      <c r="D300" s="29"/>
      <c r="E300" s="29"/>
      <c r="F300" s="25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5" t="str">
        <f t="shared" si="13"/>
        <v/>
      </c>
      <c r="R300" s="29"/>
      <c r="S300" s="29"/>
      <c r="T300" s="29"/>
      <c r="U300" s="155"/>
      <c r="V300" s="155"/>
      <c r="W300" s="155"/>
      <c r="X300" s="155"/>
      <c r="Y300" s="155"/>
      <c r="Z300" s="155"/>
      <c r="AA300" s="155"/>
      <c r="AB300" s="155"/>
      <c r="AC300" s="155"/>
      <c r="AD300" s="155"/>
      <c r="AE300" s="155"/>
    </row>
    <row r="301" spans="3:31">
      <c r="C301" s="5" t="str">
        <f t="shared" si="12"/>
        <v/>
      </c>
      <c r="D301" s="201" t="s">
        <v>246</v>
      </c>
      <c r="E301" s="202"/>
      <c r="F301" s="202"/>
      <c r="G301" s="202"/>
      <c r="H301" s="202"/>
      <c r="I301" s="202"/>
      <c r="J301" s="202"/>
      <c r="K301" s="202"/>
      <c r="L301" s="202"/>
      <c r="M301" s="202"/>
      <c r="N301" s="202"/>
      <c r="O301" s="202"/>
      <c r="P301" s="203"/>
      <c r="Q301" s="5" t="str">
        <f t="shared" si="13"/>
        <v/>
      </c>
      <c r="R301" s="29"/>
      <c r="S301" s="29"/>
      <c r="T301" s="29"/>
      <c r="U301" s="155"/>
      <c r="V301" s="155"/>
      <c r="W301" s="155"/>
      <c r="X301" s="155"/>
      <c r="Y301" s="155"/>
      <c r="Z301" s="155"/>
      <c r="AA301" s="155"/>
      <c r="AB301" s="155"/>
      <c r="AC301" s="155"/>
      <c r="AD301" s="155"/>
      <c r="AE301" s="155"/>
    </row>
    <row r="302" spans="3:31" ht="15.75" thickBot="1">
      <c r="C302" s="5" t="str">
        <f t="shared" si="12"/>
        <v/>
      </c>
      <c r="D302" s="204"/>
      <c r="E302" s="205"/>
      <c r="F302" s="205"/>
      <c r="G302" s="205"/>
      <c r="H302" s="205"/>
      <c r="I302" s="205"/>
      <c r="J302" s="205"/>
      <c r="K302" s="205"/>
      <c r="L302" s="205"/>
      <c r="M302" s="205"/>
      <c r="N302" s="205"/>
      <c r="O302" s="205"/>
      <c r="P302" s="206"/>
      <c r="Q302" s="5" t="str">
        <f t="shared" si="13"/>
        <v/>
      </c>
      <c r="R302" s="29"/>
      <c r="S302" s="29"/>
      <c r="T302" s="29"/>
      <c r="U302" s="155"/>
      <c r="V302" s="155"/>
      <c r="W302" s="155"/>
      <c r="X302" s="155"/>
      <c r="Y302" s="155"/>
      <c r="Z302" s="155"/>
      <c r="AA302" s="155"/>
      <c r="AB302" s="155"/>
      <c r="AC302" s="155"/>
      <c r="AD302" s="155"/>
      <c r="AE302" s="155"/>
    </row>
    <row r="303" spans="3:31">
      <c r="C303" s="5" t="str">
        <f t="shared" si="12"/>
        <v/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5" t="str">
        <f t="shared" si="13"/>
        <v/>
      </c>
      <c r="R303" s="29"/>
      <c r="S303" s="29"/>
      <c r="T303" s="29"/>
      <c r="U303" s="155"/>
      <c r="V303" s="155"/>
      <c r="W303" s="155"/>
      <c r="X303" s="155"/>
      <c r="Y303" s="155"/>
      <c r="Z303" s="155"/>
      <c r="AA303" s="155"/>
      <c r="AB303" s="155"/>
      <c r="AC303" s="155"/>
      <c r="AD303" s="155"/>
      <c r="AE303" s="155"/>
    </row>
    <row r="304" spans="3:31">
      <c r="C304" s="5">
        <f t="shared" si="12"/>
        <v>3</v>
      </c>
      <c r="D304" s="200" t="str">
        <f>V287</f>
        <v>Casinha da Grazi</v>
      </c>
      <c r="E304" s="200"/>
      <c r="F304" s="128">
        <v>45.92</v>
      </c>
      <c r="G304" s="88" t="s">
        <v>17</v>
      </c>
      <c r="H304" s="129">
        <v>26.63</v>
      </c>
      <c r="I304" s="200" t="str">
        <f>V286</f>
        <v>Ninguem Dorme SBC</v>
      </c>
      <c r="J304" s="200"/>
      <c r="K304" s="200"/>
      <c r="L304" s="200"/>
      <c r="M304" s="200"/>
      <c r="N304" s="200"/>
      <c r="O304" s="200"/>
      <c r="P304" s="200"/>
      <c r="Q304" s="5">
        <f t="shared" si="13"/>
        <v>0</v>
      </c>
      <c r="R304" s="29"/>
      <c r="S304" s="29"/>
      <c r="T304" s="29"/>
      <c r="U304" s="155"/>
      <c r="V304" s="155"/>
      <c r="W304" s="155"/>
      <c r="X304" s="155"/>
      <c r="Y304" s="155"/>
      <c r="Z304" s="155"/>
      <c r="AA304" s="155"/>
      <c r="AB304" s="155"/>
      <c r="AC304" s="155"/>
      <c r="AD304" s="155"/>
      <c r="AE304" s="155"/>
    </row>
    <row r="305" spans="3:31">
      <c r="C305" s="5">
        <f t="shared" si="12"/>
        <v>0</v>
      </c>
      <c r="D305" s="200" t="str">
        <f>V285</f>
        <v>Forever2013</v>
      </c>
      <c r="E305" s="200"/>
      <c r="F305" s="129">
        <v>29.96</v>
      </c>
      <c r="G305" s="88" t="s">
        <v>17</v>
      </c>
      <c r="H305" s="128">
        <v>37.72</v>
      </c>
      <c r="I305" s="200" t="str">
        <f>V284</f>
        <v>PAPAMIKE F.C.</v>
      </c>
      <c r="J305" s="200"/>
      <c r="K305" s="200"/>
      <c r="L305" s="200"/>
      <c r="M305" s="200"/>
      <c r="N305" s="200"/>
      <c r="O305" s="200"/>
      <c r="P305" s="200"/>
      <c r="Q305" s="5">
        <f t="shared" si="13"/>
        <v>3</v>
      </c>
      <c r="R305" s="29"/>
      <c r="S305" s="29"/>
      <c r="T305" s="29"/>
      <c r="U305" s="155"/>
      <c r="V305" s="155"/>
      <c r="W305" s="155"/>
      <c r="X305" s="155"/>
      <c r="Y305" s="155"/>
      <c r="Z305" s="155"/>
      <c r="AA305" s="155"/>
      <c r="AB305" s="155"/>
      <c r="AC305" s="155"/>
      <c r="AD305" s="155"/>
      <c r="AE305" s="155"/>
    </row>
    <row r="306" spans="3:31" ht="15.75" thickBot="1">
      <c r="C306" s="5" t="str">
        <f t="shared" si="12"/>
        <v/>
      </c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5" t="str">
        <f t="shared" si="13"/>
        <v/>
      </c>
      <c r="R306" s="29"/>
      <c r="S306" s="29"/>
      <c r="T306" s="29"/>
      <c r="U306" s="155"/>
      <c r="V306" s="155"/>
      <c r="W306" s="155"/>
      <c r="X306" s="155"/>
      <c r="Y306" s="155"/>
      <c r="Z306" s="155"/>
      <c r="AA306" s="155"/>
      <c r="AB306" s="155"/>
      <c r="AC306" s="155"/>
      <c r="AD306" s="155"/>
      <c r="AE306" s="155"/>
    </row>
    <row r="307" spans="3:31">
      <c r="C307" s="5" t="str">
        <f t="shared" si="12"/>
        <v/>
      </c>
      <c r="D307" s="201" t="s">
        <v>247</v>
      </c>
      <c r="E307" s="202"/>
      <c r="F307" s="202"/>
      <c r="G307" s="202"/>
      <c r="H307" s="202"/>
      <c r="I307" s="202"/>
      <c r="J307" s="202"/>
      <c r="K307" s="202"/>
      <c r="L307" s="202"/>
      <c r="M307" s="202"/>
      <c r="N307" s="202"/>
      <c r="O307" s="202"/>
      <c r="P307" s="203"/>
      <c r="Q307" s="5" t="str">
        <f t="shared" si="13"/>
        <v/>
      </c>
      <c r="R307" s="29"/>
      <c r="S307" s="29"/>
      <c r="T307" s="29"/>
      <c r="U307" s="155"/>
      <c r="V307" s="155"/>
      <c r="W307" s="155"/>
      <c r="X307" s="155"/>
      <c r="Y307" s="155"/>
      <c r="Z307" s="155"/>
      <c r="AA307" s="155"/>
      <c r="AB307" s="155"/>
      <c r="AC307" s="155"/>
      <c r="AD307" s="155"/>
      <c r="AE307" s="155"/>
    </row>
    <row r="308" spans="3:31" ht="15.75" thickBot="1">
      <c r="C308" s="5" t="str">
        <f t="shared" si="12"/>
        <v/>
      </c>
      <c r="D308" s="204"/>
      <c r="E308" s="205"/>
      <c r="F308" s="205"/>
      <c r="G308" s="205"/>
      <c r="H308" s="205"/>
      <c r="I308" s="205"/>
      <c r="J308" s="205"/>
      <c r="K308" s="205"/>
      <c r="L308" s="205"/>
      <c r="M308" s="205"/>
      <c r="N308" s="205"/>
      <c r="O308" s="205"/>
      <c r="P308" s="206"/>
      <c r="Q308" s="5" t="str">
        <f t="shared" si="13"/>
        <v/>
      </c>
      <c r="R308" s="29"/>
      <c r="S308" s="29"/>
      <c r="T308" s="29"/>
      <c r="U308" s="155"/>
      <c r="V308" s="155"/>
      <c r="W308" s="155"/>
      <c r="X308" s="155"/>
      <c r="Y308" s="155"/>
      <c r="Z308" s="155"/>
      <c r="AA308" s="155"/>
      <c r="AB308" s="155"/>
      <c r="AC308" s="155"/>
      <c r="AD308" s="155"/>
      <c r="AE308" s="155"/>
    </row>
    <row r="309" spans="3:31">
      <c r="C309" s="5" t="str">
        <f t="shared" si="12"/>
        <v/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5" t="str">
        <f t="shared" si="13"/>
        <v/>
      </c>
      <c r="R309" s="29"/>
      <c r="S309" s="29"/>
      <c r="T309" s="29"/>
      <c r="U309" s="155"/>
      <c r="V309" s="155"/>
      <c r="W309" s="155"/>
      <c r="X309" s="155"/>
      <c r="Y309" s="155"/>
      <c r="Z309" s="155"/>
      <c r="AA309" s="155"/>
      <c r="AB309" s="155"/>
      <c r="AC309" s="155"/>
      <c r="AD309" s="155"/>
      <c r="AE309" s="155"/>
    </row>
    <row r="310" spans="3:31">
      <c r="C310" s="5">
        <f t="shared" si="12"/>
        <v>3</v>
      </c>
      <c r="D310" s="200" t="str">
        <f>V287</f>
        <v>Casinha da Grazi</v>
      </c>
      <c r="E310" s="200"/>
      <c r="F310" s="128">
        <v>52.95</v>
      </c>
      <c r="G310" s="88" t="s">
        <v>17</v>
      </c>
      <c r="H310" s="129">
        <v>24.38</v>
      </c>
      <c r="I310" s="200" t="str">
        <f>V284</f>
        <v>PAPAMIKE F.C.</v>
      </c>
      <c r="J310" s="200"/>
      <c r="K310" s="200"/>
      <c r="L310" s="200"/>
      <c r="M310" s="200"/>
      <c r="N310" s="200"/>
      <c r="O310" s="200"/>
      <c r="P310" s="200"/>
      <c r="Q310" s="5">
        <f t="shared" si="13"/>
        <v>0</v>
      </c>
      <c r="R310" s="29"/>
      <c r="S310" s="29"/>
      <c r="T310" s="29"/>
      <c r="U310" s="155"/>
      <c r="V310" s="155"/>
      <c r="W310" s="155"/>
      <c r="X310" s="155"/>
      <c r="Y310" s="155"/>
      <c r="Z310" s="155"/>
      <c r="AA310" s="155"/>
      <c r="AB310" s="155"/>
      <c r="AC310" s="155"/>
      <c r="AD310" s="155"/>
      <c r="AE310" s="155"/>
    </row>
    <row r="311" spans="3:31">
      <c r="C311" s="5">
        <f t="shared" si="12"/>
        <v>0</v>
      </c>
      <c r="D311" s="200" t="str">
        <f>V286</f>
        <v>Ninguem Dorme SBC</v>
      </c>
      <c r="E311" s="200"/>
      <c r="F311" s="129">
        <v>51.95</v>
      </c>
      <c r="G311" s="88" t="s">
        <v>17</v>
      </c>
      <c r="H311" s="128">
        <v>81.89</v>
      </c>
      <c r="I311" s="200" t="str">
        <f>V285</f>
        <v>Forever2013</v>
      </c>
      <c r="J311" s="200"/>
      <c r="K311" s="200"/>
      <c r="L311" s="200"/>
      <c r="M311" s="200"/>
      <c r="N311" s="200"/>
      <c r="O311" s="200"/>
      <c r="P311" s="200"/>
      <c r="Q311" s="5">
        <f t="shared" si="13"/>
        <v>3</v>
      </c>
      <c r="R311" s="29"/>
      <c r="S311" s="29"/>
      <c r="T311" s="29"/>
      <c r="U311" s="155"/>
      <c r="V311" s="155"/>
      <c r="W311" s="155"/>
      <c r="X311" s="155"/>
      <c r="Y311" s="155"/>
      <c r="Z311" s="155"/>
      <c r="AA311" s="155"/>
      <c r="AB311" s="155"/>
      <c r="AC311" s="155"/>
      <c r="AD311" s="155"/>
      <c r="AE311" s="155"/>
    </row>
    <row r="312" spans="3:31" ht="15.75" thickBot="1">
      <c r="C312" s="5" t="str">
        <f t="shared" si="12"/>
        <v/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5" t="str">
        <f t="shared" si="13"/>
        <v/>
      </c>
      <c r="R312" s="29"/>
      <c r="S312" s="29"/>
      <c r="T312" s="29"/>
      <c r="U312" s="155"/>
      <c r="V312" s="155"/>
      <c r="W312" s="155"/>
      <c r="X312" s="155"/>
      <c r="Y312" s="155"/>
      <c r="Z312" s="155"/>
      <c r="AA312" s="155"/>
      <c r="AB312" s="155"/>
      <c r="AC312" s="155"/>
      <c r="AD312" s="155"/>
      <c r="AE312" s="155"/>
    </row>
    <row r="313" spans="3:31">
      <c r="C313" s="5" t="str">
        <f t="shared" si="12"/>
        <v/>
      </c>
      <c r="D313" s="201" t="s">
        <v>248</v>
      </c>
      <c r="E313" s="202"/>
      <c r="F313" s="202"/>
      <c r="G313" s="202"/>
      <c r="H313" s="202"/>
      <c r="I313" s="202"/>
      <c r="J313" s="202"/>
      <c r="K313" s="202"/>
      <c r="L313" s="202"/>
      <c r="M313" s="202"/>
      <c r="N313" s="202"/>
      <c r="O313" s="202"/>
      <c r="P313" s="203"/>
      <c r="Q313" s="5" t="str">
        <f t="shared" si="13"/>
        <v/>
      </c>
      <c r="R313" s="29"/>
      <c r="S313" s="29"/>
      <c r="T313" s="29"/>
      <c r="U313" s="155"/>
      <c r="V313" s="155"/>
      <c r="W313" s="155"/>
      <c r="X313" s="155"/>
      <c r="Y313" s="155"/>
      <c r="Z313" s="155"/>
      <c r="AA313" s="155"/>
      <c r="AB313" s="155"/>
      <c r="AC313" s="155"/>
      <c r="AD313" s="155"/>
      <c r="AE313" s="155"/>
    </row>
    <row r="314" spans="3:31" ht="15.75" thickBot="1">
      <c r="C314" s="5" t="str">
        <f t="shared" si="12"/>
        <v/>
      </c>
      <c r="D314" s="204"/>
      <c r="E314" s="205"/>
      <c r="F314" s="205"/>
      <c r="G314" s="205"/>
      <c r="H314" s="205"/>
      <c r="I314" s="205"/>
      <c r="J314" s="205"/>
      <c r="K314" s="205"/>
      <c r="L314" s="205"/>
      <c r="M314" s="205"/>
      <c r="N314" s="205"/>
      <c r="O314" s="205"/>
      <c r="P314" s="206"/>
      <c r="Q314" s="5" t="str">
        <f t="shared" si="13"/>
        <v/>
      </c>
      <c r="R314" s="29"/>
      <c r="S314" s="29"/>
      <c r="T314" s="29"/>
      <c r="U314" s="155"/>
      <c r="V314" s="155"/>
      <c r="W314" s="155"/>
      <c r="X314" s="155"/>
      <c r="Y314" s="155"/>
      <c r="Z314" s="155"/>
      <c r="AA314" s="155"/>
      <c r="AB314" s="155"/>
      <c r="AC314" s="155"/>
      <c r="AD314" s="155"/>
      <c r="AE314" s="155"/>
    </row>
    <row r="315" spans="3:31">
      <c r="C315" s="5" t="str">
        <f t="shared" si="12"/>
        <v/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5" t="str">
        <f t="shared" si="13"/>
        <v/>
      </c>
      <c r="R315" s="29"/>
      <c r="S315" s="29"/>
      <c r="T315" s="29"/>
      <c r="U315" s="155"/>
      <c r="V315" s="155"/>
      <c r="W315" s="155"/>
      <c r="X315" s="155"/>
      <c r="Y315" s="155"/>
      <c r="Z315" s="155"/>
      <c r="AA315" s="155"/>
      <c r="AB315" s="155"/>
      <c r="AC315" s="155"/>
      <c r="AD315" s="155"/>
      <c r="AE315" s="155"/>
    </row>
    <row r="316" spans="3:31">
      <c r="C316" s="5">
        <f t="shared" si="12"/>
        <v>0</v>
      </c>
      <c r="D316" s="200" t="str">
        <f>V287</f>
        <v>Casinha da Grazi</v>
      </c>
      <c r="E316" s="200"/>
      <c r="F316" s="129">
        <v>48.99</v>
      </c>
      <c r="G316" s="88" t="s">
        <v>17</v>
      </c>
      <c r="H316" s="128">
        <v>67.489999999999995</v>
      </c>
      <c r="I316" s="200" t="str">
        <f>V285</f>
        <v>Forever2013</v>
      </c>
      <c r="J316" s="200"/>
      <c r="K316" s="200"/>
      <c r="L316" s="200"/>
      <c r="M316" s="200"/>
      <c r="N316" s="200"/>
      <c r="O316" s="200"/>
      <c r="P316" s="200"/>
      <c r="Q316" s="5">
        <f t="shared" si="13"/>
        <v>3</v>
      </c>
      <c r="R316" s="29"/>
      <c r="S316" s="29"/>
      <c r="T316" s="29"/>
      <c r="U316" s="155"/>
      <c r="V316" s="155"/>
      <c r="W316" s="155"/>
      <c r="X316" s="155"/>
      <c r="Y316" s="155"/>
      <c r="Z316" s="155"/>
      <c r="AA316" s="155"/>
      <c r="AB316" s="155"/>
      <c r="AC316" s="155"/>
      <c r="AD316" s="155"/>
      <c r="AE316" s="155"/>
    </row>
    <row r="317" spans="3:31">
      <c r="C317" s="5">
        <f t="shared" si="12"/>
        <v>3</v>
      </c>
      <c r="D317" s="200" t="str">
        <f>V286</f>
        <v>Ninguem Dorme SBC</v>
      </c>
      <c r="E317" s="200"/>
      <c r="F317" s="128">
        <v>59.56</v>
      </c>
      <c r="G317" s="88" t="s">
        <v>17</v>
      </c>
      <c r="H317" s="129">
        <v>30.18</v>
      </c>
      <c r="I317" s="200" t="str">
        <f>V284</f>
        <v>PAPAMIKE F.C.</v>
      </c>
      <c r="J317" s="200"/>
      <c r="K317" s="200"/>
      <c r="L317" s="200"/>
      <c r="M317" s="200"/>
      <c r="N317" s="200"/>
      <c r="O317" s="200"/>
      <c r="P317" s="200"/>
      <c r="Q317" s="5">
        <f t="shared" si="13"/>
        <v>0</v>
      </c>
      <c r="R317" s="29"/>
      <c r="S317" s="29"/>
      <c r="T317" s="29"/>
      <c r="U317" s="155"/>
      <c r="V317" s="155"/>
      <c r="W317" s="155"/>
      <c r="X317" s="155"/>
      <c r="Y317" s="155"/>
      <c r="Z317" s="155"/>
      <c r="AA317" s="155"/>
      <c r="AB317" s="155"/>
      <c r="AC317" s="155"/>
      <c r="AD317" s="155"/>
      <c r="AE317" s="155"/>
    </row>
    <row r="318" spans="3:31" ht="15.75" thickBot="1">
      <c r="C318" s="5" t="str">
        <f t="shared" si="12"/>
        <v/>
      </c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5" t="str">
        <f t="shared" si="13"/>
        <v/>
      </c>
      <c r="R318" s="29"/>
      <c r="S318" s="29"/>
      <c r="T318" s="29"/>
      <c r="U318" s="155"/>
      <c r="V318" s="155"/>
      <c r="W318" s="155"/>
      <c r="X318" s="155"/>
      <c r="Y318" s="155"/>
      <c r="Z318" s="155"/>
      <c r="AA318" s="155"/>
      <c r="AB318" s="155"/>
      <c r="AC318" s="155"/>
      <c r="AD318" s="155"/>
      <c r="AE318" s="155"/>
    </row>
    <row r="319" spans="3:31">
      <c r="C319" s="5" t="str">
        <f t="shared" si="12"/>
        <v/>
      </c>
      <c r="D319" s="201" t="s">
        <v>249</v>
      </c>
      <c r="E319" s="202"/>
      <c r="F319" s="202"/>
      <c r="G319" s="202"/>
      <c r="H319" s="202"/>
      <c r="I319" s="202"/>
      <c r="J319" s="202"/>
      <c r="K319" s="202"/>
      <c r="L319" s="202"/>
      <c r="M319" s="202"/>
      <c r="N319" s="202"/>
      <c r="O319" s="202"/>
      <c r="P319" s="203"/>
      <c r="Q319" s="5" t="str">
        <f t="shared" si="13"/>
        <v/>
      </c>
      <c r="R319" s="29"/>
      <c r="S319" s="29"/>
      <c r="T319" s="29"/>
      <c r="U319" s="155"/>
      <c r="V319" s="155"/>
      <c r="W319" s="155"/>
      <c r="X319" s="155"/>
      <c r="Y319" s="155"/>
      <c r="Z319" s="155"/>
      <c r="AA319" s="155"/>
      <c r="AB319" s="155"/>
      <c r="AC319" s="155"/>
      <c r="AD319" s="155"/>
      <c r="AE319" s="155"/>
    </row>
    <row r="320" spans="3:31" ht="15.75" thickBot="1">
      <c r="C320" s="5" t="str">
        <f t="shared" si="12"/>
        <v/>
      </c>
      <c r="D320" s="204"/>
      <c r="E320" s="205"/>
      <c r="F320" s="205"/>
      <c r="G320" s="205"/>
      <c r="H320" s="205"/>
      <c r="I320" s="205"/>
      <c r="J320" s="205"/>
      <c r="K320" s="205"/>
      <c r="L320" s="205"/>
      <c r="M320" s="205"/>
      <c r="N320" s="205"/>
      <c r="O320" s="205"/>
      <c r="P320" s="206"/>
      <c r="Q320" s="5" t="str">
        <f t="shared" si="13"/>
        <v/>
      </c>
      <c r="R320" s="29"/>
      <c r="S320" s="29"/>
      <c r="T320" s="29"/>
      <c r="U320" s="155"/>
      <c r="V320" s="155"/>
      <c r="W320" s="155"/>
      <c r="X320" s="155"/>
      <c r="Y320" s="155"/>
      <c r="Z320" s="155"/>
      <c r="AA320" s="155"/>
      <c r="AB320" s="155"/>
      <c r="AC320" s="155"/>
      <c r="AD320" s="155"/>
      <c r="AE320" s="155"/>
    </row>
    <row r="321" spans="3:31">
      <c r="C321" s="5" t="str">
        <f t="shared" si="12"/>
        <v/>
      </c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 t="str">
        <f t="shared" si="13"/>
        <v/>
      </c>
      <c r="R321" s="29"/>
      <c r="S321" s="29"/>
      <c r="T321" s="29"/>
      <c r="U321" s="155"/>
      <c r="V321" s="155"/>
      <c r="W321" s="155"/>
      <c r="X321" s="155"/>
      <c r="Y321" s="155"/>
      <c r="Z321" s="155"/>
      <c r="AA321" s="155"/>
      <c r="AB321" s="155"/>
      <c r="AC321" s="155"/>
      <c r="AD321" s="155"/>
      <c r="AE321" s="155"/>
    </row>
    <row r="322" spans="3:31">
      <c r="C322" s="5">
        <f t="shared" si="12"/>
        <v>3</v>
      </c>
      <c r="D322" s="200" t="str">
        <f>V287</f>
        <v>Casinha da Grazi</v>
      </c>
      <c r="E322" s="200"/>
      <c r="F322" s="175">
        <v>52.16</v>
      </c>
      <c r="G322" s="88" t="s">
        <v>17</v>
      </c>
      <c r="H322" s="129">
        <v>36.72</v>
      </c>
      <c r="I322" s="200" t="str">
        <f>V286</f>
        <v>Ninguem Dorme SBC</v>
      </c>
      <c r="J322" s="200"/>
      <c r="K322" s="200"/>
      <c r="L322" s="200"/>
      <c r="M322" s="200"/>
      <c r="N322" s="200"/>
      <c r="O322" s="200"/>
      <c r="P322" s="200"/>
      <c r="Q322" s="5">
        <f t="shared" si="13"/>
        <v>0</v>
      </c>
      <c r="R322" s="29"/>
      <c r="S322" s="29"/>
      <c r="T322" s="29"/>
      <c r="U322" s="155"/>
      <c r="V322" s="155"/>
      <c r="W322" s="155"/>
      <c r="X322" s="155"/>
      <c r="Y322" s="155"/>
      <c r="Z322" s="155"/>
      <c r="AA322" s="155"/>
      <c r="AB322" s="155"/>
      <c r="AC322" s="155"/>
      <c r="AD322" s="155"/>
      <c r="AE322" s="155"/>
    </row>
    <row r="323" spans="3:31">
      <c r="C323" s="5">
        <f t="shared" si="12"/>
        <v>3</v>
      </c>
      <c r="D323" s="200" t="str">
        <f>V285</f>
        <v>Forever2013</v>
      </c>
      <c r="E323" s="200"/>
      <c r="F323" s="175">
        <v>68.66</v>
      </c>
      <c r="G323" s="88" t="s">
        <v>17</v>
      </c>
      <c r="H323" s="129">
        <v>52.22</v>
      </c>
      <c r="I323" s="200" t="str">
        <f>V284</f>
        <v>PAPAMIKE F.C.</v>
      </c>
      <c r="J323" s="200"/>
      <c r="K323" s="200"/>
      <c r="L323" s="200"/>
      <c r="M323" s="200"/>
      <c r="N323" s="200"/>
      <c r="O323" s="200"/>
      <c r="P323" s="200"/>
      <c r="Q323" s="5">
        <f t="shared" si="13"/>
        <v>0</v>
      </c>
      <c r="R323" s="29"/>
      <c r="S323" s="29"/>
      <c r="T323" s="29"/>
      <c r="U323" s="155"/>
      <c r="V323" s="155"/>
      <c r="W323" s="155"/>
      <c r="X323" s="155"/>
      <c r="Y323" s="155"/>
      <c r="Z323" s="155"/>
      <c r="AA323" s="155"/>
      <c r="AB323" s="155"/>
      <c r="AC323" s="155"/>
      <c r="AD323" s="155"/>
      <c r="AE323" s="155"/>
    </row>
    <row r="324" spans="3:31" ht="15.75" thickBot="1">
      <c r="U324" s="155"/>
      <c r="V324" s="155"/>
      <c r="W324" s="155"/>
      <c r="X324" s="155"/>
      <c r="Y324" s="155"/>
      <c r="Z324" s="155"/>
      <c r="AA324" s="155"/>
      <c r="AB324" s="155"/>
      <c r="AC324" s="155"/>
      <c r="AD324" s="155"/>
      <c r="AE324" s="155"/>
    </row>
    <row r="325" spans="3:31">
      <c r="C325" s="29"/>
      <c r="D325" s="306" t="s">
        <v>135</v>
      </c>
      <c r="E325" s="307"/>
      <c r="F325" s="307"/>
      <c r="G325" s="307"/>
      <c r="H325" s="307"/>
      <c r="I325" s="307"/>
      <c r="J325" s="307"/>
      <c r="K325" s="307"/>
      <c r="L325" s="307"/>
      <c r="M325" s="308"/>
      <c r="N325" s="29"/>
      <c r="O325" s="29"/>
      <c r="P325" s="29"/>
      <c r="Q325" s="29"/>
      <c r="R325" s="29"/>
      <c r="S325" s="5"/>
      <c r="T325" s="5"/>
      <c r="U325" s="155"/>
      <c r="V325" s="155"/>
      <c r="W325" s="155"/>
      <c r="X325" s="155"/>
      <c r="Y325" s="155"/>
      <c r="Z325" s="155"/>
      <c r="AA325" s="155"/>
      <c r="AB325" s="155"/>
      <c r="AC325" s="155"/>
      <c r="AD325" s="155"/>
      <c r="AE325" s="155"/>
    </row>
    <row r="326" spans="3:31" ht="15.75" thickBot="1">
      <c r="C326" s="29"/>
      <c r="D326" s="309"/>
      <c r="E326" s="310"/>
      <c r="F326" s="310"/>
      <c r="G326" s="310"/>
      <c r="H326" s="310"/>
      <c r="I326" s="310"/>
      <c r="J326" s="310"/>
      <c r="K326" s="310"/>
      <c r="L326" s="310"/>
      <c r="M326" s="311"/>
      <c r="N326" s="29"/>
      <c r="O326" s="29"/>
      <c r="P326" s="29"/>
      <c r="Q326" s="29"/>
      <c r="R326" s="29"/>
      <c r="S326" s="5"/>
      <c r="T326" s="5"/>
      <c r="U326" s="155"/>
      <c r="V326" s="155"/>
      <c r="W326" s="155"/>
      <c r="X326" s="155"/>
      <c r="Y326" s="155"/>
      <c r="Z326" s="155"/>
      <c r="AA326" s="155"/>
      <c r="AB326" s="155"/>
      <c r="AC326" s="155"/>
      <c r="AD326" s="155"/>
      <c r="AE326" s="155"/>
    </row>
    <row r="327" spans="3:31">
      <c r="C327" s="29"/>
      <c r="D327" s="159" t="s">
        <v>3</v>
      </c>
      <c r="E327" s="160" t="s">
        <v>29</v>
      </c>
      <c r="F327" s="337" t="s">
        <v>12</v>
      </c>
      <c r="G327" s="338"/>
      <c r="H327" s="337" t="s">
        <v>264</v>
      </c>
      <c r="I327" s="338"/>
      <c r="J327" s="337" t="s">
        <v>265</v>
      </c>
      <c r="K327" s="338"/>
      <c r="L327" s="337" t="s">
        <v>266</v>
      </c>
      <c r="M327" s="339"/>
      <c r="N327" s="29"/>
      <c r="O327" s="29" t="s">
        <v>271</v>
      </c>
      <c r="P327" s="29"/>
      <c r="Q327" s="29"/>
      <c r="R327" s="29"/>
      <c r="S327" s="5"/>
      <c r="T327" s="5"/>
      <c r="U327" s="157" t="s">
        <v>3</v>
      </c>
      <c r="V327" s="157" t="s">
        <v>2</v>
      </c>
      <c r="W327" s="157" t="s">
        <v>12</v>
      </c>
      <c r="X327" s="157" t="s">
        <v>13</v>
      </c>
      <c r="Y327" s="157" t="s">
        <v>14</v>
      </c>
      <c r="Z327" s="157" t="s">
        <v>15</v>
      </c>
      <c r="AA327" s="157" t="s">
        <v>26</v>
      </c>
      <c r="AB327" s="157" t="s">
        <v>27</v>
      </c>
      <c r="AC327" s="157" t="s">
        <v>28</v>
      </c>
      <c r="AD327" s="155"/>
      <c r="AE327" s="155"/>
    </row>
    <row r="328" spans="3:31">
      <c r="C328" s="29"/>
      <c r="D328" s="161" t="s">
        <v>4</v>
      </c>
      <c r="E328" s="161" t="str">
        <f>VLOOKUP(AC328,$U$327:$AB$331,2)</f>
        <v>FC Ladeira !!!</v>
      </c>
      <c r="F328" s="331">
        <f>VLOOKUP(AC328,$U$327:$AB$331,3)</f>
        <v>10</v>
      </c>
      <c r="G328" s="331"/>
      <c r="H328" s="332">
        <f>VLOOKUP(AC328,$U$327:$AB$331,4)</f>
        <v>314.97000000000003</v>
      </c>
      <c r="I328" s="332"/>
      <c r="J328" s="332">
        <f>VLOOKUP(AC328,$U$327:$AB$331,5)</f>
        <v>311.24</v>
      </c>
      <c r="K328" s="332"/>
      <c r="L328" s="332">
        <f>VLOOKUP(AC328,$U$327:$AB$331,6)</f>
        <v>3.7300000000000182</v>
      </c>
      <c r="M328" s="333"/>
      <c r="N328" s="29"/>
      <c r="O328" s="29" t="s">
        <v>267</v>
      </c>
      <c r="P328" s="29"/>
      <c r="Q328" s="29"/>
      <c r="R328" s="29"/>
      <c r="S328" s="5"/>
      <c r="T328" s="5"/>
      <c r="U328" s="157">
        <v>1</v>
      </c>
      <c r="V328" s="155" t="str">
        <f>IF(OR('3ª FASE - GRUPOS Q a X'!F568="",'3ª FASE - GRUPOS Q a X'!F568=""),"",'3ª FASE - GRUPOS Q a X'!E507)</f>
        <v>Vascaero FC</v>
      </c>
      <c r="W328" s="155">
        <f>SUM(Q336,Q343,Q349,Q354,Q360,Q367)</f>
        <v>7</v>
      </c>
      <c r="X328" s="155">
        <f>SUM(H336,H343,H349,H354,H361,H367)</f>
        <v>309.45</v>
      </c>
      <c r="Y328" s="155">
        <f>SUM(F336,F343,F349,F354,F361,F367)</f>
        <v>269.60000000000002</v>
      </c>
      <c r="Z328" s="155">
        <f>X328-Y328</f>
        <v>39.849999999999966</v>
      </c>
      <c r="AA328" s="155">
        <f>(W328*10^10)+((Z328+5000)*10^6)+(X328*10)+U328</f>
        <v>75039853095.5</v>
      </c>
      <c r="AB328" s="155">
        <f>LARGE($AA$328:$AA$331,U328)</f>
        <v>105003733153.7</v>
      </c>
      <c r="AC328" s="158">
        <f>MATCH(AB328,$AA$328:$AA$331,0)</f>
        <v>4</v>
      </c>
      <c r="AD328" s="155"/>
      <c r="AE328" s="155"/>
    </row>
    <row r="329" spans="3:31">
      <c r="C329" s="29"/>
      <c r="D329" s="161" t="s">
        <v>5</v>
      </c>
      <c r="E329" s="161" t="str">
        <f>VLOOKUP(AC329,$U$327:$AB$331,2)</f>
        <v>Al-Jazira F.c</v>
      </c>
      <c r="F329" s="331">
        <f>VLOOKUP(AC329,$U$327:$AB$331,3)</f>
        <v>9</v>
      </c>
      <c r="G329" s="331"/>
      <c r="H329" s="332">
        <f>VLOOKUP(AC329,$U$327:$AB$331,4)</f>
        <v>311.93</v>
      </c>
      <c r="I329" s="332"/>
      <c r="J329" s="332">
        <f>VLOOKUP(AC329,$U$327:$AB$331,5)</f>
        <v>333.58000000000004</v>
      </c>
      <c r="K329" s="332"/>
      <c r="L329" s="332">
        <f>VLOOKUP(AC329,$U$327:$AB$331,6)</f>
        <v>-21.650000000000034</v>
      </c>
      <c r="M329" s="333"/>
      <c r="N329" s="29"/>
      <c r="O329" s="29" t="s">
        <v>588</v>
      </c>
      <c r="P329" s="29"/>
      <c r="Q329" s="29"/>
      <c r="R329" s="29"/>
      <c r="S329" s="5"/>
      <c r="T329" s="5"/>
      <c r="U329" s="157">
        <v>2</v>
      </c>
      <c r="V329" s="155" t="str">
        <f>IF(OR('3ª FASE - GRUPOS Q a X'!F83="",'3ª FASE - GRUPOS Q a X'!F83=""),"",'3ª FASE - GRUPOS Q a X'!E22)</f>
        <v>MagoLitos F.C</v>
      </c>
      <c r="W329" s="155">
        <f>SUM(Q337,Q342,Q355,Q360,C349,C367)</f>
        <v>9</v>
      </c>
      <c r="X329" s="155">
        <f>SUM(H337,H342,F349,H355,H360,F367)</f>
        <v>309.14</v>
      </c>
      <c r="Y329" s="155">
        <f>SUM(F337,F342,H349,F355,F360,H367)</f>
        <v>331.07</v>
      </c>
      <c r="Z329" s="155">
        <f>X329-Y329</f>
        <v>-21.930000000000007</v>
      </c>
      <c r="AA329" s="155">
        <f>(W329*10^10)+((Z329+5000)*10^6)+(X329*10)+U329</f>
        <v>94978073093.399994</v>
      </c>
      <c r="AB329" s="155">
        <f>LARGE($AA$328:$AA$331,U329)</f>
        <v>94978353122.300003</v>
      </c>
      <c r="AC329" s="158">
        <f>MATCH(AB329,$AA$328:$AA$331,0)</f>
        <v>3</v>
      </c>
      <c r="AD329" s="155"/>
      <c r="AE329" s="155"/>
    </row>
    <row r="330" spans="3:31">
      <c r="C330" s="29"/>
      <c r="D330" s="162" t="s">
        <v>6</v>
      </c>
      <c r="E330" s="162" t="str">
        <f>VLOOKUP(AC330,$U$327:$AB$331,2)</f>
        <v>MagoLitos F.C</v>
      </c>
      <c r="F330" s="334">
        <f>VLOOKUP(AC330,$U$327:$AB$331,3)</f>
        <v>9</v>
      </c>
      <c r="G330" s="334"/>
      <c r="H330" s="335">
        <f>VLOOKUP(AC330,$U$327:$AB$331,4)</f>
        <v>309.14</v>
      </c>
      <c r="I330" s="335"/>
      <c r="J330" s="335">
        <f>VLOOKUP(AC330,$U$327:$AB$331,5)</f>
        <v>331.07</v>
      </c>
      <c r="K330" s="335"/>
      <c r="L330" s="335">
        <f>VLOOKUP(AC330,$U$327:$AB$331,6)</f>
        <v>-21.930000000000007</v>
      </c>
      <c r="M330" s="336"/>
      <c r="N330" s="29"/>
      <c r="O330" s="29" t="s">
        <v>589</v>
      </c>
      <c r="P330" s="29"/>
      <c r="Q330" s="29"/>
      <c r="R330" s="29"/>
      <c r="S330" s="5"/>
      <c r="T330" s="5"/>
      <c r="U330" s="157">
        <v>3</v>
      </c>
      <c r="V330" s="155" t="str">
        <f>IF(OR('3ª FASE - GRUPOS Q a X'!F83="",'3ª FASE - GRUPOS Q a X'!F83=""),"",'3ª FASE - GRUPOS Q a X'!E21)</f>
        <v>Al-Jazira F.c</v>
      </c>
      <c r="W330" s="155">
        <f>SUM(C337,C343,Q348,C355,C361,Q366)</f>
        <v>9</v>
      </c>
      <c r="X330" s="155">
        <f>SUM(F337,F343,H348,F355,F361,H366)</f>
        <v>311.93</v>
      </c>
      <c r="Y330" s="155">
        <f>SUM(H337,H343,F348,H355,H361,F366)</f>
        <v>333.58000000000004</v>
      </c>
      <c r="Z330" s="155">
        <f>X330-Y330</f>
        <v>-21.650000000000034</v>
      </c>
      <c r="AA330" s="155">
        <f>(W330*10^10)+((Z330+5000)*10^6)+(X330*10)+U330</f>
        <v>94978353122.300003</v>
      </c>
      <c r="AB330" s="155">
        <f>LARGE($AA$328:$AA$331,U330)</f>
        <v>94978073093.399994</v>
      </c>
      <c r="AC330" s="158">
        <f>MATCH(AB330,$AA$328:$AA$331,0)</f>
        <v>2</v>
      </c>
      <c r="AD330" s="155"/>
      <c r="AE330" s="155"/>
    </row>
    <row r="331" spans="3:31">
      <c r="C331" s="29"/>
      <c r="D331" s="162" t="s">
        <v>7</v>
      </c>
      <c r="E331" s="162" t="str">
        <f>VLOOKUP(AC331,$U$327:$AB$331,2)</f>
        <v>Vascaero FC</v>
      </c>
      <c r="F331" s="334">
        <f>VLOOKUP(AC331,$U$327:$AB$331,3)</f>
        <v>7</v>
      </c>
      <c r="G331" s="334"/>
      <c r="H331" s="335">
        <f>VLOOKUP(AC331,$U$327:$AB$331,4)</f>
        <v>309.45</v>
      </c>
      <c r="I331" s="335"/>
      <c r="J331" s="335">
        <f>VLOOKUP(AC331,$U$327:$AB$331,5)</f>
        <v>269.60000000000002</v>
      </c>
      <c r="K331" s="335"/>
      <c r="L331" s="335">
        <f>VLOOKUP(AC331,$U$327:$AB$331,6)</f>
        <v>39.849999999999966</v>
      </c>
      <c r="M331" s="336"/>
      <c r="N331" s="29"/>
      <c r="O331" s="29" t="s">
        <v>270</v>
      </c>
      <c r="P331" s="29"/>
      <c r="Q331" s="29"/>
      <c r="R331" s="29"/>
      <c r="S331" s="5"/>
      <c r="T331" s="5"/>
      <c r="U331" s="157">
        <v>4</v>
      </c>
      <c r="V331" s="155" t="str">
        <f>IF(OR('3ª FASE - GRUPOS Q a X'!F568="",'3ª FASE - GRUPOS Q a X'!F568=""),"",'3ª FASE - GRUPOS Q a X'!E504)</f>
        <v>FC Ladeira !!!</v>
      </c>
      <c r="W331" s="155">
        <f>SUM(C336,C342,C348,C354,C360,C366)</f>
        <v>10</v>
      </c>
      <c r="X331" s="155">
        <f>SUM(F336,F342,F348,F354,F360,F366)</f>
        <v>314.97000000000003</v>
      </c>
      <c r="Y331" s="155">
        <f>SUM(H336,H342,H348,H354,H360,H366)</f>
        <v>311.24</v>
      </c>
      <c r="Z331" s="155">
        <f>X331-Y331</f>
        <v>3.7300000000000182</v>
      </c>
      <c r="AA331" s="155">
        <f>(W331*10^10)+((Z331+5000)*10^6)+(X331*10)+U331</f>
        <v>105003733153.7</v>
      </c>
      <c r="AB331" s="155">
        <f>LARGE($AA$328:$AA$331,U331)</f>
        <v>75039853095.5</v>
      </c>
      <c r="AC331" s="158">
        <f>MATCH(AB331,$AA$328:$AA$331,0)</f>
        <v>1</v>
      </c>
      <c r="AD331" s="155"/>
      <c r="AE331" s="155"/>
    </row>
    <row r="332" spans="3:31" ht="15.75" thickBot="1"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5"/>
      <c r="T332" s="5"/>
      <c r="U332" s="155"/>
      <c r="V332" s="155"/>
      <c r="W332" s="155"/>
      <c r="X332" s="155"/>
      <c r="Y332" s="155"/>
      <c r="Z332" s="155"/>
      <c r="AA332" s="155"/>
      <c r="AB332" s="155"/>
      <c r="AC332" s="155"/>
      <c r="AD332" s="155"/>
      <c r="AE332" s="155"/>
    </row>
    <row r="333" spans="3:31">
      <c r="C333" s="29"/>
      <c r="D333" s="210" t="s">
        <v>244</v>
      </c>
      <c r="E333" s="211"/>
      <c r="F333" s="211"/>
      <c r="G333" s="211"/>
      <c r="H333" s="211"/>
      <c r="I333" s="211"/>
      <c r="J333" s="211"/>
      <c r="K333" s="211"/>
      <c r="L333" s="211"/>
      <c r="M333" s="211"/>
      <c r="N333" s="211"/>
      <c r="O333" s="211"/>
      <c r="P333" s="212"/>
      <c r="Q333" s="29"/>
      <c r="R333" s="29"/>
      <c r="S333" s="5"/>
      <c r="T333" s="5"/>
      <c r="U333" s="155"/>
      <c r="V333" s="155"/>
      <c r="W333" s="155"/>
      <c r="X333" s="155"/>
      <c r="Y333" s="155"/>
      <c r="Z333" s="155"/>
      <c r="AA333" s="155"/>
      <c r="AB333" s="155"/>
      <c r="AC333" s="155"/>
      <c r="AD333" s="155"/>
      <c r="AE333" s="155"/>
    </row>
    <row r="334" spans="3:31" ht="15.75" thickBot="1">
      <c r="C334" s="29"/>
      <c r="D334" s="213"/>
      <c r="E334" s="214"/>
      <c r="F334" s="214"/>
      <c r="G334" s="214"/>
      <c r="H334" s="214"/>
      <c r="I334" s="214"/>
      <c r="J334" s="214"/>
      <c r="K334" s="214"/>
      <c r="L334" s="214"/>
      <c r="M334" s="214"/>
      <c r="N334" s="214"/>
      <c r="O334" s="214"/>
      <c r="P334" s="215"/>
      <c r="Q334" s="29"/>
      <c r="R334" s="29"/>
      <c r="S334" s="29"/>
      <c r="T334" s="5"/>
      <c r="U334" s="155"/>
      <c r="V334" s="155"/>
      <c r="W334" s="155"/>
      <c r="X334" s="155"/>
      <c r="Y334" s="155"/>
      <c r="Z334" s="155"/>
      <c r="AA334" s="155"/>
      <c r="AB334" s="155"/>
      <c r="AC334" s="155"/>
      <c r="AD334" s="155"/>
      <c r="AE334" s="155"/>
    </row>
    <row r="335" spans="3:31"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5"/>
      <c r="U335" s="156"/>
      <c r="V335" s="156"/>
      <c r="W335" s="156"/>
      <c r="X335" s="156"/>
      <c r="Y335" s="156"/>
      <c r="Z335" s="156"/>
      <c r="AA335" s="156"/>
      <c r="AB335" s="156"/>
      <c r="AC335" s="156"/>
      <c r="AD335" s="154"/>
      <c r="AE335" s="154"/>
    </row>
    <row r="336" spans="3:31">
      <c r="C336" s="5">
        <f>IF(OR(F336="",H336=""),"",IF(F336=H336,1,IF(F336&gt;H336,3,0)))</f>
        <v>0</v>
      </c>
      <c r="D336" s="200" t="str">
        <f>V331</f>
        <v>FC Ladeira !!!</v>
      </c>
      <c r="E336" s="200"/>
      <c r="F336" s="129">
        <v>28.69</v>
      </c>
      <c r="G336" s="88" t="s">
        <v>17</v>
      </c>
      <c r="H336" s="128">
        <v>74.290000000000006</v>
      </c>
      <c r="I336" s="200" t="str">
        <f>V328</f>
        <v>Vascaero FC</v>
      </c>
      <c r="J336" s="200"/>
      <c r="K336" s="200"/>
      <c r="L336" s="200"/>
      <c r="M336" s="200"/>
      <c r="N336" s="200"/>
      <c r="O336" s="200"/>
      <c r="P336" s="200"/>
      <c r="Q336" s="5">
        <f>IF(OR(H336="",F336=""),"",IF(H336=F336,1,IF(H336&gt;F336,3,0)))</f>
        <v>3</v>
      </c>
      <c r="R336" s="29"/>
      <c r="S336" s="29"/>
      <c r="T336" s="5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4"/>
      <c r="AE336" s="154"/>
    </row>
    <row r="337" spans="3:31">
      <c r="C337" s="5">
        <f t="shared" ref="C337:C367" si="14">IF(OR(F337="",H337=""),"",IF(F337=H337,1,IF(F337&gt;H337,3,0)))</f>
        <v>0</v>
      </c>
      <c r="D337" s="200" t="str">
        <f>V330</f>
        <v>Al-Jazira F.c</v>
      </c>
      <c r="E337" s="200"/>
      <c r="F337" s="129">
        <v>31.82</v>
      </c>
      <c r="G337" s="88" t="s">
        <v>17</v>
      </c>
      <c r="H337" s="128">
        <v>62.69</v>
      </c>
      <c r="I337" s="200" t="str">
        <f>V329</f>
        <v>MagoLitos F.C</v>
      </c>
      <c r="J337" s="200"/>
      <c r="K337" s="200"/>
      <c r="L337" s="200"/>
      <c r="M337" s="200"/>
      <c r="N337" s="200"/>
      <c r="O337" s="200"/>
      <c r="P337" s="200"/>
      <c r="Q337" s="5">
        <f t="shared" ref="Q337:Q367" si="15">IF(OR(H337="",F337=""),"",IF(H337=F337,1,IF(H337&gt;F337,3,0)))</f>
        <v>3</v>
      </c>
      <c r="R337" s="29"/>
      <c r="S337" s="29"/>
      <c r="T337" s="5"/>
      <c r="U337" s="156"/>
      <c r="V337" s="156"/>
      <c r="W337" s="156"/>
      <c r="X337" s="156"/>
      <c r="Y337" s="156"/>
      <c r="Z337" s="156"/>
      <c r="AA337" s="156"/>
      <c r="AB337" s="156"/>
      <c r="AC337" s="156"/>
      <c r="AD337" s="154"/>
      <c r="AE337" s="154"/>
    </row>
    <row r="338" spans="3:31" ht="15.75" thickBot="1">
      <c r="C338" s="5" t="str">
        <f t="shared" si="14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15"/>
        <v/>
      </c>
      <c r="R338" s="29"/>
      <c r="S338" s="29"/>
      <c r="T338" s="29"/>
      <c r="U338" s="156"/>
      <c r="V338" s="156"/>
      <c r="W338" s="156"/>
      <c r="X338" s="156"/>
      <c r="Y338" s="156"/>
      <c r="Z338" s="156"/>
      <c r="AA338" s="156"/>
      <c r="AB338" s="156"/>
      <c r="AC338" s="156"/>
      <c r="AD338" s="154"/>
      <c r="AE338" s="154"/>
    </row>
    <row r="339" spans="3:31">
      <c r="C339" s="5" t="str">
        <f t="shared" si="14"/>
        <v/>
      </c>
      <c r="D339" s="201" t="s">
        <v>245</v>
      </c>
      <c r="E339" s="202"/>
      <c r="F339" s="202"/>
      <c r="G339" s="202"/>
      <c r="H339" s="202"/>
      <c r="I339" s="202"/>
      <c r="J339" s="202"/>
      <c r="K339" s="202"/>
      <c r="L339" s="202"/>
      <c r="M339" s="202"/>
      <c r="N339" s="202"/>
      <c r="O339" s="202"/>
      <c r="P339" s="203"/>
      <c r="Q339" s="5" t="str">
        <f t="shared" si="15"/>
        <v/>
      </c>
      <c r="R339" s="29"/>
      <c r="S339" s="29"/>
      <c r="T339" s="29"/>
      <c r="U339" s="154"/>
      <c r="V339" s="154"/>
      <c r="W339" s="154"/>
      <c r="X339" s="154"/>
      <c r="Y339" s="154"/>
      <c r="Z339" s="154"/>
      <c r="AA339" s="154"/>
      <c r="AB339" s="154"/>
      <c r="AC339" s="154"/>
      <c r="AD339" s="154"/>
      <c r="AE339" s="154"/>
    </row>
    <row r="340" spans="3:31" ht="15.75" thickBot="1">
      <c r="C340" s="5" t="str">
        <f t="shared" si="14"/>
        <v/>
      </c>
      <c r="D340" s="204"/>
      <c r="E340" s="205"/>
      <c r="F340" s="205"/>
      <c r="G340" s="205"/>
      <c r="H340" s="205"/>
      <c r="I340" s="205"/>
      <c r="J340" s="205"/>
      <c r="K340" s="205"/>
      <c r="L340" s="205"/>
      <c r="M340" s="205"/>
      <c r="N340" s="205"/>
      <c r="O340" s="205"/>
      <c r="P340" s="206"/>
      <c r="Q340" s="5" t="str">
        <f t="shared" si="15"/>
        <v/>
      </c>
      <c r="R340" s="29"/>
      <c r="S340" s="29"/>
      <c r="T340" s="29"/>
      <c r="U340" s="154"/>
      <c r="V340" s="154"/>
      <c r="W340" s="154"/>
      <c r="X340" s="154"/>
      <c r="Y340" s="154"/>
      <c r="Z340" s="154"/>
      <c r="AA340" s="154"/>
      <c r="AB340" s="154"/>
      <c r="AC340" s="154"/>
      <c r="AD340" s="154"/>
      <c r="AE340" s="154"/>
    </row>
    <row r="341" spans="3:31">
      <c r="C341" s="5" t="str">
        <f t="shared" si="14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15"/>
        <v/>
      </c>
      <c r="R341" s="29"/>
      <c r="S341" s="29"/>
      <c r="T341" s="29"/>
      <c r="U341" s="154"/>
      <c r="V341" s="154"/>
      <c r="W341" s="154"/>
      <c r="X341" s="154"/>
      <c r="Y341" s="154"/>
      <c r="Z341" s="154"/>
      <c r="AA341" s="154"/>
      <c r="AB341" s="154"/>
      <c r="AC341" s="154"/>
      <c r="AD341" s="154"/>
      <c r="AE341" s="154"/>
    </row>
    <row r="342" spans="3:31">
      <c r="C342" s="5">
        <f t="shared" si="14"/>
        <v>0</v>
      </c>
      <c r="D342" s="200" t="str">
        <f>V331</f>
        <v>FC Ladeira !!!</v>
      </c>
      <c r="E342" s="200"/>
      <c r="F342" s="135">
        <v>47.74</v>
      </c>
      <c r="G342" s="134" t="s">
        <v>17</v>
      </c>
      <c r="H342" s="133">
        <v>61</v>
      </c>
      <c r="I342" s="200" t="str">
        <f>V329</f>
        <v>MagoLitos F.C</v>
      </c>
      <c r="J342" s="200"/>
      <c r="K342" s="200"/>
      <c r="L342" s="200"/>
      <c r="M342" s="200"/>
      <c r="N342" s="200"/>
      <c r="O342" s="200"/>
      <c r="P342" s="200"/>
      <c r="Q342" s="5">
        <f t="shared" si="15"/>
        <v>3</v>
      </c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3:31">
      <c r="C343" s="5">
        <f t="shared" si="14"/>
        <v>3</v>
      </c>
      <c r="D343" s="200" t="str">
        <f>V330</f>
        <v>Al-Jazira F.c</v>
      </c>
      <c r="E343" s="200"/>
      <c r="F343" s="133">
        <v>52.04</v>
      </c>
      <c r="G343" s="134" t="s">
        <v>17</v>
      </c>
      <c r="H343" s="135">
        <v>42.34</v>
      </c>
      <c r="I343" s="200" t="str">
        <f>V328</f>
        <v>Vascaero FC</v>
      </c>
      <c r="J343" s="200"/>
      <c r="K343" s="200"/>
      <c r="L343" s="200"/>
      <c r="M343" s="200"/>
      <c r="N343" s="200"/>
      <c r="O343" s="200"/>
      <c r="P343" s="200"/>
      <c r="Q343" s="5">
        <f t="shared" si="15"/>
        <v>0</v>
      </c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3:31" ht="15.75" thickBot="1">
      <c r="C344" s="5" t="str">
        <f t="shared" si="14"/>
        <v/>
      </c>
      <c r="D344" s="29"/>
      <c r="E344" s="29"/>
      <c r="F344" s="25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5" t="str">
        <f t="shared" si="15"/>
        <v/>
      </c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3:31">
      <c r="C345" s="5" t="str">
        <f t="shared" si="14"/>
        <v/>
      </c>
      <c r="D345" s="201" t="s">
        <v>246</v>
      </c>
      <c r="E345" s="202"/>
      <c r="F345" s="202"/>
      <c r="G345" s="202"/>
      <c r="H345" s="202"/>
      <c r="I345" s="202"/>
      <c r="J345" s="202"/>
      <c r="K345" s="202"/>
      <c r="L345" s="202"/>
      <c r="M345" s="202"/>
      <c r="N345" s="202"/>
      <c r="O345" s="202"/>
      <c r="P345" s="203"/>
      <c r="Q345" s="5" t="str">
        <f t="shared" si="15"/>
        <v/>
      </c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3:31" ht="15.75" thickBot="1">
      <c r="C346" s="5" t="str">
        <f t="shared" si="14"/>
        <v/>
      </c>
      <c r="D346" s="204"/>
      <c r="E346" s="205"/>
      <c r="F346" s="205"/>
      <c r="G346" s="205"/>
      <c r="H346" s="205"/>
      <c r="I346" s="205"/>
      <c r="J346" s="205"/>
      <c r="K346" s="205"/>
      <c r="L346" s="205"/>
      <c r="M346" s="205"/>
      <c r="N346" s="205"/>
      <c r="O346" s="205"/>
      <c r="P346" s="206"/>
      <c r="Q346" s="5" t="str">
        <f t="shared" si="15"/>
        <v/>
      </c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3:31">
      <c r="C347" s="5" t="str">
        <f t="shared" si="14"/>
        <v/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5" t="str">
        <f t="shared" si="15"/>
        <v/>
      </c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3:31">
      <c r="C348" s="5">
        <f t="shared" si="14"/>
        <v>3</v>
      </c>
      <c r="D348" s="200" t="str">
        <f>V331</f>
        <v>FC Ladeira !!!</v>
      </c>
      <c r="E348" s="200"/>
      <c r="F348" s="128">
        <v>49.56</v>
      </c>
      <c r="G348" s="88" t="s">
        <v>17</v>
      </c>
      <c r="H348" s="129">
        <v>28.36</v>
      </c>
      <c r="I348" s="200" t="str">
        <f>V330</f>
        <v>Al-Jazira F.c</v>
      </c>
      <c r="J348" s="200"/>
      <c r="K348" s="200"/>
      <c r="L348" s="200"/>
      <c r="M348" s="200"/>
      <c r="N348" s="200"/>
      <c r="O348" s="200"/>
      <c r="P348" s="200"/>
      <c r="Q348" s="5">
        <f t="shared" si="15"/>
        <v>0</v>
      </c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3:31">
      <c r="C349" s="5">
        <f t="shared" si="14"/>
        <v>0</v>
      </c>
      <c r="D349" s="200" t="str">
        <f>V329</f>
        <v>MagoLitos F.C</v>
      </c>
      <c r="E349" s="200"/>
      <c r="F349" s="129">
        <v>34.43</v>
      </c>
      <c r="G349" s="88" t="s">
        <v>17</v>
      </c>
      <c r="H349" s="128">
        <v>49.76</v>
      </c>
      <c r="I349" s="200" t="str">
        <f>V328</f>
        <v>Vascaero FC</v>
      </c>
      <c r="J349" s="200"/>
      <c r="K349" s="200"/>
      <c r="L349" s="200"/>
      <c r="M349" s="200"/>
      <c r="N349" s="200"/>
      <c r="O349" s="200"/>
      <c r="P349" s="200"/>
      <c r="Q349" s="5">
        <f t="shared" si="15"/>
        <v>3</v>
      </c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3:31" ht="15.75" thickBot="1">
      <c r="C350" s="5" t="str">
        <f t="shared" si="14"/>
        <v/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5" t="str">
        <f t="shared" si="15"/>
        <v/>
      </c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3:31">
      <c r="C351" s="5" t="str">
        <f t="shared" si="14"/>
        <v/>
      </c>
      <c r="D351" s="201" t="s">
        <v>247</v>
      </c>
      <c r="E351" s="202"/>
      <c r="F351" s="202"/>
      <c r="G351" s="202"/>
      <c r="H351" s="202"/>
      <c r="I351" s="202"/>
      <c r="J351" s="202"/>
      <c r="K351" s="202"/>
      <c r="L351" s="202"/>
      <c r="M351" s="202"/>
      <c r="N351" s="202"/>
      <c r="O351" s="202"/>
      <c r="P351" s="203"/>
      <c r="Q351" s="5" t="str">
        <f t="shared" si="15"/>
        <v/>
      </c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</row>
    <row r="352" spans="3:31" ht="15.75" thickBot="1">
      <c r="C352" s="5" t="str">
        <f t="shared" si="14"/>
        <v/>
      </c>
      <c r="D352" s="204"/>
      <c r="E352" s="205"/>
      <c r="F352" s="205"/>
      <c r="G352" s="205"/>
      <c r="H352" s="205"/>
      <c r="I352" s="205"/>
      <c r="J352" s="205"/>
      <c r="K352" s="205"/>
      <c r="L352" s="205"/>
      <c r="M352" s="205"/>
      <c r="N352" s="205"/>
      <c r="O352" s="205"/>
      <c r="P352" s="206"/>
      <c r="Q352" s="5" t="str">
        <f t="shared" si="15"/>
        <v/>
      </c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</row>
    <row r="353" spans="3:29">
      <c r="C353" s="5" t="str">
        <f t="shared" si="14"/>
        <v/>
      </c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5" t="str">
        <f t="shared" si="15"/>
        <v/>
      </c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3:29">
      <c r="C354" s="5">
        <f t="shared" si="14"/>
        <v>1</v>
      </c>
      <c r="D354" s="200" t="str">
        <f>V331</f>
        <v>FC Ladeira !!!</v>
      </c>
      <c r="E354" s="200"/>
      <c r="F354" s="24">
        <v>36.15</v>
      </c>
      <c r="G354" s="88" t="s">
        <v>17</v>
      </c>
      <c r="H354" s="24">
        <v>36.15</v>
      </c>
      <c r="I354" s="200" t="str">
        <f>V328</f>
        <v>Vascaero FC</v>
      </c>
      <c r="J354" s="200"/>
      <c r="K354" s="200"/>
      <c r="L354" s="200"/>
      <c r="M354" s="200"/>
      <c r="N354" s="200"/>
      <c r="O354" s="200"/>
      <c r="P354" s="200"/>
      <c r="Q354" s="5">
        <f t="shared" si="15"/>
        <v>1</v>
      </c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3:29">
      <c r="C355" s="5">
        <f t="shared" si="14"/>
        <v>3</v>
      </c>
      <c r="D355" s="200" t="str">
        <f>V330</f>
        <v>Al-Jazira F.c</v>
      </c>
      <c r="E355" s="200"/>
      <c r="F355" s="128">
        <v>80.75</v>
      </c>
      <c r="G355" s="88" t="s">
        <v>17</v>
      </c>
      <c r="H355" s="129">
        <v>40.25</v>
      </c>
      <c r="I355" s="200" t="str">
        <f>V329</f>
        <v>MagoLitos F.C</v>
      </c>
      <c r="J355" s="200"/>
      <c r="K355" s="200"/>
      <c r="L355" s="200"/>
      <c r="M355" s="200"/>
      <c r="N355" s="200"/>
      <c r="O355" s="200"/>
      <c r="P355" s="200"/>
      <c r="Q355" s="5">
        <f t="shared" si="15"/>
        <v>0</v>
      </c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</row>
    <row r="356" spans="3:29" ht="15.75" thickBot="1">
      <c r="C356" s="5" t="str">
        <f t="shared" si="14"/>
        <v/>
      </c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5" t="str">
        <f t="shared" si="15"/>
        <v/>
      </c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</row>
    <row r="357" spans="3:29">
      <c r="C357" s="5" t="str">
        <f t="shared" si="14"/>
        <v/>
      </c>
      <c r="D357" s="201" t="s">
        <v>248</v>
      </c>
      <c r="E357" s="202"/>
      <c r="F357" s="202"/>
      <c r="G357" s="202"/>
      <c r="H357" s="202"/>
      <c r="I357" s="202"/>
      <c r="J357" s="202"/>
      <c r="K357" s="202"/>
      <c r="L357" s="202"/>
      <c r="M357" s="202"/>
      <c r="N357" s="202"/>
      <c r="O357" s="202"/>
      <c r="P357" s="203"/>
      <c r="Q357" s="5" t="str">
        <f t="shared" si="15"/>
        <v/>
      </c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</row>
    <row r="358" spans="3:29" ht="15.75" thickBot="1">
      <c r="C358" s="5" t="str">
        <f t="shared" si="14"/>
        <v/>
      </c>
      <c r="D358" s="204"/>
      <c r="E358" s="205"/>
      <c r="F358" s="205"/>
      <c r="G358" s="205"/>
      <c r="H358" s="205"/>
      <c r="I358" s="205"/>
      <c r="J358" s="205"/>
      <c r="K358" s="205"/>
      <c r="L358" s="205"/>
      <c r="M358" s="205"/>
      <c r="N358" s="205"/>
      <c r="O358" s="205"/>
      <c r="P358" s="206"/>
      <c r="Q358" s="5" t="str">
        <f t="shared" si="15"/>
        <v/>
      </c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</row>
    <row r="359" spans="3:29">
      <c r="C359" s="5" t="str">
        <f t="shared" si="14"/>
        <v/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5" t="str">
        <f t="shared" si="15"/>
        <v/>
      </c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</row>
    <row r="360" spans="3:29">
      <c r="C360" s="5">
        <f t="shared" si="14"/>
        <v>3</v>
      </c>
      <c r="D360" s="200" t="str">
        <f>V331</f>
        <v>FC Ladeira !!!</v>
      </c>
      <c r="E360" s="200"/>
      <c r="F360" s="128">
        <v>68.98</v>
      </c>
      <c r="G360" s="88" t="s">
        <v>17</v>
      </c>
      <c r="H360" s="129">
        <v>55.57</v>
      </c>
      <c r="I360" s="200" t="str">
        <f>V329</f>
        <v>MagoLitos F.C</v>
      </c>
      <c r="J360" s="200"/>
      <c r="K360" s="200"/>
      <c r="L360" s="200"/>
      <c r="M360" s="200"/>
      <c r="N360" s="200"/>
      <c r="O360" s="200"/>
      <c r="P360" s="200"/>
      <c r="Q360" s="5">
        <f t="shared" si="15"/>
        <v>0</v>
      </c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</row>
    <row r="361" spans="3:29">
      <c r="C361" s="5">
        <f t="shared" si="14"/>
        <v>3</v>
      </c>
      <c r="D361" s="200" t="str">
        <f>V330</f>
        <v>Al-Jazira F.c</v>
      </c>
      <c r="E361" s="200"/>
      <c r="F361" s="128">
        <v>63.09</v>
      </c>
      <c r="G361" s="88" t="s">
        <v>17</v>
      </c>
      <c r="H361" s="129">
        <v>54.89</v>
      </c>
      <c r="I361" s="200" t="str">
        <f>V328</f>
        <v>Vascaero FC</v>
      </c>
      <c r="J361" s="200"/>
      <c r="K361" s="200"/>
      <c r="L361" s="200"/>
      <c r="M361" s="200"/>
      <c r="N361" s="200"/>
      <c r="O361" s="200"/>
      <c r="P361" s="200"/>
      <c r="Q361" s="5">
        <f t="shared" si="15"/>
        <v>0</v>
      </c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spans="3:29" ht="15.75" thickBot="1">
      <c r="C362" s="5" t="str">
        <f t="shared" si="14"/>
        <v/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5" t="str">
        <f t="shared" si="15"/>
        <v/>
      </c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</row>
    <row r="363" spans="3:29">
      <c r="C363" s="5" t="str">
        <f t="shared" si="14"/>
        <v/>
      </c>
      <c r="D363" s="201" t="s">
        <v>249</v>
      </c>
      <c r="E363" s="202"/>
      <c r="F363" s="202"/>
      <c r="G363" s="202"/>
      <c r="H363" s="202"/>
      <c r="I363" s="202"/>
      <c r="J363" s="202"/>
      <c r="K363" s="202"/>
      <c r="L363" s="202"/>
      <c r="M363" s="202"/>
      <c r="N363" s="202"/>
      <c r="O363" s="202"/>
      <c r="P363" s="203"/>
      <c r="Q363" s="5" t="str">
        <f t="shared" si="15"/>
        <v/>
      </c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</row>
    <row r="364" spans="3:29" ht="15.75" thickBot="1">
      <c r="C364" s="5" t="str">
        <f t="shared" si="14"/>
        <v/>
      </c>
      <c r="D364" s="204"/>
      <c r="E364" s="205"/>
      <c r="F364" s="205"/>
      <c r="G364" s="205"/>
      <c r="H364" s="205"/>
      <c r="I364" s="205"/>
      <c r="J364" s="205"/>
      <c r="K364" s="205"/>
      <c r="L364" s="205"/>
      <c r="M364" s="205"/>
      <c r="N364" s="205"/>
      <c r="O364" s="205"/>
      <c r="P364" s="206"/>
      <c r="Q364" s="5" t="str">
        <f t="shared" si="15"/>
        <v/>
      </c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</row>
    <row r="365" spans="3:29">
      <c r="C365" s="5" t="str">
        <f t="shared" si="14"/>
        <v/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5" t="str">
        <f t="shared" si="15"/>
        <v/>
      </c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</row>
    <row r="366" spans="3:29">
      <c r="C366" s="5">
        <f t="shared" si="14"/>
        <v>3</v>
      </c>
      <c r="D366" s="200" t="str">
        <f>V331</f>
        <v>FC Ladeira !!!</v>
      </c>
      <c r="E366" s="200"/>
      <c r="F366" s="174">
        <v>83.85</v>
      </c>
      <c r="G366" s="134" t="s">
        <v>17</v>
      </c>
      <c r="H366" s="135">
        <v>55.87</v>
      </c>
      <c r="I366" s="200" t="str">
        <f>V330</f>
        <v>Al-Jazira F.c</v>
      </c>
      <c r="J366" s="200"/>
      <c r="K366" s="200"/>
      <c r="L366" s="200"/>
      <c r="M366" s="200"/>
      <c r="N366" s="200"/>
      <c r="O366" s="200"/>
      <c r="P366" s="200"/>
      <c r="Q366" s="5">
        <f t="shared" si="15"/>
        <v>0</v>
      </c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</row>
    <row r="367" spans="3:29">
      <c r="C367" s="5">
        <f t="shared" si="14"/>
        <v>3</v>
      </c>
      <c r="D367" s="200" t="str">
        <f>V329</f>
        <v>MagoLitos F.C</v>
      </c>
      <c r="E367" s="200"/>
      <c r="F367" s="174">
        <v>55.2</v>
      </c>
      <c r="G367" s="134" t="s">
        <v>17</v>
      </c>
      <c r="H367" s="135">
        <v>52.02</v>
      </c>
      <c r="I367" s="200" t="str">
        <f>V328</f>
        <v>Vascaero FC</v>
      </c>
      <c r="J367" s="200"/>
      <c r="K367" s="200"/>
      <c r="L367" s="200"/>
      <c r="M367" s="200"/>
      <c r="N367" s="200"/>
      <c r="O367" s="200"/>
      <c r="P367" s="200"/>
      <c r="Q367" s="5">
        <f t="shared" si="15"/>
        <v>0</v>
      </c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tabSelected="1" zoomScaleSheetLayoutView="100" workbookViewId="0">
      <selection activeCell="V16" sqref="V16"/>
    </sheetView>
  </sheetViews>
  <sheetFormatPr defaultRowHeight="15"/>
  <cols>
    <col min="1" max="3" width="4" style="154" customWidth="1"/>
    <col min="4" max="4" width="4.5703125" style="154" customWidth="1"/>
    <col min="5" max="5" width="27.28515625" style="154" customWidth="1"/>
    <col min="6" max="6" width="7" style="154" bestFit="1" customWidth="1"/>
    <col min="7" max="7" width="3.42578125" style="154" customWidth="1"/>
    <col min="8" max="8" width="7" style="154" bestFit="1" customWidth="1"/>
    <col min="9" max="9" width="5.140625" style="154" customWidth="1"/>
    <col min="10" max="10" width="3.5703125" style="154" customWidth="1"/>
    <col min="11" max="11" width="5.85546875" style="154" customWidth="1"/>
    <col min="12" max="12" width="3.28515625" style="154" customWidth="1"/>
    <col min="13" max="13" width="6.140625" style="154" customWidth="1"/>
    <col min="14" max="14" width="4.42578125" style="154" customWidth="1"/>
    <col min="15" max="15" width="5" style="154" customWidth="1"/>
    <col min="16" max="16" width="4.5703125" style="154" customWidth="1"/>
    <col min="17" max="17" width="4.42578125" style="154" customWidth="1"/>
    <col min="18" max="18" width="4.140625" style="154" customWidth="1"/>
    <col min="19" max="19" width="5" style="154" customWidth="1"/>
    <col min="20" max="20" width="4.7109375" style="154" customWidth="1"/>
    <col min="21" max="21" width="4.5703125" style="154" customWidth="1"/>
    <col min="22" max="22" width="9.42578125" style="154" customWidth="1"/>
    <col min="23" max="24" width="4.42578125" style="154" customWidth="1"/>
    <col min="25" max="25" width="4" style="154" bestFit="1" customWidth="1"/>
    <col min="26" max="26" width="4.7109375" style="154" bestFit="1" customWidth="1"/>
    <col min="27" max="27" width="13.140625" style="154" customWidth="1"/>
    <col min="28" max="28" width="12" style="154" bestFit="1" customWidth="1"/>
    <col min="29" max="29" width="7.5703125" style="154" bestFit="1" customWidth="1"/>
    <col min="30" max="30" width="3.7109375" style="154" customWidth="1"/>
    <col min="31" max="31" width="4" style="154" customWidth="1"/>
    <col min="32" max="32" width="2.85546875" style="154" customWidth="1"/>
    <col min="33" max="33" width="3.42578125" style="154" customWidth="1"/>
    <col min="34" max="16384" width="9.140625" style="154"/>
  </cols>
  <sheetData>
    <row r="1" spans="2:33" ht="15.75" thickBot="1"/>
    <row r="2" spans="2:33" ht="15" customHeight="1">
      <c r="B2" s="342" t="s">
        <v>16</v>
      </c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4"/>
    </row>
    <row r="3" spans="2:33" ht="15" customHeight="1">
      <c r="B3" s="345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O3" s="346"/>
      <c r="P3" s="346"/>
      <c r="Q3" s="347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</row>
    <row r="4" spans="2:33" ht="15" customHeight="1" thickBot="1">
      <c r="B4" s="348"/>
      <c r="C4" s="349"/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50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</row>
    <row r="5" spans="2:33" ht="15.75" thickBot="1"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342" t="s">
        <v>153</v>
      </c>
      <c r="C6" s="343"/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4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345"/>
      <c r="C7" s="346"/>
      <c r="D7" s="346"/>
      <c r="E7" s="346"/>
      <c r="F7" s="346"/>
      <c r="G7" s="346"/>
      <c r="H7" s="346"/>
      <c r="I7" s="346"/>
      <c r="J7" s="346"/>
      <c r="K7" s="346"/>
      <c r="L7" s="346"/>
      <c r="M7" s="346"/>
      <c r="N7" s="346"/>
      <c r="O7" s="346"/>
      <c r="P7" s="346"/>
      <c r="Q7" s="347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348"/>
      <c r="C8" s="349"/>
      <c r="D8" s="349"/>
      <c r="E8" s="349"/>
      <c r="F8" s="349"/>
      <c r="G8" s="349"/>
      <c r="H8" s="349"/>
      <c r="I8" s="349"/>
      <c r="J8" s="349"/>
      <c r="K8" s="349"/>
      <c r="L8" s="349"/>
      <c r="M8" s="349"/>
      <c r="N8" s="349"/>
      <c r="O8" s="349"/>
      <c r="P8" s="349"/>
      <c r="Q8" s="350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T9" s="155"/>
      <c r="U9" s="155"/>
      <c r="V9" s="156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351" t="s">
        <v>0</v>
      </c>
      <c r="E10" s="352"/>
      <c r="F10" s="352"/>
      <c r="G10" s="352"/>
      <c r="H10" s="352"/>
      <c r="I10" s="352"/>
      <c r="J10" s="352"/>
      <c r="K10" s="352"/>
      <c r="L10" s="352"/>
      <c r="M10" s="352"/>
      <c r="N10" s="352"/>
      <c r="O10" s="352"/>
      <c r="P10" s="353"/>
      <c r="T10" s="155"/>
      <c r="U10" s="155"/>
      <c r="V10" s="156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354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6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354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5"/>
      <c r="P12" s="356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357"/>
      <c r="E13" s="358"/>
      <c r="F13" s="358"/>
      <c r="G13" s="358"/>
      <c r="H13" s="358"/>
      <c r="I13" s="358"/>
      <c r="J13" s="358"/>
      <c r="K13" s="358"/>
      <c r="L13" s="358"/>
      <c r="M13" s="358"/>
      <c r="N13" s="358"/>
      <c r="O13" s="358"/>
      <c r="P13" s="359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ht="15.75" customHeight="1"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6"/>
      <c r="AG14" s="156"/>
    </row>
    <row r="15" spans="2:33" ht="15.75" customHeight="1">
      <c r="D15" s="177" t="s">
        <v>357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6"/>
      <c r="AG15" s="156"/>
    </row>
    <row r="16" spans="2:33" ht="21.75" customHeight="1" thickBot="1"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6"/>
      <c r="AG16" s="156"/>
    </row>
    <row r="17" spans="3:33">
      <c r="D17" s="306" t="s">
        <v>137</v>
      </c>
      <c r="E17" s="307"/>
      <c r="F17" s="307"/>
      <c r="G17" s="307"/>
      <c r="H17" s="307"/>
      <c r="I17" s="307"/>
      <c r="J17" s="307"/>
      <c r="K17" s="307"/>
      <c r="L17" s="307"/>
      <c r="M17" s="308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6"/>
      <c r="AG17" s="156"/>
    </row>
    <row r="18" spans="3:33" ht="15.75" thickBot="1">
      <c r="D18" s="309"/>
      <c r="E18" s="310"/>
      <c r="F18" s="310"/>
      <c r="G18" s="310"/>
      <c r="H18" s="310"/>
      <c r="I18" s="310"/>
      <c r="J18" s="310"/>
      <c r="K18" s="310"/>
      <c r="L18" s="310"/>
      <c r="M18" s="311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6"/>
      <c r="AG18" s="156"/>
    </row>
    <row r="19" spans="3:33" ht="15.75" thickBot="1">
      <c r="D19" s="163" t="s">
        <v>3</v>
      </c>
      <c r="E19" s="164" t="s">
        <v>29</v>
      </c>
      <c r="F19" s="312" t="s">
        <v>12</v>
      </c>
      <c r="G19" s="313"/>
      <c r="H19" s="312" t="s">
        <v>264</v>
      </c>
      <c r="I19" s="313"/>
      <c r="J19" s="312" t="s">
        <v>265</v>
      </c>
      <c r="K19" s="313"/>
      <c r="L19" s="312" t="s">
        <v>266</v>
      </c>
      <c r="M19" s="314"/>
      <c r="O19" s="154" t="s">
        <v>271</v>
      </c>
      <c r="S19" s="155"/>
      <c r="T19" s="15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15"/>
      <c r="AE19" s="315"/>
      <c r="AF19" s="360"/>
      <c r="AG19" s="360"/>
    </row>
    <row r="20" spans="3:33">
      <c r="D20" s="165" t="s">
        <v>4</v>
      </c>
      <c r="E20" s="178" t="str">
        <f>VLOOKUP(AC20,$U$20:$AB$23,2)</f>
        <v>FC Ladeira !!!</v>
      </c>
      <c r="F20" s="361">
        <f>VLOOKUP(AC20,$U$20:$AB$23,3)</f>
        <v>3</v>
      </c>
      <c r="G20" s="362"/>
      <c r="H20" s="318">
        <f>VLOOKUP(AC20,$U$20:$AB$23,4)</f>
        <v>50.6</v>
      </c>
      <c r="I20" s="319"/>
      <c r="J20" s="318">
        <f>VLOOKUP(AC20,$U$20:$AB$23,5)</f>
        <v>21.63</v>
      </c>
      <c r="K20" s="319"/>
      <c r="L20" s="318">
        <f>VLOOKUP(AC20,$U$20:$AB$23,6)</f>
        <v>28.970000000000002</v>
      </c>
      <c r="M20" s="320"/>
      <c r="O20" s="154" t="s">
        <v>267</v>
      </c>
      <c r="S20" s="155"/>
      <c r="T20" s="155"/>
      <c r="U20" s="157">
        <v>1</v>
      </c>
      <c r="V20" s="155" t="str">
        <f>IF(OR('4ª FASE - GRUPOS 1 a 8'!F367="",'4ª FASE - GRUPOS 1 a 8'!F367=""),"",'4ª FASE - GRUPOS 1 a 8'!E329)</f>
        <v>Al-Jazira F.c</v>
      </c>
      <c r="W20" s="155">
        <f>SUM(Q28,Q35,Q41,Q46,Q52,Q59)</f>
        <v>0</v>
      </c>
      <c r="X20" s="155">
        <f>SUM(H28,H35,H41,H46,H53,H59)</f>
        <v>16.73</v>
      </c>
      <c r="Y20" s="155">
        <f>SUM(F28,F35,F41,F46,F53,F59)</f>
        <v>28.63</v>
      </c>
      <c r="Z20" s="155">
        <f>X20-Y20</f>
        <v>-11.899999999999999</v>
      </c>
      <c r="AA20" s="155">
        <f>(W20*10^10)+((Z20+5000)*10^6)+(X20*10)+U20</f>
        <v>4988100168.3000002</v>
      </c>
      <c r="AB20" s="155">
        <f>LARGE($AA$20:$AA$23,U20)</f>
        <v>35028970509</v>
      </c>
      <c r="AC20" s="173">
        <f>MATCH(AB20,$AA$20:$AA$23,0)</f>
        <v>3</v>
      </c>
      <c r="AD20" s="155"/>
      <c r="AE20" s="155"/>
      <c r="AF20" s="156"/>
      <c r="AG20" s="156"/>
    </row>
    <row r="21" spans="3:33">
      <c r="D21" s="167" t="s">
        <v>5</v>
      </c>
      <c r="E21" s="179" t="str">
        <f>VLOOKUP(AC21,$U$20:$AB$23,2)</f>
        <v>Grajaú F.C.</v>
      </c>
      <c r="F21" s="363">
        <f>VLOOKUP(AC21,$U$20:$AB$23,3)</f>
        <v>3</v>
      </c>
      <c r="G21" s="364"/>
      <c r="H21" s="323">
        <f>VLOOKUP(AC21,$U$20:$AB$23,4)</f>
        <v>28.63</v>
      </c>
      <c r="I21" s="324"/>
      <c r="J21" s="323">
        <f>VLOOKUP(AC21,$U$20:$AB$23,5)</f>
        <v>16.73</v>
      </c>
      <c r="K21" s="324"/>
      <c r="L21" s="323">
        <f>VLOOKUP(AC21,$U$20:$AB$23,6)</f>
        <v>11.899999999999999</v>
      </c>
      <c r="M21" s="325"/>
      <c r="O21" s="154" t="s">
        <v>588</v>
      </c>
      <c r="S21" s="155"/>
      <c r="T21" s="155"/>
      <c r="U21" s="157">
        <v>2</v>
      </c>
      <c r="V21" s="155" t="str">
        <f>IF(OR('4ª FASE - GRUPOS 1 a 8'!F59="",'4ª FASE - GRUPOS 1 a 8'!F59=""),"",'4ª FASE - GRUPOS 1 a 8'!E21)</f>
        <v>Alisando Cresce</v>
      </c>
      <c r="W21" s="155">
        <f>SUM(Q29,Q34,Q47,Q52,C41,C59)</f>
        <v>0</v>
      </c>
      <c r="X21" s="155">
        <f>SUM(H29,H34,F41,H47,H52,F59)</f>
        <v>21.63</v>
      </c>
      <c r="Y21" s="155">
        <f>SUM(F29,F34,H41,F47,F52,H59)</f>
        <v>50.6</v>
      </c>
      <c r="Z21" s="155">
        <f>X21-Y21</f>
        <v>-28.970000000000002</v>
      </c>
      <c r="AA21" s="155">
        <f>(W21*10^10)+((Z21+5000)*10^6)+(X21*10)+U21</f>
        <v>4971030218.3000002</v>
      </c>
      <c r="AB21" s="155">
        <f>LARGE($AA$20:$AA$23,U21)</f>
        <v>35011900290.300003</v>
      </c>
      <c r="AC21" s="173">
        <f>MATCH(AB21,$AA$20:$AA$23,0)</f>
        <v>4</v>
      </c>
      <c r="AD21" s="155"/>
      <c r="AE21" s="155"/>
      <c r="AF21" s="156"/>
      <c r="AG21" s="156"/>
    </row>
    <row r="22" spans="3:33">
      <c r="D22" s="169" t="s">
        <v>6</v>
      </c>
      <c r="E22" s="180" t="str">
        <f>VLOOKUP(AC22,$U$20:$AB$23,2)</f>
        <v>Al-Jazira F.c</v>
      </c>
      <c r="F22" s="365">
        <f>VLOOKUP(AC22,$U$20:$AB$23,3)</f>
        <v>0</v>
      </c>
      <c r="G22" s="366"/>
      <c r="H22" s="328">
        <f>VLOOKUP(AC22,$U$20:$AB$23,4)</f>
        <v>16.73</v>
      </c>
      <c r="I22" s="329"/>
      <c r="J22" s="328">
        <f>VLOOKUP(AC22,$U$20:$AB$23,5)</f>
        <v>28.63</v>
      </c>
      <c r="K22" s="329"/>
      <c r="L22" s="328">
        <f>VLOOKUP(AC22,$U$20:$AB$23,6)</f>
        <v>-11.899999999999999</v>
      </c>
      <c r="M22" s="330"/>
      <c r="O22" s="154" t="s">
        <v>589</v>
      </c>
      <c r="S22" s="155"/>
      <c r="T22" s="155"/>
      <c r="U22" s="157">
        <v>3</v>
      </c>
      <c r="V22" s="155" t="str">
        <f>IF(OR('4ª FASE - GRUPOS 1 a 8'!F367="",'4ª FASE - GRUPOS 1 a 8'!F367=""),"",'4ª FASE - GRUPOS 1 a 8'!E328)</f>
        <v>FC Ladeira !!!</v>
      </c>
      <c r="W22" s="155">
        <f>SUM(C29,C35,Q40,C47,C53,Q58)</f>
        <v>3</v>
      </c>
      <c r="X22" s="155">
        <f>SUM(F29,F35,H40,F47,F53,H58)</f>
        <v>50.6</v>
      </c>
      <c r="Y22" s="155">
        <f>SUM(H29,H35,F40,H47,H53,F58)</f>
        <v>21.63</v>
      </c>
      <c r="Z22" s="155">
        <f>X22-Y22</f>
        <v>28.970000000000002</v>
      </c>
      <c r="AA22" s="155">
        <f>(W22*10^10)+((Z22+5000)*10^6)+(X22*10)+U22</f>
        <v>35028970509</v>
      </c>
      <c r="AB22" s="155">
        <f>LARGE($AA$20:$AA$23,U22)</f>
        <v>4988100168.3000002</v>
      </c>
      <c r="AC22" s="173">
        <f>MATCH(AB22,$AA$20:$AA$23,0)</f>
        <v>1</v>
      </c>
      <c r="AD22" s="155"/>
      <c r="AE22" s="155"/>
      <c r="AF22" s="156"/>
      <c r="AG22" s="156"/>
    </row>
    <row r="23" spans="3:33">
      <c r="D23" s="169" t="s">
        <v>7</v>
      </c>
      <c r="E23" s="180" t="str">
        <f>VLOOKUP(AC23,$U$20:$AB$23,2)</f>
        <v>Alisando Cresce</v>
      </c>
      <c r="F23" s="365">
        <f>VLOOKUP(AC23,$U$20:$AB$23,3)</f>
        <v>0</v>
      </c>
      <c r="G23" s="366"/>
      <c r="H23" s="328">
        <f>VLOOKUP(AC23,$U$20:$AB$23,4)</f>
        <v>21.63</v>
      </c>
      <c r="I23" s="329"/>
      <c r="J23" s="328">
        <f>VLOOKUP(AC23,$U$20:$AB$23,5)</f>
        <v>50.6</v>
      </c>
      <c r="K23" s="329"/>
      <c r="L23" s="328">
        <f>VLOOKUP(AC23,$U$20:$AB$23,6)</f>
        <v>-28.970000000000002</v>
      </c>
      <c r="M23" s="330"/>
      <c r="O23" s="154" t="s">
        <v>270</v>
      </c>
      <c r="S23" s="155"/>
      <c r="T23" s="155"/>
      <c r="U23" s="157">
        <v>4</v>
      </c>
      <c r="V23" s="155" t="str">
        <f>IF(OR('4ª FASE - GRUPOS 1 a 8'!F59="",'4ª FASE - GRUPOS 1 a 8'!F59=""),"",'4ª FASE - GRUPOS 1 a 8'!E20)</f>
        <v>Grajaú F.C.</v>
      </c>
      <c r="W23" s="155">
        <f>SUM(C28,C34,C40,C46,C52,C58)</f>
        <v>3</v>
      </c>
      <c r="X23" s="155">
        <f>SUM(F28,F34,F40,F46,F52,F58)</f>
        <v>28.63</v>
      </c>
      <c r="Y23" s="155">
        <f>SUM(H28,H34,H40,H46,H52,H58)</f>
        <v>16.73</v>
      </c>
      <c r="Z23" s="155">
        <f>X23-Y23</f>
        <v>11.899999999999999</v>
      </c>
      <c r="AA23" s="155">
        <f>(W23*10^10)+((Z23+5000)*10^6)+(X23*10)+U23</f>
        <v>35011900290.300003</v>
      </c>
      <c r="AB23" s="155">
        <f>LARGE($AA$20:$AA$23,U23)</f>
        <v>4971030218.3000002</v>
      </c>
      <c r="AC23" s="173">
        <f>MATCH(AB23,$AA$20:$AA$23,0)</f>
        <v>2</v>
      </c>
      <c r="AD23" s="155"/>
      <c r="AE23" s="155"/>
      <c r="AF23" s="156"/>
      <c r="AG23" s="156"/>
    </row>
    <row r="24" spans="3:33" ht="15.75" thickBot="1"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6"/>
      <c r="AG24" s="156"/>
    </row>
    <row r="25" spans="3:33">
      <c r="D25" s="367" t="s">
        <v>250</v>
      </c>
      <c r="E25" s="368"/>
      <c r="F25" s="368"/>
      <c r="G25" s="368"/>
      <c r="H25" s="368"/>
      <c r="I25" s="368"/>
      <c r="J25" s="368"/>
      <c r="K25" s="368"/>
      <c r="L25" s="368"/>
      <c r="M25" s="368"/>
      <c r="N25" s="368"/>
      <c r="O25" s="368"/>
      <c r="P25" s="369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6"/>
      <c r="AG25" s="156"/>
    </row>
    <row r="26" spans="3:33" ht="15.75" thickBot="1">
      <c r="D26" s="370"/>
      <c r="E26" s="371"/>
      <c r="F26" s="371"/>
      <c r="G26" s="371"/>
      <c r="H26" s="371"/>
      <c r="I26" s="371"/>
      <c r="J26" s="371"/>
      <c r="K26" s="371"/>
      <c r="L26" s="371"/>
      <c r="M26" s="371"/>
      <c r="N26" s="371"/>
      <c r="O26" s="371"/>
      <c r="P26" s="372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6"/>
      <c r="AG26" s="156"/>
    </row>
    <row r="27" spans="3:33"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6"/>
      <c r="AG27" s="156"/>
    </row>
    <row r="28" spans="3:33">
      <c r="C28" s="155">
        <f>IF(OR(F28="",H28=""),"",IF(F28=H28,1,IF(F28&gt;H28,3,0)))</f>
        <v>3</v>
      </c>
      <c r="D28" s="373" t="str">
        <f>V23</f>
        <v>Grajaú F.C.</v>
      </c>
      <c r="E28" s="373"/>
      <c r="F28" s="396">
        <v>28.63</v>
      </c>
      <c r="G28" s="395" t="s">
        <v>17</v>
      </c>
      <c r="H28" s="398">
        <v>16.73</v>
      </c>
      <c r="I28" s="373" t="str">
        <f>V20</f>
        <v>Al-Jazira F.c</v>
      </c>
      <c r="J28" s="373"/>
      <c r="K28" s="373"/>
      <c r="L28" s="373"/>
      <c r="M28" s="373"/>
      <c r="N28" s="373"/>
      <c r="O28" s="373"/>
      <c r="P28" s="373"/>
      <c r="Q28" s="155">
        <f>IF(OR(H28="",F28=""),"",IF(H28=F28,1,IF(H28&gt;F28,3,0)))</f>
        <v>0</v>
      </c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6"/>
      <c r="AG28" s="156"/>
    </row>
    <row r="29" spans="3:33">
      <c r="C29" s="155">
        <f t="shared" ref="C29:C60" si="0">IF(OR(F29="",H29=""),"",IF(F29=H29,1,IF(F29&gt;H29,3,0)))</f>
        <v>3</v>
      </c>
      <c r="D29" s="373" t="str">
        <f>V22</f>
        <v>FC Ladeira !!!</v>
      </c>
      <c r="E29" s="373"/>
      <c r="F29" s="396">
        <v>50.6</v>
      </c>
      <c r="G29" s="395" t="s">
        <v>17</v>
      </c>
      <c r="H29" s="398">
        <v>21.63</v>
      </c>
      <c r="I29" s="373" t="str">
        <f>V21</f>
        <v>Alisando Cresce</v>
      </c>
      <c r="J29" s="373"/>
      <c r="K29" s="373"/>
      <c r="L29" s="373"/>
      <c r="M29" s="373"/>
      <c r="N29" s="373"/>
      <c r="O29" s="373"/>
      <c r="P29" s="373"/>
      <c r="Q29" s="155">
        <f t="shared" ref="Q29:Q60" si="1">IF(OR(H29="",F29=""),"",IF(H29=F29,1,IF(H29&gt;F29,3,0)))</f>
        <v>0</v>
      </c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6"/>
      <c r="AG29" s="156"/>
    </row>
    <row r="30" spans="3:33" ht="15.75" thickBot="1">
      <c r="C30" s="155" t="str">
        <f t="shared" si="0"/>
        <v/>
      </c>
      <c r="Q30" s="155" t="str">
        <f t="shared" si="1"/>
        <v/>
      </c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6"/>
      <c r="AG30" s="156"/>
    </row>
    <row r="31" spans="3:33" ht="15" customHeight="1">
      <c r="C31" s="155" t="str">
        <f t="shared" si="0"/>
        <v/>
      </c>
      <c r="D31" s="374" t="s">
        <v>251</v>
      </c>
      <c r="E31" s="375"/>
      <c r="F31" s="375"/>
      <c r="G31" s="375"/>
      <c r="H31" s="375"/>
      <c r="I31" s="375"/>
      <c r="J31" s="375"/>
      <c r="K31" s="375"/>
      <c r="L31" s="375"/>
      <c r="M31" s="375"/>
      <c r="N31" s="375"/>
      <c r="O31" s="375"/>
      <c r="P31" s="376"/>
      <c r="Q31" s="155" t="str">
        <f t="shared" si="1"/>
        <v/>
      </c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155" t="str">
        <f t="shared" si="0"/>
        <v/>
      </c>
      <c r="D32" s="377"/>
      <c r="E32" s="378"/>
      <c r="F32" s="378"/>
      <c r="G32" s="378"/>
      <c r="H32" s="378"/>
      <c r="I32" s="378"/>
      <c r="J32" s="378"/>
      <c r="K32" s="378"/>
      <c r="L32" s="378"/>
      <c r="M32" s="378"/>
      <c r="N32" s="378"/>
      <c r="O32" s="378"/>
      <c r="P32" s="379"/>
      <c r="Q32" s="155" t="str">
        <f t="shared" si="1"/>
        <v/>
      </c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155" t="str">
        <f t="shared" si="0"/>
        <v/>
      </c>
      <c r="Q33" s="155" t="str">
        <f t="shared" si="1"/>
        <v/>
      </c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155" t="str">
        <f t="shared" si="0"/>
        <v/>
      </c>
      <c r="D34" s="373" t="str">
        <f>V23</f>
        <v>Grajaú F.C.</v>
      </c>
      <c r="E34" s="373"/>
      <c r="F34" s="181"/>
      <c r="G34" s="182" t="s">
        <v>17</v>
      </c>
      <c r="H34" s="181"/>
      <c r="I34" s="373" t="str">
        <f>V21</f>
        <v>Alisando Cresce</v>
      </c>
      <c r="J34" s="373"/>
      <c r="K34" s="373"/>
      <c r="L34" s="373"/>
      <c r="M34" s="373"/>
      <c r="N34" s="373"/>
      <c r="O34" s="373"/>
      <c r="P34" s="373"/>
      <c r="Q34" s="155" t="str">
        <f t="shared" si="1"/>
        <v/>
      </c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155" t="str">
        <f t="shared" si="0"/>
        <v/>
      </c>
      <c r="D35" s="373" t="str">
        <f>V22</f>
        <v>FC Ladeira !!!</v>
      </c>
      <c r="E35" s="373"/>
      <c r="F35" s="181"/>
      <c r="G35" s="182" t="s">
        <v>17</v>
      </c>
      <c r="H35" s="181"/>
      <c r="I35" s="373" t="str">
        <f>V20</f>
        <v>Al-Jazira F.c</v>
      </c>
      <c r="J35" s="373"/>
      <c r="K35" s="373"/>
      <c r="L35" s="373"/>
      <c r="M35" s="373"/>
      <c r="N35" s="373"/>
      <c r="O35" s="373"/>
      <c r="P35" s="373"/>
      <c r="Q35" s="155" t="str">
        <f t="shared" si="1"/>
        <v/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155" t="str">
        <f t="shared" si="0"/>
        <v/>
      </c>
      <c r="F36" s="183"/>
      <c r="Q36" s="155" t="str">
        <f t="shared" si="1"/>
        <v/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155" t="str">
        <f t="shared" si="0"/>
        <v/>
      </c>
      <c r="D37" s="374" t="s">
        <v>252</v>
      </c>
      <c r="E37" s="375"/>
      <c r="F37" s="375"/>
      <c r="G37" s="375"/>
      <c r="H37" s="375"/>
      <c r="I37" s="375"/>
      <c r="J37" s="375"/>
      <c r="K37" s="375"/>
      <c r="L37" s="375"/>
      <c r="M37" s="375"/>
      <c r="N37" s="375"/>
      <c r="O37" s="375"/>
      <c r="P37" s="376"/>
      <c r="Q37" s="155" t="str">
        <f t="shared" si="1"/>
        <v/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155" t="str">
        <f t="shared" si="0"/>
        <v/>
      </c>
      <c r="D38" s="377"/>
      <c r="E38" s="378"/>
      <c r="F38" s="378"/>
      <c r="G38" s="378"/>
      <c r="H38" s="378"/>
      <c r="I38" s="378"/>
      <c r="J38" s="378"/>
      <c r="K38" s="378"/>
      <c r="L38" s="378"/>
      <c r="M38" s="378"/>
      <c r="N38" s="378"/>
      <c r="O38" s="378"/>
      <c r="P38" s="379"/>
      <c r="Q38" s="155" t="str">
        <f t="shared" si="1"/>
        <v/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155" t="str">
        <f t="shared" si="0"/>
        <v/>
      </c>
      <c r="Q39" s="155" t="str">
        <f t="shared" si="1"/>
        <v/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155" t="str">
        <f t="shared" si="0"/>
        <v/>
      </c>
      <c r="D40" s="373" t="str">
        <f>V23</f>
        <v>Grajaú F.C.</v>
      </c>
      <c r="E40" s="373"/>
      <c r="F40" s="181"/>
      <c r="G40" s="182" t="s">
        <v>17</v>
      </c>
      <c r="H40" s="181"/>
      <c r="I40" s="373" t="str">
        <f>V22</f>
        <v>FC Ladeira !!!</v>
      </c>
      <c r="J40" s="373"/>
      <c r="K40" s="373"/>
      <c r="L40" s="373"/>
      <c r="M40" s="373"/>
      <c r="N40" s="373"/>
      <c r="O40" s="373"/>
      <c r="P40" s="373"/>
      <c r="Q40" s="155" t="str">
        <f t="shared" si="1"/>
        <v/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155" t="str">
        <f t="shared" si="0"/>
        <v/>
      </c>
      <c r="D41" s="373" t="str">
        <f>V21</f>
        <v>Alisando Cresce</v>
      </c>
      <c r="E41" s="373"/>
      <c r="F41" s="181"/>
      <c r="G41" s="182" t="s">
        <v>17</v>
      </c>
      <c r="H41" s="181"/>
      <c r="I41" s="373" t="str">
        <f>V20</f>
        <v>Al-Jazira F.c</v>
      </c>
      <c r="J41" s="373"/>
      <c r="K41" s="373"/>
      <c r="L41" s="373"/>
      <c r="M41" s="373"/>
      <c r="N41" s="373"/>
      <c r="O41" s="373"/>
      <c r="P41" s="373"/>
      <c r="Q41" s="155" t="str">
        <f t="shared" si="1"/>
        <v/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155" t="str">
        <f t="shared" si="0"/>
        <v/>
      </c>
      <c r="Q42" s="155" t="str">
        <f t="shared" si="1"/>
        <v/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155" t="str">
        <f t="shared" si="0"/>
        <v/>
      </c>
      <c r="D43" s="374" t="s">
        <v>253</v>
      </c>
      <c r="E43" s="375"/>
      <c r="F43" s="375"/>
      <c r="G43" s="375"/>
      <c r="H43" s="375"/>
      <c r="I43" s="375"/>
      <c r="J43" s="375"/>
      <c r="K43" s="375"/>
      <c r="L43" s="375"/>
      <c r="M43" s="375"/>
      <c r="N43" s="375"/>
      <c r="O43" s="375"/>
      <c r="P43" s="376"/>
      <c r="Q43" s="155" t="str">
        <f t="shared" si="1"/>
        <v/>
      </c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155" t="str">
        <f t="shared" si="0"/>
        <v/>
      </c>
      <c r="D44" s="377"/>
      <c r="E44" s="378"/>
      <c r="F44" s="378"/>
      <c r="G44" s="378"/>
      <c r="H44" s="378"/>
      <c r="I44" s="378"/>
      <c r="J44" s="378"/>
      <c r="K44" s="378"/>
      <c r="L44" s="378"/>
      <c r="M44" s="378"/>
      <c r="N44" s="378"/>
      <c r="O44" s="378"/>
      <c r="P44" s="379"/>
      <c r="Q44" s="155" t="str">
        <f t="shared" si="1"/>
        <v/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155" t="str">
        <f t="shared" si="0"/>
        <v/>
      </c>
      <c r="Q45" s="155" t="str">
        <f t="shared" si="1"/>
        <v/>
      </c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155" t="str">
        <f t="shared" si="0"/>
        <v/>
      </c>
      <c r="D46" s="373" t="str">
        <f>V23</f>
        <v>Grajaú F.C.</v>
      </c>
      <c r="E46" s="373"/>
      <c r="F46" s="181"/>
      <c r="G46" s="182" t="s">
        <v>17</v>
      </c>
      <c r="H46" s="181"/>
      <c r="I46" s="373" t="str">
        <f>V20</f>
        <v>Al-Jazira F.c</v>
      </c>
      <c r="J46" s="373"/>
      <c r="K46" s="373"/>
      <c r="L46" s="373"/>
      <c r="M46" s="373"/>
      <c r="N46" s="373"/>
      <c r="O46" s="373"/>
      <c r="P46" s="373"/>
      <c r="Q46" s="155" t="str">
        <f t="shared" si="1"/>
        <v/>
      </c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155" t="str">
        <f t="shared" si="0"/>
        <v/>
      </c>
      <c r="D47" s="373" t="str">
        <f>V22</f>
        <v>FC Ladeira !!!</v>
      </c>
      <c r="E47" s="373"/>
      <c r="F47" s="181"/>
      <c r="G47" s="182" t="s">
        <v>17</v>
      </c>
      <c r="H47" s="181"/>
      <c r="I47" s="373" t="str">
        <f>V21</f>
        <v>Alisando Cresce</v>
      </c>
      <c r="J47" s="373"/>
      <c r="K47" s="373"/>
      <c r="L47" s="373"/>
      <c r="M47" s="373"/>
      <c r="N47" s="373"/>
      <c r="O47" s="373"/>
      <c r="P47" s="373"/>
      <c r="Q47" s="155" t="str">
        <f t="shared" si="1"/>
        <v/>
      </c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155" t="str">
        <f t="shared" si="0"/>
        <v/>
      </c>
      <c r="Q48" s="155" t="str">
        <f t="shared" si="1"/>
        <v/>
      </c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155" t="str">
        <f t="shared" si="0"/>
        <v/>
      </c>
      <c r="D49" s="374" t="s">
        <v>254</v>
      </c>
      <c r="E49" s="375"/>
      <c r="F49" s="375"/>
      <c r="G49" s="375"/>
      <c r="H49" s="375"/>
      <c r="I49" s="375"/>
      <c r="J49" s="375"/>
      <c r="K49" s="375"/>
      <c r="L49" s="375"/>
      <c r="M49" s="375"/>
      <c r="N49" s="375"/>
      <c r="O49" s="375"/>
      <c r="P49" s="376"/>
      <c r="Q49" s="155" t="str">
        <f t="shared" si="1"/>
        <v/>
      </c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155" t="str">
        <f t="shared" si="0"/>
        <v/>
      </c>
      <c r="D50" s="377"/>
      <c r="E50" s="378"/>
      <c r="F50" s="378"/>
      <c r="G50" s="378"/>
      <c r="H50" s="378"/>
      <c r="I50" s="378"/>
      <c r="J50" s="378"/>
      <c r="K50" s="378"/>
      <c r="L50" s="378"/>
      <c r="M50" s="378"/>
      <c r="N50" s="378"/>
      <c r="O50" s="378"/>
      <c r="P50" s="379"/>
      <c r="Q50" s="155" t="str">
        <f t="shared" si="1"/>
        <v/>
      </c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</row>
    <row r="51" spans="3:31">
      <c r="C51" s="155" t="str">
        <f t="shared" si="0"/>
        <v/>
      </c>
      <c r="Q51" s="155" t="str">
        <f t="shared" si="1"/>
        <v/>
      </c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</row>
    <row r="52" spans="3:31">
      <c r="C52" s="155" t="str">
        <f t="shared" si="0"/>
        <v/>
      </c>
      <c r="D52" s="373" t="str">
        <f>V23</f>
        <v>Grajaú F.C.</v>
      </c>
      <c r="E52" s="373"/>
      <c r="F52" s="181"/>
      <c r="G52" s="182" t="s">
        <v>17</v>
      </c>
      <c r="H52" s="181"/>
      <c r="I52" s="373" t="str">
        <f>V21</f>
        <v>Alisando Cresce</v>
      </c>
      <c r="J52" s="373"/>
      <c r="K52" s="373"/>
      <c r="L52" s="373"/>
      <c r="M52" s="373"/>
      <c r="N52" s="373"/>
      <c r="O52" s="373"/>
      <c r="P52" s="373"/>
      <c r="Q52" s="155" t="str">
        <f t="shared" si="1"/>
        <v/>
      </c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</row>
    <row r="53" spans="3:31">
      <c r="C53" s="155" t="str">
        <f t="shared" si="0"/>
        <v/>
      </c>
      <c r="D53" s="373" t="str">
        <f>V22</f>
        <v>FC Ladeira !!!</v>
      </c>
      <c r="E53" s="373"/>
      <c r="F53" s="181"/>
      <c r="G53" s="182" t="s">
        <v>17</v>
      </c>
      <c r="H53" s="181"/>
      <c r="I53" s="373" t="str">
        <f>V20</f>
        <v>Al-Jazira F.c</v>
      </c>
      <c r="J53" s="373"/>
      <c r="K53" s="373"/>
      <c r="L53" s="373"/>
      <c r="M53" s="373"/>
      <c r="N53" s="373"/>
      <c r="O53" s="373"/>
      <c r="P53" s="373"/>
      <c r="Q53" s="155" t="str">
        <f t="shared" si="1"/>
        <v/>
      </c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</row>
    <row r="54" spans="3:31" ht="15.75" thickBot="1">
      <c r="C54" s="155" t="str">
        <f t="shared" si="0"/>
        <v/>
      </c>
      <c r="Q54" s="155" t="str">
        <f t="shared" si="1"/>
        <v/>
      </c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</row>
    <row r="55" spans="3:31">
      <c r="C55" s="155" t="str">
        <f t="shared" si="0"/>
        <v/>
      </c>
      <c r="D55" s="374" t="s">
        <v>255</v>
      </c>
      <c r="E55" s="375"/>
      <c r="F55" s="375"/>
      <c r="G55" s="375"/>
      <c r="H55" s="375"/>
      <c r="I55" s="375"/>
      <c r="J55" s="375"/>
      <c r="K55" s="375"/>
      <c r="L55" s="375"/>
      <c r="M55" s="375"/>
      <c r="N55" s="375"/>
      <c r="O55" s="375"/>
      <c r="P55" s="376"/>
      <c r="Q55" s="155" t="str">
        <f t="shared" si="1"/>
        <v/>
      </c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155" t="str">
        <f t="shared" si="0"/>
        <v/>
      </c>
      <c r="D56" s="377"/>
      <c r="E56" s="378"/>
      <c r="F56" s="378"/>
      <c r="G56" s="378"/>
      <c r="H56" s="378"/>
      <c r="I56" s="378"/>
      <c r="J56" s="378"/>
      <c r="K56" s="378"/>
      <c r="L56" s="378"/>
      <c r="M56" s="378"/>
      <c r="N56" s="378"/>
      <c r="O56" s="378"/>
      <c r="P56" s="379"/>
      <c r="Q56" s="155" t="str">
        <f t="shared" si="1"/>
        <v/>
      </c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155" t="str">
        <f t="shared" si="0"/>
        <v/>
      </c>
      <c r="Q57" s="155" t="str">
        <f t="shared" si="1"/>
        <v/>
      </c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155" t="str">
        <f t="shared" si="0"/>
        <v/>
      </c>
      <c r="D58" s="373" t="str">
        <f>V23</f>
        <v>Grajaú F.C.</v>
      </c>
      <c r="E58" s="373"/>
      <c r="F58" s="181"/>
      <c r="G58" s="182" t="s">
        <v>17</v>
      </c>
      <c r="H58" s="181"/>
      <c r="I58" s="373" t="str">
        <f>V22</f>
        <v>FC Ladeira !!!</v>
      </c>
      <c r="J58" s="373"/>
      <c r="K58" s="373"/>
      <c r="L58" s="373"/>
      <c r="M58" s="373"/>
      <c r="N58" s="373"/>
      <c r="O58" s="373"/>
      <c r="P58" s="373"/>
      <c r="Q58" s="155" t="str">
        <f t="shared" si="1"/>
        <v/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155" t="str">
        <f t="shared" si="0"/>
        <v/>
      </c>
      <c r="D59" s="373" t="str">
        <f>V21</f>
        <v>Alisando Cresce</v>
      </c>
      <c r="E59" s="373"/>
      <c r="F59" s="181"/>
      <c r="G59" s="182" t="s">
        <v>17</v>
      </c>
      <c r="H59" s="181"/>
      <c r="I59" s="373" t="str">
        <f>V20</f>
        <v>Al-Jazira F.c</v>
      </c>
      <c r="J59" s="373"/>
      <c r="K59" s="373"/>
      <c r="L59" s="373"/>
      <c r="M59" s="373"/>
      <c r="N59" s="373"/>
      <c r="O59" s="373"/>
      <c r="P59" s="373"/>
      <c r="Q59" s="155" t="str">
        <f t="shared" si="1"/>
        <v/>
      </c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155" t="str">
        <f t="shared" si="0"/>
        <v/>
      </c>
      <c r="Q60" s="155" t="str">
        <f t="shared" si="1"/>
        <v/>
      </c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</row>
    <row r="61" spans="3:31">
      <c r="D61" s="306" t="s">
        <v>136</v>
      </c>
      <c r="E61" s="307"/>
      <c r="F61" s="307"/>
      <c r="G61" s="307"/>
      <c r="H61" s="307"/>
      <c r="I61" s="307"/>
      <c r="J61" s="307"/>
      <c r="K61" s="307"/>
      <c r="L61" s="307"/>
      <c r="M61" s="308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</row>
    <row r="62" spans="3:31" ht="15.75" thickBot="1">
      <c r="D62" s="309"/>
      <c r="E62" s="310"/>
      <c r="F62" s="310"/>
      <c r="G62" s="310"/>
      <c r="H62" s="310"/>
      <c r="I62" s="310"/>
      <c r="J62" s="310"/>
      <c r="K62" s="310"/>
      <c r="L62" s="310"/>
      <c r="M62" s="311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</row>
    <row r="63" spans="3:31" ht="15" customHeight="1">
      <c r="D63" s="159" t="s">
        <v>3</v>
      </c>
      <c r="E63" s="160" t="s">
        <v>29</v>
      </c>
      <c r="F63" s="337" t="s">
        <v>12</v>
      </c>
      <c r="G63" s="338"/>
      <c r="H63" s="337" t="s">
        <v>264</v>
      </c>
      <c r="I63" s="338"/>
      <c r="J63" s="337" t="s">
        <v>265</v>
      </c>
      <c r="K63" s="338"/>
      <c r="L63" s="337" t="s">
        <v>266</v>
      </c>
      <c r="M63" s="339"/>
      <c r="O63" s="154" t="s">
        <v>271</v>
      </c>
      <c r="S63" s="155"/>
      <c r="T63" s="15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5"/>
    </row>
    <row r="64" spans="3:31" ht="15.75" customHeight="1">
      <c r="D64" s="171" t="s">
        <v>4</v>
      </c>
      <c r="E64" s="171" t="str">
        <f>VLOOKUP(AC64,$U$63:$AB$67,2)</f>
        <v>Forever2013</v>
      </c>
      <c r="F64" s="331">
        <f>VLOOKUP(AC64,$U$63:$AB$67,3)</f>
        <v>3</v>
      </c>
      <c r="G64" s="331"/>
      <c r="H64" s="332">
        <f>VLOOKUP(AC64,$U$63:$AB$67,4)</f>
        <v>53.47</v>
      </c>
      <c r="I64" s="332"/>
      <c r="J64" s="332">
        <f>VLOOKUP(AC64,$U$63:$AB$67,5)</f>
        <v>26.29</v>
      </c>
      <c r="K64" s="332"/>
      <c r="L64" s="332">
        <f>VLOOKUP(AC64,$U$63:$AB$67,6)</f>
        <v>27.18</v>
      </c>
      <c r="M64" s="333"/>
      <c r="O64" s="154" t="s">
        <v>267</v>
      </c>
      <c r="S64" s="155"/>
      <c r="T64" s="155"/>
      <c r="U64" s="157">
        <v>1</v>
      </c>
      <c r="V64" s="155" t="str">
        <f>IF(OR('4ª FASE - GRUPOS 1 a 8'!F323="",'4ª FASE - GRUPOS 1 a 8'!F323=""),"",'4ª FASE - GRUPOS 1 a 8'!E285)</f>
        <v>Forever2013</v>
      </c>
      <c r="W64" s="155">
        <f>SUM(Q72,Q79,Q85,Q90,Q96,Q103)</f>
        <v>3</v>
      </c>
      <c r="X64" s="155">
        <f>SUM(H72,H79,H85,H90,H97,H103)</f>
        <v>53.47</v>
      </c>
      <c r="Y64" s="155">
        <f>SUM(F72,F79,F85,F90,F97,F103)</f>
        <v>26.29</v>
      </c>
      <c r="Z64" s="155">
        <f>X64-Y64</f>
        <v>27.18</v>
      </c>
      <c r="AA64" s="155">
        <f>(W64*10^10)+((Z64+5000)*10^6)+(X64*10)+U64</f>
        <v>35027180535.699997</v>
      </c>
      <c r="AB64" s="155">
        <f>LARGE($AA$64:$AA$67,U64)</f>
        <v>35027180535.699997</v>
      </c>
      <c r="AC64" s="173">
        <f>MATCH(AB64,$AA$64:$AA$67,0)</f>
        <v>1</v>
      </c>
      <c r="AD64" s="155"/>
      <c r="AE64" s="155"/>
    </row>
    <row r="65" spans="3:31">
      <c r="D65" s="171" t="s">
        <v>5</v>
      </c>
      <c r="E65" s="171" t="str">
        <f>VLOOKUP(AC65,$U$63:$AB$67,2)</f>
        <v>Palestracas FC</v>
      </c>
      <c r="F65" s="331">
        <f>VLOOKUP(AC65,$U$63:$AB$67,3)</f>
        <v>3</v>
      </c>
      <c r="G65" s="331"/>
      <c r="H65" s="332">
        <f>VLOOKUP(AC65,$U$63:$AB$67,4)</f>
        <v>39.93</v>
      </c>
      <c r="I65" s="332"/>
      <c r="J65" s="332">
        <f>VLOOKUP(AC65,$U$63:$AB$67,5)</f>
        <v>38.03</v>
      </c>
      <c r="K65" s="332"/>
      <c r="L65" s="332">
        <f>VLOOKUP(AC65,$U$63:$AB$67,6)</f>
        <v>1.8999999999999986</v>
      </c>
      <c r="M65" s="333"/>
      <c r="O65" s="154" t="s">
        <v>588</v>
      </c>
      <c r="S65" s="155"/>
      <c r="T65" s="155"/>
      <c r="U65" s="157">
        <v>2</v>
      </c>
      <c r="V65" s="155" t="str">
        <f>IF(OR('4ª FASE - GRUPOS 1 a 8'!F103="",'4ª FASE - GRUPOS 1 a 8'!F103=""),"",'4ª FASE - GRUPOS 1 a 8'!E65)</f>
        <v>Palestracas FC</v>
      </c>
      <c r="W65" s="155">
        <f>SUM(Q73,Q78,Q91,Q96,C85,C103)</f>
        <v>3</v>
      </c>
      <c r="X65" s="155">
        <f>SUM(H73,H78,F85,H91,H96,F103)</f>
        <v>39.93</v>
      </c>
      <c r="Y65" s="155">
        <f>SUM(F73,F78,H85,F91,F96,H103)</f>
        <v>38.03</v>
      </c>
      <c r="Z65" s="155">
        <f>X65-Y65</f>
        <v>1.8999999999999986</v>
      </c>
      <c r="AA65" s="155">
        <f>(W65*10^10)+((Z65+5000)*10^6)+(X65*10)+U65</f>
        <v>35001900401.300003</v>
      </c>
      <c r="AB65" s="155">
        <f>LARGE($AA$64:$AA$67,U65)</f>
        <v>35001900401.300003</v>
      </c>
      <c r="AC65" s="173">
        <f>MATCH(AB65,$AA$64:$AA$67,0)</f>
        <v>2</v>
      </c>
      <c r="AD65" s="155"/>
      <c r="AE65" s="155"/>
    </row>
    <row r="66" spans="3:31">
      <c r="D66" s="172" t="s">
        <v>6</v>
      </c>
      <c r="E66" s="172" t="str">
        <f>VLOOKUP(AC66,$U$63:$AB$67,2)</f>
        <v>Casinha da Grazi</v>
      </c>
      <c r="F66" s="334">
        <f>VLOOKUP(AC66,$U$63:$AB$67,3)</f>
        <v>0</v>
      </c>
      <c r="G66" s="334"/>
      <c r="H66" s="335">
        <f>VLOOKUP(AC66,$U$63:$AB$67,4)</f>
        <v>38.03</v>
      </c>
      <c r="I66" s="335"/>
      <c r="J66" s="335">
        <f>VLOOKUP(AC66,$U$63:$AB$67,5)</f>
        <v>39.93</v>
      </c>
      <c r="K66" s="335"/>
      <c r="L66" s="335">
        <f>VLOOKUP(AC66,$U$63:$AB$67,6)</f>
        <v>-1.8999999999999986</v>
      </c>
      <c r="M66" s="336"/>
      <c r="O66" s="154" t="s">
        <v>589</v>
      </c>
      <c r="S66" s="155"/>
      <c r="T66" s="155"/>
      <c r="U66" s="157">
        <v>3</v>
      </c>
      <c r="V66" s="155" t="str">
        <f>IF(OR('4ª FASE - GRUPOS 1 a 8'!F323="",'4ª FASE - GRUPOS 1 a 8'!F323=""),"",'4ª FASE - GRUPOS 1 a 8'!E284)</f>
        <v>Casinha da Grazi</v>
      </c>
      <c r="W66" s="155">
        <f>SUM(C73,C79,Q84,C91,C97,Q102)</f>
        <v>0</v>
      </c>
      <c r="X66" s="155">
        <f>SUM(F73,F79,H84,F91,F97,H102)</f>
        <v>38.03</v>
      </c>
      <c r="Y66" s="155">
        <f>SUM(H73,H79,F84,H91,H97,F102)</f>
        <v>39.93</v>
      </c>
      <c r="Z66" s="155">
        <f>X66-Y66</f>
        <v>-1.8999999999999986</v>
      </c>
      <c r="AA66" s="155">
        <f>(W66*10^10)+((Z66+5000)*10^6)+(X66*10)+U66</f>
        <v>4998100383.3000002</v>
      </c>
      <c r="AB66" s="155">
        <f>LARGE($AA$64:$AA$67,U66)</f>
        <v>4998100383.3000002</v>
      </c>
      <c r="AC66" s="173">
        <f>MATCH(AB66,$AA$64:$AA$67,0)</f>
        <v>3</v>
      </c>
      <c r="AD66" s="155"/>
      <c r="AE66" s="155"/>
    </row>
    <row r="67" spans="3:31">
      <c r="D67" s="172" t="s">
        <v>7</v>
      </c>
      <c r="E67" s="172" t="str">
        <f>VLOOKUP(AC67,$U$63:$AB$67,2)</f>
        <v>PANZA FC</v>
      </c>
      <c r="F67" s="334">
        <f>VLOOKUP(AC67,$U$63:$AB$67,3)</f>
        <v>0</v>
      </c>
      <c r="G67" s="334"/>
      <c r="H67" s="335">
        <f>VLOOKUP(AC67,$U$63:$AB$67,4)</f>
        <v>26.29</v>
      </c>
      <c r="I67" s="335"/>
      <c r="J67" s="335">
        <f>VLOOKUP(AC67,$U$63:$AB$67,5)</f>
        <v>53.47</v>
      </c>
      <c r="K67" s="335"/>
      <c r="L67" s="335">
        <f>VLOOKUP(AC67,$U$63:$AB$67,6)</f>
        <v>-27.18</v>
      </c>
      <c r="M67" s="336"/>
      <c r="O67" s="154" t="s">
        <v>270</v>
      </c>
      <c r="S67" s="155"/>
      <c r="T67" s="155"/>
      <c r="U67" s="157">
        <v>4</v>
      </c>
      <c r="V67" s="155" t="str">
        <f>IF(OR('4ª FASE - GRUPOS 1 a 8'!F103="",'4ª FASE - GRUPOS 1 a 8'!F103=""),"",'4ª FASE - GRUPOS 1 a 8'!E64)</f>
        <v>PANZA FC</v>
      </c>
      <c r="W67" s="155">
        <f>SUM(C72,C78,C84,C90,C96,C102)</f>
        <v>0</v>
      </c>
      <c r="X67" s="155">
        <f>SUM(F72,F78,F84,F90,F96,F102)</f>
        <v>26.29</v>
      </c>
      <c r="Y67" s="155">
        <f>SUM(H72,H78,H84,H90,H96,H102)</f>
        <v>53.47</v>
      </c>
      <c r="Z67" s="155">
        <f>X67-Y67</f>
        <v>-27.18</v>
      </c>
      <c r="AA67" s="155">
        <f>(W67*10^10)+((Z67+5000)*10^6)+(X67*10)+U67</f>
        <v>4972820266.8999996</v>
      </c>
      <c r="AB67" s="155">
        <f>LARGE($AA$64:$AA$67,U67)</f>
        <v>4972820266.8999996</v>
      </c>
      <c r="AC67" s="173">
        <f>MATCH(AB67,$AA$64:$AA$67,0)</f>
        <v>4</v>
      </c>
      <c r="AD67" s="155"/>
      <c r="AE67" s="155"/>
    </row>
    <row r="68" spans="3:31" ht="15.75" thickBot="1"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</row>
    <row r="69" spans="3:31">
      <c r="D69" s="367" t="s">
        <v>250</v>
      </c>
      <c r="E69" s="368"/>
      <c r="F69" s="368"/>
      <c r="G69" s="368"/>
      <c r="H69" s="368"/>
      <c r="I69" s="368"/>
      <c r="J69" s="368"/>
      <c r="K69" s="368"/>
      <c r="L69" s="368"/>
      <c r="M69" s="368"/>
      <c r="N69" s="368"/>
      <c r="O69" s="368"/>
      <c r="P69" s="369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</row>
    <row r="70" spans="3:31" ht="15.75" thickBot="1">
      <c r="D70" s="370"/>
      <c r="E70" s="371"/>
      <c r="F70" s="371"/>
      <c r="G70" s="371"/>
      <c r="H70" s="371"/>
      <c r="I70" s="371"/>
      <c r="J70" s="371"/>
      <c r="K70" s="371"/>
      <c r="L70" s="371"/>
      <c r="M70" s="371"/>
      <c r="N70" s="371"/>
      <c r="O70" s="371"/>
      <c r="P70" s="372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</row>
    <row r="71" spans="3:31" ht="15" customHeight="1"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</row>
    <row r="72" spans="3:31" ht="15" customHeight="1">
      <c r="C72" s="155">
        <f>IF(OR(F72="",H72=""),"",IF(F72=H72,1,IF(F72&gt;H72,3,0)))</f>
        <v>0</v>
      </c>
      <c r="D72" s="373" t="str">
        <f>V67</f>
        <v>PANZA FC</v>
      </c>
      <c r="E72" s="373"/>
      <c r="F72" s="399">
        <v>26.29</v>
      </c>
      <c r="G72" s="182" t="s">
        <v>17</v>
      </c>
      <c r="H72" s="397">
        <v>53.47</v>
      </c>
      <c r="I72" s="373" t="str">
        <f>V64</f>
        <v>Forever2013</v>
      </c>
      <c r="J72" s="373"/>
      <c r="K72" s="373"/>
      <c r="L72" s="373"/>
      <c r="M72" s="373"/>
      <c r="N72" s="373"/>
      <c r="O72" s="373"/>
      <c r="P72" s="373"/>
      <c r="Q72" s="155">
        <f>IF(OR(H72="",F72=""),"",IF(H72=F72,1,IF(H72&gt;F72,3,0)))</f>
        <v>3</v>
      </c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</row>
    <row r="73" spans="3:31" ht="15.75" customHeight="1">
      <c r="C73" s="155">
        <f t="shared" ref="C73:C104" si="2">IF(OR(F73="",H73=""),"",IF(F73=H73,1,IF(F73&gt;H73,3,0)))</f>
        <v>0</v>
      </c>
      <c r="D73" s="373" t="str">
        <f>V66</f>
        <v>Casinha da Grazi</v>
      </c>
      <c r="E73" s="373"/>
      <c r="F73" s="399">
        <v>38.03</v>
      </c>
      <c r="G73" s="182" t="s">
        <v>17</v>
      </c>
      <c r="H73" s="397">
        <v>39.93</v>
      </c>
      <c r="I73" s="373" t="str">
        <f>V65</f>
        <v>Palestracas FC</v>
      </c>
      <c r="J73" s="373"/>
      <c r="K73" s="373"/>
      <c r="L73" s="373"/>
      <c r="M73" s="373"/>
      <c r="N73" s="373"/>
      <c r="O73" s="373"/>
      <c r="P73" s="373"/>
      <c r="Q73" s="155">
        <f t="shared" ref="Q73:Q104" si="3">IF(OR(H73="",F73=""),"",IF(H73=F73,1,IF(H73&gt;F73,3,0)))</f>
        <v>3</v>
      </c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</row>
    <row r="74" spans="3:31" ht="15.75" thickBot="1">
      <c r="C74" s="155" t="str">
        <f t="shared" si="2"/>
        <v/>
      </c>
      <c r="Q74" s="155" t="str">
        <f t="shared" si="3"/>
        <v/>
      </c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</row>
    <row r="75" spans="3:31">
      <c r="C75" s="155" t="str">
        <f t="shared" si="2"/>
        <v/>
      </c>
      <c r="D75" s="374" t="s">
        <v>251</v>
      </c>
      <c r="E75" s="375"/>
      <c r="F75" s="375"/>
      <c r="G75" s="375"/>
      <c r="H75" s="375"/>
      <c r="I75" s="375"/>
      <c r="J75" s="375"/>
      <c r="K75" s="375"/>
      <c r="L75" s="375"/>
      <c r="M75" s="375"/>
      <c r="N75" s="375"/>
      <c r="O75" s="375"/>
      <c r="P75" s="376"/>
      <c r="Q75" s="155" t="str">
        <f t="shared" si="3"/>
        <v/>
      </c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</row>
    <row r="76" spans="3:31" ht="15.75" thickBot="1">
      <c r="C76" s="155" t="str">
        <f t="shared" si="2"/>
        <v/>
      </c>
      <c r="D76" s="377"/>
      <c r="E76" s="378"/>
      <c r="F76" s="378"/>
      <c r="G76" s="378"/>
      <c r="H76" s="378"/>
      <c r="I76" s="378"/>
      <c r="J76" s="378"/>
      <c r="K76" s="378"/>
      <c r="L76" s="378"/>
      <c r="M76" s="378"/>
      <c r="N76" s="378"/>
      <c r="O76" s="378"/>
      <c r="P76" s="379"/>
      <c r="Q76" s="155" t="str">
        <f t="shared" si="3"/>
        <v/>
      </c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</row>
    <row r="77" spans="3:31" ht="15" customHeight="1">
      <c r="C77" s="155" t="str">
        <f t="shared" si="2"/>
        <v/>
      </c>
      <c r="Q77" s="155" t="str">
        <f t="shared" si="3"/>
        <v/>
      </c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</row>
    <row r="78" spans="3:31" ht="15" customHeight="1">
      <c r="C78" s="155" t="str">
        <f t="shared" si="2"/>
        <v/>
      </c>
      <c r="D78" s="373" t="str">
        <f>V67</f>
        <v>PANZA FC</v>
      </c>
      <c r="E78" s="373"/>
      <c r="F78" s="181"/>
      <c r="G78" s="182" t="s">
        <v>17</v>
      </c>
      <c r="H78" s="181"/>
      <c r="I78" s="373" t="str">
        <f>V65</f>
        <v>Palestracas FC</v>
      </c>
      <c r="J78" s="373"/>
      <c r="K78" s="373"/>
      <c r="L78" s="373"/>
      <c r="M78" s="373"/>
      <c r="N78" s="373"/>
      <c r="O78" s="373"/>
      <c r="P78" s="373"/>
      <c r="Q78" s="155" t="str">
        <f t="shared" si="3"/>
        <v/>
      </c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</row>
    <row r="79" spans="3:31" ht="15.75" customHeight="1">
      <c r="C79" s="155" t="str">
        <f t="shared" si="2"/>
        <v/>
      </c>
      <c r="D79" s="373" t="str">
        <f>V66</f>
        <v>Casinha da Grazi</v>
      </c>
      <c r="E79" s="373"/>
      <c r="F79" s="181"/>
      <c r="G79" s="182" t="s">
        <v>17</v>
      </c>
      <c r="H79" s="181"/>
      <c r="I79" s="373" t="str">
        <f>V64</f>
        <v>Forever2013</v>
      </c>
      <c r="J79" s="373"/>
      <c r="K79" s="373"/>
      <c r="L79" s="373"/>
      <c r="M79" s="373"/>
      <c r="N79" s="373"/>
      <c r="O79" s="373"/>
      <c r="P79" s="373"/>
      <c r="Q79" s="155" t="str">
        <f t="shared" si="3"/>
        <v/>
      </c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</row>
    <row r="80" spans="3:31" ht="15.75" thickBot="1">
      <c r="C80" s="155" t="str">
        <f t="shared" si="2"/>
        <v/>
      </c>
      <c r="F80" s="183"/>
      <c r="Q80" s="155" t="str">
        <f t="shared" si="3"/>
        <v/>
      </c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</row>
    <row r="81" spans="3:31">
      <c r="C81" s="155" t="str">
        <f t="shared" si="2"/>
        <v/>
      </c>
      <c r="D81" s="374" t="s">
        <v>252</v>
      </c>
      <c r="E81" s="375"/>
      <c r="F81" s="375"/>
      <c r="G81" s="375"/>
      <c r="H81" s="375"/>
      <c r="I81" s="375"/>
      <c r="J81" s="375"/>
      <c r="K81" s="375"/>
      <c r="L81" s="375"/>
      <c r="M81" s="375"/>
      <c r="N81" s="375"/>
      <c r="O81" s="375"/>
      <c r="P81" s="376"/>
      <c r="Q81" s="155" t="str">
        <f t="shared" si="3"/>
        <v/>
      </c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</row>
    <row r="82" spans="3:31" ht="15.75" thickBot="1">
      <c r="C82" s="155" t="str">
        <f t="shared" si="2"/>
        <v/>
      </c>
      <c r="D82" s="377"/>
      <c r="E82" s="378"/>
      <c r="F82" s="378"/>
      <c r="G82" s="378"/>
      <c r="H82" s="378"/>
      <c r="I82" s="378"/>
      <c r="J82" s="378"/>
      <c r="K82" s="378"/>
      <c r="L82" s="378"/>
      <c r="M82" s="378"/>
      <c r="N82" s="378"/>
      <c r="O82" s="378"/>
      <c r="P82" s="379"/>
      <c r="Q82" s="155" t="str">
        <f t="shared" si="3"/>
        <v/>
      </c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</row>
    <row r="83" spans="3:31" ht="15" customHeight="1">
      <c r="C83" s="155" t="str">
        <f t="shared" si="2"/>
        <v/>
      </c>
      <c r="Q83" s="155" t="str">
        <f t="shared" si="3"/>
        <v/>
      </c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</row>
    <row r="84" spans="3:31" ht="15" customHeight="1">
      <c r="C84" s="155" t="str">
        <f t="shared" si="2"/>
        <v/>
      </c>
      <c r="D84" s="373" t="str">
        <f>V67</f>
        <v>PANZA FC</v>
      </c>
      <c r="E84" s="373"/>
      <c r="F84" s="181"/>
      <c r="G84" s="182" t="s">
        <v>17</v>
      </c>
      <c r="H84" s="181"/>
      <c r="I84" s="373" t="str">
        <f>V66</f>
        <v>Casinha da Grazi</v>
      </c>
      <c r="J84" s="373"/>
      <c r="K84" s="373"/>
      <c r="L84" s="373"/>
      <c r="M84" s="373"/>
      <c r="N84" s="373"/>
      <c r="O84" s="373"/>
      <c r="P84" s="373"/>
      <c r="Q84" s="155" t="str">
        <f t="shared" si="3"/>
        <v/>
      </c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</row>
    <row r="85" spans="3:31" ht="15.75" customHeight="1">
      <c r="C85" s="155" t="str">
        <f t="shared" si="2"/>
        <v/>
      </c>
      <c r="D85" s="373" t="str">
        <f>V65</f>
        <v>Palestracas FC</v>
      </c>
      <c r="E85" s="373"/>
      <c r="F85" s="181"/>
      <c r="G85" s="182" t="s">
        <v>17</v>
      </c>
      <c r="H85" s="181"/>
      <c r="I85" s="373" t="str">
        <f>V64</f>
        <v>Forever2013</v>
      </c>
      <c r="J85" s="373"/>
      <c r="K85" s="373"/>
      <c r="L85" s="373"/>
      <c r="M85" s="373"/>
      <c r="N85" s="373"/>
      <c r="O85" s="373"/>
      <c r="P85" s="373"/>
      <c r="Q85" s="155" t="str">
        <f t="shared" si="3"/>
        <v/>
      </c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</row>
    <row r="86" spans="3:31" ht="15.75" thickBot="1">
      <c r="C86" s="155" t="str">
        <f t="shared" si="2"/>
        <v/>
      </c>
      <c r="Q86" s="155" t="str">
        <f t="shared" si="3"/>
        <v/>
      </c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</row>
    <row r="87" spans="3:31">
      <c r="C87" s="155" t="str">
        <f t="shared" si="2"/>
        <v/>
      </c>
      <c r="D87" s="374" t="s">
        <v>253</v>
      </c>
      <c r="E87" s="375"/>
      <c r="F87" s="375"/>
      <c r="G87" s="375"/>
      <c r="H87" s="375"/>
      <c r="I87" s="375"/>
      <c r="J87" s="375"/>
      <c r="K87" s="375"/>
      <c r="L87" s="375"/>
      <c r="M87" s="375"/>
      <c r="N87" s="375"/>
      <c r="O87" s="375"/>
      <c r="P87" s="376"/>
      <c r="Q87" s="155" t="str">
        <f t="shared" si="3"/>
        <v/>
      </c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</row>
    <row r="88" spans="3:31" ht="15.75" thickBot="1">
      <c r="C88" s="155" t="str">
        <f t="shared" si="2"/>
        <v/>
      </c>
      <c r="D88" s="377"/>
      <c r="E88" s="378"/>
      <c r="F88" s="378"/>
      <c r="G88" s="378"/>
      <c r="H88" s="378"/>
      <c r="I88" s="378"/>
      <c r="J88" s="378"/>
      <c r="K88" s="378"/>
      <c r="L88" s="378"/>
      <c r="M88" s="378"/>
      <c r="N88" s="378"/>
      <c r="O88" s="378"/>
      <c r="P88" s="379"/>
      <c r="Q88" s="155" t="str">
        <f t="shared" si="3"/>
        <v/>
      </c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</row>
    <row r="89" spans="3:31" ht="15" customHeight="1">
      <c r="C89" s="155" t="str">
        <f t="shared" si="2"/>
        <v/>
      </c>
      <c r="Q89" s="155" t="str">
        <f t="shared" si="3"/>
        <v/>
      </c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</row>
    <row r="90" spans="3:31" ht="15" customHeight="1">
      <c r="C90" s="155" t="str">
        <f t="shared" si="2"/>
        <v/>
      </c>
      <c r="D90" s="373" t="str">
        <f>V67</f>
        <v>PANZA FC</v>
      </c>
      <c r="E90" s="373"/>
      <c r="F90" s="181"/>
      <c r="G90" s="182" t="s">
        <v>17</v>
      </c>
      <c r="H90" s="181"/>
      <c r="I90" s="373" t="str">
        <f>V64</f>
        <v>Forever2013</v>
      </c>
      <c r="J90" s="373"/>
      <c r="K90" s="373"/>
      <c r="L90" s="373"/>
      <c r="M90" s="373"/>
      <c r="N90" s="373"/>
      <c r="O90" s="373"/>
      <c r="P90" s="373"/>
      <c r="Q90" s="155" t="str">
        <f t="shared" si="3"/>
        <v/>
      </c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</row>
    <row r="91" spans="3:31" ht="15.75" customHeight="1">
      <c r="C91" s="155" t="str">
        <f t="shared" si="2"/>
        <v/>
      </c>
      <c r="D91" s="373" t="str">
        <f>V66</f>
        <v>Casinha da Grazi</v>
      </c>
      <c r="E91" s="373"/>
      <c r="F91" s="181"/>
      <c r="G91" s="182" t="s">
        <v>17</v>
      </c>
      <c r="H91" s="181"/>
      <c r="I91" s="373" t="str">
        <f>V65</f>
        <v>Palestracas FC</v>
      </c>
      <c r="J91" s="373"/>
      <c r="K91" s="373"/>
      <c r="L91" s="373"/>
      <c r="M91" s="373"/>
      <c r="N91" s="373"/>
      <c r="O91" s="373"/>
      <c r="P91" s="373"/>
      <c r="Q91" s="155" t="str">
        <f t="shared" si="3"/>
        <v/>
      </c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</row>
    <row r="92" spans="3:31" ht="15.75" thickBot="1">
      <c r="C92" s="155" t="str">
        <f t="shared" si="2"/>
        <v/>
      </c>
      <c r="Q92" s="155" t="str">
        <f t="shared" si="3"/>
        <v/>
      </c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</row>
    <row r="93" spans="3:31">
      <c r="C93" s="155" t="str">
        <f t="shared" si="2"/>
        <v/>
      </c>
      <c r="D93" s="374" t="s">
        <v>254</v>
      </c>
      <c r="E93" s="375"/>
      <c r="F93" s="375"/>
      <c r="G93" s="375"/>
      <c r="H93" s="375"/>
      <c r="I93" s="375"/>
      <c r="J93" s="375"/>
      <c r="K93" s="375"/>
      <c r="L93" s="375"/>
      <c r="M93" s="375"/>
      <c r="N93" s="375"/>
      <c r="O93" s="375"/>
      <c r="P93" s="376"/>
      <c r="Q93" s="155" t="str">
        <f t="shared" si="3"/>
        <v/>
      </c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</row>
    <row r="94" spans="3:31" ht="15.75" thickBot="1">
      <c r="C94" s="155" t="str">
        <f t="shared" si="2"/>
        <v/>
      </c>
      <c r="D94" s="377"/>
      <c r="E94" s="378"/>
      <c r="F94" s="378"/>
      <c r="G94" s="378"/>
      <c r="H94" s="378"/>
      <c r="I94" s="378"/>
      <c r="J94" s="378"/>
      <c r="K94" s="378"/>
      <c r="L94" s="378"/>
      <c r="M94" s="378"/>
      <c r="N94" s="378"/>
      <c r="O94" s="378"/>
      <c r="P94" s="379"/>
      <c r="Q94" s="155" t="str">
        <f t="shared" si="3"/>
        <v/>
      </c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</row>
    <row r="95" spans="3:31" ht="15" customHeight="1">
      <c r="C95" s="155" t="str">
        <f t="shared" si="2"/>
        <v/>
      </c>
      <c r="Q95" s="155" t="str">
        <f t="shared" si="3"/>
        <v/>
      </c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</row>
    <row r="96" spans="3:31" ht="15" customHeight="1">
      <c r="C96" s="155" t="str">
        <f t="shared" si="2"/>
        <v/>
      </c>
      <c r="D96" s="373" t="str">
        <f>V67</f>
        <v>PANZA FC</v>
      </c>
      <c r="E96" s="373"/>
      <c r="F96" s="181"/>
      <c r="G96" s="182" t="s">
        <v>17</v>
      </c>
      <c r="H96" s="181"/>
      <c r="I96" s="373" t="str">
        <f>V65</f>
        <v>Palestracas FC</v>
      </c>
      <c r="J96" s="373"/>
      <c r="K96" s="373"/>
      <c r="L96" s="373"/>
      <c r="M96" s="373"/>
      <c r="N96" s="373"/>
      <c r="O96" s="373"/>
      <c r="P96" s="373"/>
      <c r="Q96" s="155" t="str">
        <f t="shared" si="3"/>
        <v/>
      </c>
      <c r="T96" s="155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5"/>
    </row>
    <row r="97" spans="3:31" ht="15.75" customHeight="1">
      <c r="C97" s="155" t="str">
        <f t="shared" si="2"/>
        <v/>
      </c>
      <c r="D97" s="373" t="str">
        <f>V66</f>
        <v>Casinha da Grazi</v>
      </c>
      <c r="E97" s="373"/>
      <c r="F97" s="181"/>
      <c r="G97" s="182" t="s">
        <v>17</v>
      </c>
      <c r="H97" s="181"/>
      <c r="I97" s="373" t="str">
        <f>V64</f>
        <v>Forever2013</v>
      </c>
      <c r="J97" s="373"/>
      <c r="K97" s="373"/>
      <c r="L97" s="373"/>
      <c r="M97" s="373"/>
      <c r="N97" s="373"/>
      <c r="O97" s="373"/>
      <c r="P97" s="373"/>
      <c r="Q97" s="155" t="str">
        <f t="shared" si="3"/>
        <v/>
      </c>
      <c r="T97" s="155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155" t="str">
        <f t="shared" si="2"/>
        <v/>
      </c>
      <c r="Q98" s="155" t="str">
        <f t="shared" si="3"/>
        <v/>
      </c>
      <c r="T98" s="155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155" t="str">
        <f t="shared" si="2"/>
        <v/>
      </c>
      <c r="D99" s="374" t="s">
        <v>255</v>
      </c>
      <c r="E99" s="375"/>
      <c r="F99" s="375"/>
      <c r="G99" s="375"/>
      <c r="H99" s="375"/>
      <c r="I99" s="375"/>
      <c r="J99" s="375"/>
      <c r="K99" s="375"/>
      <c r="L99" s="375"/>
      <c r="M99" s="375"/>
      <c r="N99" s="375"/>
      <c r="O99" s="375"/>
      <c r="P99" s="376"/>
      <c r="Q99" s="155" t="str">
        <f t="shared" si="3"/>
        <v/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155" t="str">
        <f t="shared" si="2"/>
        <v/>
      </c>
      <c r="D100" s="377"/>
      <c r="E100" s="378"/>
      <c r="F100" s="378"/>
      <c r="G100" s="378"/>
      <c r="H100" s="378"/>
      <c r="I100" s="378"/>
      <c r="J100" s="378"/>
      <c r="K100" s="378"/>
      <c r="L100" s="378"/>
      <c r="M100" s="378"/>
      <c r="N100" s="378"/>
      <c r="O100" s="378"/>
      <c r="P100" s="379"/>
      <c r="Q100" s="155" t="str">
        <f t="shared" si="3"/>
        <v/>
      </c>
      <c r="T100" s="155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155" t="str">
        <f t="shared" si="2"/>
        <v/>
      </c>
      <c r="Q101" s="155" t="str">
        <f t="shared" si="3"/>
        <v/>
      </c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155" t="str">
        <f t="shared" si="2"/>
        <v/>
      </c>
      <c r="D102" s="373" t="str">
        <f>V67</f>
        <v>PANZA FC</v>
      </c>
      <c r="E102" s="373"/>
      <c r="F102" s="181"/>
      <c r="G102" s="182" t="s">
        <v>17</v>
      </c>
      <c r="H102" s="181"/>
      <c r="I102" s="373" t="str">
        <f>V66</f>
        <v>Casinha da Grazi</v>
      </c>
      <c r="J102" s="373"/>
      <c r="K102" s="373"/>
      <c r="L102" s="373"/>
      <c r="M102" s="373"/>
      <c r="N102" s="373"/>
      <c r="O102" s="373"/>
      <c r="P102" s="373"/>
      <c r="Q102" s="155" t="str">
        <f t="shared" si="3"/>
        <v/>
      </c>
      <c r="T102" s="155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155" t="str">
        <f t="shared" si="2"/>
        <v/>
      </c>
      <c r="D103" s="373" t="str">
        <f>V65</f>
        <v>Palestracas FC</v>
      </c>
      <c r="E103" s="373"/>
      <c r="F103" s="181"/>
      <c r="G103" s="182" t="s">
        <v>17</v>
      </c>
      <c r="H103" s="181"/>
      <c r="I103" s="373" t="str">
        <f>V64</f>
        <v>Forever2013</v>
      </c>
      <c r="J103" s="373"/>
      <c r="K103" s="373"/>
      <c r="L103" s="373"/>
      <c r="M103" s="373"/>
      <c r="N103" s="373"/>
      <c r="O103" s="373"/>
      <c r="P103" s="373"/>
      <c r="Q103" s="155" t="str">
        <f t="shared" si="3"/>
        <v/>
      </c>
      <c r="T103" s="155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155" t="str">
        <f t="shared" si="2"/>
        <v/>
      </c>
      <c r="Q104" s="155" t="str">
        <f t="shared" si="3"/>
        <v/>
      </c>
      <c r="T104" s="155"/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D105" s="306" t="s">
        <v>139</v>
      </c>
      <c r="E105" s="307"/>
      <c r="F105" s="307"/>
      <c r="G105" s="307"/>
      <c r="H105" s="307"/>
      <c r="I105" s="307"/>
      <c r="J105" s="307"/>
      <c r="K105" s="307"/>
      <c r="L105" s="307"/>
      <c r="M105" s="308"/>
      <c r="S105" s="155"/>
      <c r="T105" s="15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D106" s="309"/>
      <c r="E106" s="310"/>
      <c r="F106" s="310"/>
      <c r="G106" s="310"/>
      <c r="H106" s="310"/>
      <c r="I106" s="310"/>
      <c r="J106" s="310"/>
      <c r="K106" s="310"/>
      <c r="L106" s="310"/>
      <c r="M106" s="311"/>
      <c r="S106" s="155"/>
      <c r="T106" s="15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D107" s="159" t="s">
        <v>3</v>
      </c>
      <c r="E107" s="160" t="s">
        <v>29</v>
      </c>
      <c r="F107" s="337" t="s">
        <v>12</v>
      </c>
      <c r="G107" s="338"/>
      <c r="H107" s="337" t="s">
        <v>264</v>
      </c>
      <c r="I107" s="338"/>
      <c r="J107" s="337" t="s">
        <v>265</v>
      </c>
      <c r="K107" s="338"/>
      <c r="L107" s="337" t="s">
        <v>266</v>
      </c>
      <c r="M107" s="339"/>
      <c r="O107" s="154" t="s">
        <v>271</v>
      </c>
      <c r="S107" s="155"/>
      <c r="T107" s="15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D108" s="171" t="s">
        <v>4</v>
      </c>
      <c r="E108" s="171" t="str">
        <f>VLOOKUP(AC108,$U$107:$AB$111,2)</f>
        <v>Rosinha da Gabi</v>
      </c>
      <c r="F108" s="331">
        <f>VLOOKUP(AC108,$U$107:$AB$111,3)</f>
        <v>3</v>
      </c>
      <c r="G108" s="331"/>
      <c r="H108" s="332">
        <f>VLOOKUP(AC108,$U$107:$AB$111,4)</f>
        <v>38.200000000000003</v>
      </c>
      <c r="I108" s="332"/>
      <c r="J108" s="332">
        <f>VLOOKUP(AC108,$U$107:$AB$111,5)</f>
        <v>23.54</v>
      </c>
      <c r="K108" s="332"/>
      <c r="L108" s="332">
        <f>VLOOKUP(AC108,$U$107:$AB$111,6)</f>
        <v>14.660000000000004</v>
      </c>
      <c r="M108" s="333"/>
      <c r="O108" s="154" t="s">
        <v>267</v>
      </c>
      <c r="S108" s="155"/>
      <c r="T108" s="155"/>
      <c r="U108" s="157">
        <v>1</v>
      </c>
      <c r="V108" s="155" t="str">
        <f>IF(OR('4ª FASE - GRUPOS 1 a 8'!F279="",'4ª FASE - GRUPOS 1 a 8'!F279=""),"",'4ª FASE - GRUPOS 1 a 8'!E241)</f>
        <v>Vetores F. C.</v>
      </c>
      <c r="W108" s="155">
        <f>SUM(Q116,Q123,Q129,Q134,Q140,Q147)</f>
        <v>0</v>
      </c>
      <c r="X108" s="155">
        <f>SUM(H116,H123,H129,H134,H141,H147)</f>
        <v>51.2</v>
      </c>
      <c r="Y108" s="155">
        <f>SUM(F116,F123,F129,F134,F141,F147)</f>
        <v>53.37</v>
      </c>
      <c r="Z108" s="155">
        <f>X108-Y108</f>
        <v>-2.1699999999999946</v>
      </c>
      <c r="AA108" s="155">
        <f>(W108*10^10)+((Z108+5000)*10^6)+(X108*10)+U108</f>
        <v>4997830513</v>
      </c>
      <c r="AB108" s="155">
        <f>LARGE($AA$108:$AA$111,U108)</f>
        <v>35014660385</v>
      </c>
      <c r="AC108" s="173">
        <f>MATCH(AB108,$AA$108:$AA$111,0)</f>
        <v>3</v>
      </c>
      <c r="AD108" s="155"/>
      <c r="AE108" s="155"/>
    </row>
    <row r="109" spans="3:31">
      <c r="D109" s="171" t="s">
        <v>5</v>
      </c>
      <c r="E109" s="171" t="str">
        <f>VLOOKUP(AC109,$U$107:$AB$111,2)</f>
        <v>Brum DAngelo F.C.</v>
      </c>
      <c r="F109" s="331">
        <f>VLOOKUP(AC109,$U$107:$AB$111,3)</f>
        <v>3</v>
      </c>
      <c r="G109" s="331"/>
      <c r="H109" s="332">
        <f>VLOOKUP(AC109,$U$107:$AB$111,4)</f>
        <v>53.37</v>
      </c>
      <c r="I109" s="332"/>
      <c r="J109" s="332">
        <f>VLOOKUP(AC109,$U$107:$AB$111,5)</f>
        <v>51.2</v>
      </c>
      <c r="K109" s="332"/>
      <c r="L109" s="332">
        <f>VLOOKUP(AC109,$U$107:$AB$111,6)</f>
        <v>2.1699999999999946</v>
      </c>
      <c r="M109" s="333"/>
      <c r="O109" s="154" t="s">
        <v>588</v>
      </c>
      <c r="S109" s="155"/>
      <c r="T109" s="155"/>
      <c r="U109" s="157">
        <v>2</v>
      </c>
      <c r="V109" s="155" t="str">
        <f>IF(OR('4ª FASE - GRUPOS 1 a 8'!F147="",'4ª FASE - GRUPOS 1 a 8'!F147=""),"",'4ª FASE - GRUPOS 1 a 8'!E109)</f>
        <v>CAFÉ FC RJ</v>
      </c>
      <c r="W109" s="155">
        <f>SUM(Q117,Q122,Q135,Q140,C129,C147)</f>
        <v>0</v>
      </c>
      <c r="X109" s="155">
        <f>SUM(H117,H122,F129,H135,H140,F147)</f>
        <v>23.54</v>
      </c>
      <c r="Y109" s="155">
        <f>SUM(F117,F122,H129,F135,F140,H147)</f>
        <v>38.200000000000003</v>
      </c>
      <c r="Z109" s="155">
        <f>X109-Y109</f>
        <v>-14.660000000000004</v>
      </c>
      <c r="AA109" s="155">
        <f>(W109*10^10)+((Z109+5000)*10^6)+(X109*10)+U109</f>
        <v>4985340237.3999996</v>
      </c>
      <c r="AB109" s="155">
        <f>LARGE($AA$108:$AA$111,U109)</f>
        <v>35002170537.699997</v>
      </c>
      <c r="AC109" s="173">
        <f>MATCH(AB109,$AA$108:$AA$111,0)</f>
        <v>4</v>
      </c>
      <c r="AD109" s="155"/>
      <c r="AE109" s="155"/>
    </row>
    <row r="110" spans="3:31">
      <c r="D110" s="172" t="s">
        <v>6</v>
      </c>
      <c r="E110" s="172" t="str">
        <f>VLOOKUP(AC110,$U$107:$AB$111,2)</f>
        <v>Vetores F. C.</v>
      </c>
      <c r="F110" s="334">
        <f>VLOOKUP(AC110,$U$107:$AB$111,3)</f>
        <v>0</v>
      </c>
      <c r="G110" s="334"/>
      <c r="H110" s="335">
        <f>VLOOKUP(AC110,$U$107:$AB$111,4)</f>
        <v>51.2</v>
      </c>
      <c r="I110" s="335"/>
      <c r="J110" s="335">
        <f>VLOOKUP(AC110,$U$107:$AB$111,5)</f>
        <v>53.37</v>
      </c>
      <c r="K110" s="335"/>
      <c r="L110" s="335">
        <f>VLOOKUP(AC110,$U$107:$AB$111,6)</f>
        <v>-2.1699999999999946</v>
      </c>
      <c r="M110" s="336"/>
      <c r="O110" s="154" t="s">
        <v>589</v>
      </c>
      <c r="S110" s="155"/>
      <c r="T110" s="155"/>
      <c r="U110" s="157">
        <v>3</v>
      </c>
      <c r="V110" s="155" t="str">
        <f>IF(OR('4ª FASE - GRUPOS 1 a 8'!F279="",'4ª FASE - GRUPOS 1 a 8'!F279=""),"",'4ª FASE - GRUPOS 1 a 8'!E240)</f>
        <v>Rosinha da Gabi</v>
      </c>
      <c r="W110" s="155">
        <f>SUM(C117,C123,Q128,C135,C141,Q146)</f>
        <v>3</v>
      </c>
      <c r="X110" s="155">
        <f>SUM(F117,F123,H128,F135,F141,H146)</f>
        <v>38.200000000000003</v>
      </c>
      <c r="Y110" s="155">
        <f>SUM(H117,H123,F128,H135,H141,F146)</f>
        <v>23.54</v>
      </c>
      <c r="Z110" s="155">
        <f>X110-Y110</f>
        <v>14.660000000000004</v>
      </c>
      <c r="AA110" s="155">
        <f>(W110*10^10)+((Z110+5000)*10^6)+(X110*10)+U110</f>
        <v>35014660385</v>
      </c>
      <c r="AB110" s="155">
        <f>LARGE($AA$108:$AA$111,U110)</f>
        <v>4997830513</v>
      </c>
      <c r="AC110" s="173">
        <f>MATCH(AB110,$AA$108:$AA$111,0)</f>
        <v>1</v>
      </c>
      <c r="AD110" s="155"/>
      <c r="AE110" s="155"/>
    </row>
    <row r="111" spans="3:31">
      <c r="D111" s="172" t="s">
        <v>7</v>
      </c>
      <c r="E111" s="172" t="str">
        <f>VLOOKUP(AC111,$U$107:$AB$111,2)</f>
        <v>CAFÉ FC RJ</v>
      </c>
      <c r="F111" s="334">
        <f>VLOOKUP(AC111,$U$107:$AB$111,3)</f>
        <v>0</v>
      </c>
      <c r="G111" s="334"/>
      <c r="H111" s="335">
        <f>VLOOKUP(AC111,$U$107:$AB$111,4)</f>
        <v>23.54</v>
      </c>
      <c r="I111" s="335"/>
      <c r="J111" s="335">
        <f>VLOOKUP(AC111,$U$107:$AB$111,5)</f>
        <v>38.200000000000003</v>
      </c>
      <c r="K111" s="335"/>
      <c r="L111" s="335">
        <f>VLOOKUP(AC111,$U$107:$AB$111,6)</f>
        <v>-14.660000000000004</v>
      </c>
      <c r="M111" s="336"/>
      <c r="O111" s="154" t="s">
        <v>270</v>
      </c>
      <c r="S111" s="155"/>
      <c r="T111" s="155"/>
      <c r="U111" s="157">
        <v>4</v>
      </c>
      <c r="V111" s="155" t="str">
        <f>IF(OR('4ª FASE - GRUPOS 1 a 8'!F147="",'4ª FASE - GRUPOS 1 a 8'!F147=""),"",'4ª FASE - GRUPOS 1 a 8'!E108)</f>
        <v>Brum DAngelo F.C.</v>
      </c>
      <c r="W111" s="155">
        <f>SUM(C116,C122,C128,C134,C140,C146)</f>
        <v>3</v>
      </c>
      <c r="X111" s="155">
        <f>SUM(F116,F122,F128,F134,F140,F146)</f>
        <v>53.37</v>
      </c>
      <c r="Y111" s="155">
        <f>SUM(H116,H122,H128,H134,H140,H146)</f>
        <v>51.2</v>
      </c>
      <c r="Z111" s="155">
        <f>X111-Y111</f>
        <v>2.1699999999999946</v>
      </c>
      <c r="AA111" s="155">
        <f>(W111*10^10)+((Z111+5000)*10^6)+(X111*10)+U111</f>
        <v>35002170537.699997</v>
      </c>
      <c r="AB111" s="155">
        <f>LARGE($AA$108:$AA$111,U111)</f>
        <v>4985340237.3999996</v>
      </c>
      <c r="AC111" s="173">
        <f>MATCH(AB111,$AA$108:$AA$111,0)</f>
        <v>2</v>
      </c>
      <c r="AD111" s="155"/>
      <c r="AE111" s="155"/>
    </row>
    <row r="112" spans="3:31" ht="15.75" thickBot="1"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D113" s="367" t="s">
        <v>250</v>
      </c>
      <c r="E113" s="368"/>
      <c r="F113" s="368"/>
      <c r="G113" s="368"/>
      <c r="H113" s="368"/>
      <c r="I113" s="368"/>
      <c r="J113" s="368"/>
      <c r="K113" s="368"/>
      <c r="L113" s="368"/>
      <c r="M113" s="368"/>
      <c r="N113" s="368"/>
      <c r="O113" s="368"/>
      <c r="P113" s="369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D114" s="370"/>
      <c r="E114" s="371"/>
      <c r="F114" s="371"/>
      <c r="G114" s="371"/>
      <c r="H114" s="371"/>
      <c r="I114" s="371"/>
      <c r="J114" s="371"/>
      <c r="K114" s="371"/>
      <c r="L114" s="371"/>
      <c r="M114" s="371"/>
      <c r="N114" s="371"/>
      <c r="O114" s="371"/>
      <c r="P114" s="372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155">
        <f>IF(OR(F116="",H116=""),"",IF(F116=H116,1,IF(F116&gt;H116,3,0)))</f>
        <v>3</v>
      </c>
      <c r="D116" s="373" t="str">
        <f>V111</f>
        <v>Brum DAngelo F.C.</v>
      </c>
      <c r="E116" s="373"/>
      <c r="F116" s="396">
        <v>53.37</v>
      </c>
      <c r="G116" s="395" t="s">
        <v>17</v>
      </c>
      <c r="H116" s="398">
        <v>51.2</v>
      </c>
      <c r="I116" s="373" t="str">
        <f>V108</f>
        <v>Vetores F. C.</v>
      </c>
      <c r="J116" s="373"/>
      <c r="K116" s="373"/>
      <c r="L116" s="373"/>
      <c r="M116" s="373"/>
      <c r="N116" s="373"/>
      <c r="O116" s="373"/>
      <c r="P116" s="373"/>
      <c r="Q116" s="155">
        <f>IF(OR(H116="",F116=""),"",IF(H116=F116,1,IF(H116&gt;F116,3,0)))</f>
        <v>0</v>
      </c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155">
        <f t="shared" ref="C117:C147" si="4">IF(OR(F117="",H117=""),"",IF(F117=H117,1,IF(F117&gt;H117,3,0)))</f>
        <v>3</v>
      </c>
      <c r="D117" s="373" t="str">
        <f>V110</f>
        <v>Rosinha da Gabi</v>
      </c>
      <c r="E117" s="373"/>
      <c r="F117" s="396">
        <v>38.200000000000003</v>
      </c>
      <c r="G117" s="395" t="s">
        <v>17</v>
      </c>
      <c r="H117" s="398">
        <v>23.54</v>
      </c>
      <c r="I117" s="373" t="str">
        <f>V109</f>
        <v>CAFÉ FC RJ</v>
      </c>
      <c r="J117" s="373"/>
      <c r="K117" s="373"/>
      <c r="L117" s="373"/>
      <c r="M117" s="373"/>
      <c r="N117" s="373"/>
      <c r="O117" s="373"/>
      <c r="P117" s="373"/>
      <c r="Q117" s="155">
        <f t="shared" ref="Q117:Q147" si="5">IF(OR(H117="",F117=""),"",IF(H117=F117,1,IF(H117&gt;F117,3,0)))</f>
        <v>0</v>
      </c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155" t="str">
        <f t="shared" si="4"/>
        <v/>
      </c>
      <c r="Q118" s="155" t="str">
        <f t="shared" si="5"/>
        <v/>
      </c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155" t="str">
        <f t="shared" si="4"/>
        <v/>
      </c>
      <c r="D119" s="374" t="s">
        <v>251</v>
      </c>
      <c r="E119" s="375"/>
      <c r="F119" s="375"/>
      <c r="G119" s="375"/>
      <c r="H119" s="375"/>
      <c r="I119" s="375"/>
      <c r="J119" s="375"/>
      <c r="K119" s="375"/>
      <c r="L119" s="375"/>
      <c r="M119" s="375"/>
      <c r="N119" s="375"/>
      <c r="O119" s="375"/>
      <c r="P119" s="376"/>
      <c r="Q119" s="155" t="str">
        <f t="shared" si="5"/>
        <v/>
      </c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155" t="str">
        <f t="shared" si="4"/>
        <v/>
      </c>
      <c r="D120" s="377"/>
      <c r="E120" s="378"/>
      <c r="F120" s="378"/>
      <c r="G120" s="378"/>
      <c r="H120" s="378"/>
      <c r="I120" s="378"/>
      <c r="J120" s="378"/>
      <c r="K120" s="378"/>
      <c r="L120" s="378"/>
      <c r="M120" s="378"/>
      <c r="N120" s="378"/>
      <c r="O120" s="378"/>
      <c r="P120" s="379"/>
      <c r="Q120" s="155" t="str">
        <f t="shared" si="5"/>
        <v/>
      </c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155" t="str">
        <f t="shared" si="4"/>
        <v/>
      </c>
      <c r="Q121" s="155" t="str">
        <f t="shared" si="5"/>
        <v/>
      </c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155" t="str">
        <f t="shared" si="4"/>
        <v/>
      </c>
      <c r="D122" s="373" t="str">
        <f>V111</f>
        <v>Brum DAngelo F.C.</v>
      </c>
      <c r="E122" s="373"/>
      <c r="F122" s="181"/>
      <c r="G122" s="182" t="s">
        <v>17</v>
      </c>
      <c r="H122" s="181"/>
      <c r="I122" s="373" t="str">
        <f>V109</f>
        <v>CAFÉ FC RJ</v>
      </c>
      <c r="J122" s="373"/>
      <c r="K122" s="373"/>
      <c r="L122" s="373"/>
      <c r="M122" s="373"/>
      <c r="N122" s="373"/>
      <c r="O122" s="373"/>
      <c r="P122" s="373"/>
      <c r="Q122" s="155" t="str">
        <f t="shared" si="5"/>
        <v/>
      </c>
      <c r="T122" s="155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155" t="str">
        <f t="shared" si="4"/>
        <v/>
      </c>
      <c r="D123" s="373" t="str">
        <f>V110</f>
        <v>Rosinha da Gabi</v>
      </c>
      <c r="E123" s="373"/>
      <c r="F123" s="181"/>
      <c r="G123" s="182" t="s">
        <v>17</v>
      </c>
      <c r="H123" s="181"/>
      <c r="I123" s="373" t="str">
        <f>V108</f>
        <v>Vetores F. C.</v>
      </c>
      <c r="J123" s="373"/>
      <c r="K123" s="373"/>
      <c r="L123" s="373"/>
      <c r="M123" s="373"/>
      <c r="N123" s="373"/>
      <c r="O123" s="373"/>
      <c r="P123" s="373"/>
      <c r="Q123" s="155" t="str">
        <f t="shared" si="5"/>
        <v/>
      </c>
      <c r="T123" s="155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155" t="str">
        <f t="shared" si="4"/>
        <v/>
      </c>
      <c r="F124" s="183"/>
      <c r="Q124" s="155" t="str">
        <f t="shared" si="5"/>
        <v/>
      </c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155" t="str">
        <f t="shared" si="4"/>
        <v/>
      </c>
      <c r="D125" s="374" t="s">
        <v>252</v>
      </c>
      <c r="E125" s="375"/>
      <c r="F125" s="375"/>
      <c r="G125" s="375"/>
      <c r="H125" s="375"/>
      <c r="I125" s="375"/>
      <c r="J125" s="375"/>
      <c r="K125" s="375"/>
      <c r="L125" s="375"/>
      <c r="M125" s="375"/>
      <c r="N125" s="375"/>
      <c r="O125" s="375"/>
      <c r="P125" s="376"/>
      <c r="Q125" s="155" t="str">
        <f t="shared" si="5"/>
        <v/>
      </c>
      <c r="T125" s="155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155" t="str">
        <f t="shared" si="4"/>
        <v/>
      </c>
      <c r="D126" s="377"/>
      <c r="E126" s="378"/>
      <c r="F126" s="378"/>
      <c r="G126" s="378"/>
      <c r="H126" s="378"/>
      <c r="I126" s="378"/>
      <c r="J126" s="378"/>
      <c r="K126" s="378"/>
      <c r="L126" s="378"/>
      <c r="M126" s="378"/>
      <c r="N126" s="378"/>
      <c r="O126" s="378"/>
      <c r="P126" s="379"/>
      <c r="Q126" s="155" t="str">
        <f t="shared" si="5"/>
        <v/>
      </c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155" t="str">
        <f t="shared" si="4"/>
        <v/>
      </c>
      <c r="Q127" s="155" t="str">
        <f t="shared" si="5"/>
        <v/>
      </c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155" t="str">
        <f t="shared" si="4"/>
        <v/>
      </c>
      <c r="D128" s="373" t="str">
        <f>V111</f>
        <v>Brum DAngelo F.C.</v>
      </c>
      <c r="E128" s="373"/>
      <c r="F128" s="181"/>
      <c r="G128" s="182" t="s">
        <v>17</v>
      </c>
      <c r="H128" s="181"/>
      <c r="I128" s="373" t="str">
        <f>V110</f>
        <v>Rosinha da Gabi</v>
      </c>
      <c r="J128" s="373"/>
      <c r="K128" s="373"/>
      <c r="L128" s="373"/>
      <c r="M128" s="373"/>
      <c r="N128" s="373"/>
      <c r="O128" s="373"/>
      <c r="P128" s="373"/>
      <c r="Q128" s="155" t="str">
        <f t="shared" si="5"/>
        <v/>
      </c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155" t="str">
        <f t="shared" si="4"/>
        <v/>
      </c>
      <c r="D129" s="373" t="str">
        <f>V109</f>
        <v>CAFÉ FC RJ</v>
      </c>
      <c r="E129" s="373"/>
      <c r="F129" s="181"/>
      <c r="G129" s="182" t="s">
        <v>17</v>
      </c>
      <c r="H129" s="181"/>
      <c r="I129" s="373" t="str">
        <f>V108</f>
        <v>Vetores F. C.</v>
      </c>
      <c r="J129" s="373"/>
      <c r="K129" s="373"/>
      <c r="L129" s="373"/>
      <c r="M129" s="373"/>
      <c r="N129" s="373"/>
      <c r="O129" s="373"/>
      <c r="P129" s="373"/>
      <c r="Q129" s="155" t="str">
        <f t="shared" si="5"/>
        <v/>
      </c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155" t="str">
        <f t="shared" si="4"/>
        <v/>
      </c>
      <c r="Q130" s="155" t="str">
        <f t="shared" si="5"/>
        <v/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155" t="str">
        <f t="shared" si="4"/>
        <v/>
      </c>
      <c r="D131" s="374" t="s">
        <v>253</v>
      </c>
      <c r="E131" s="375"/>
      <c r="F131" s="375"/>
      <c r="G131" s="375"/>
      <c r="H131" s="375"/>
      <c r="I131" s="375"/>
      <c r="J131" s="375"/>
      <c r="K131" s="375"/>
      <c r="L131" s="375"/>
      <c r="M131" s="375"/>
      <c r="N131" s="375"/>
      <c r="O131" s="375"/>
      <c r="P131" s="376"/>
      <c r="Q131" s="155" t="str">
        <f t="shared" si="5"/>
        <v/>
      </c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155" t="str">
        <f t="shared" si="4"/>
        <v/>
      </c>
      <c r="D132" s="377"/>
      <c r="E132" s="378"/>
      <c r="F132" s="378"/>
      <c r="G132" s="378"/>
      <c r="H132" s="378"/>
      <c r="I132" s="378"/>
      <c r="J132" s="378"/>
      <c r="K132" s="378"/>
      <c r="L132" s="378"/>
      <c r="M132" s="378"/>
      <c r="N132" s="378"/>
      <c r="O132" s="378"/>
      <c r="P132" s="379"/>
      <c r="Q132" s="155" t="str">
        <f t="shared" si="5"/>
        <v/>
      </c>
      <c r="T132" s="155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155" t="str">
        <f t="shared" si="4"/>
        <v/>
      </c>
      <c r="Q133" s="155" t="str">
        <f t="shared" si="5"/>
        <v/>
      </c>
      <c r="T133" s="155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155" t="str">
        <f t="shared" si="4"/>
        <v/>
      </c>
      <c r="D134" s="373" t="str">
        <f>V111</f>
        <v>Brum DAngelo F.C.</v>
      </c>
      <c r="E134" s="373"/>
      <c r="F134" s="181"/>
      <c r="G134" s="182" t="s">
        <v>17</v>
      </c>
      <c r="H134" s="181"/>
      <c r="I134" s="373" t="str">
        <f>V108</f>
        <v>Vetores F. C.</v>
      </c>
      <c r="J134" s="373"/>
      <c r="K134" s="373"/>
      <c r="L134" s="373"/>
      <c r="M134" s="373"/>
      <c r="N134" s="373"/>
      <c r="O134" s="373"/>
      <c r="P134" s="373"/>
      <c r="Q134" s="155" t="str">
        <f t="shared" si="5"/>
        <v/>
      </c>
      <c r="T134" s="155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155" t="str">
        <f t="shared" si="4"/>
        <v/>
      </c>
      <c r="D135" s="373" t="str">
        <f>V110</f>
        <v>Rosinha da Gabi</v>
      </c>
      <c r="E135" s="373"/>
      <c r="F135" s="181"/>
      <c r="G135" s="182" t="s">
        <v>17</v>
      </c>
      <c r="H135" s="181"/>
      <c r="I135" s="373" t="str">
        <f>V109</f>
        <v>CAFÉ FC RJ</v>
      </c>
      <c r="J135" s="373"/>
      <c r="K135" s="373"/>
      <c r="L135" s="373"/>
      <c r="M135" s="373"/>
      <c r="N135" s="373"/>
      <c r="O135" s="373"/>
      <c r="P135" s="373"/>
      <c r="Q135" s="155" t="str">
        <f t="shared" si="5"/>
        <v/>
      </c>
      <c r="T135" s="155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155" t="str">
        <f t="shared" si="4"/>
        <v/>
      </c>
      <c r="Q136" s="155" t="str">
        <f t="shared" si="5"/>
        <v/>
      </c>
      <c r="T136" s="155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155" t="str">
        <f t="shared" si="4"/>
        <v/>
      </c>
      <c r="D137" s="374" t="s">
        <v>254</v>
      </c>
      <c r="E137" s="375"/>
      <c r="F137" s="375"/>
      <c r="G137" s="375"/>
      <c r="H137" s="375"/>
      <c r="I137" s="375"/>
      <c r="J137" s="375"/>
      <c r="K137" s="375"/>
      <c r="L137" s="375"/>
      <c r="M137" s="375"/>
      <c r="N137" s="375"/>
      <c r="O137" s="375"/>
      <c r="P137" s="376"/>
      <c r="Q137" s="155" t="str">
        <f t="shared" si="5"/>
        <v/>
      </c>
      <c r="T137" s="155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155" t="str">
        <f t="shared" si="4"/>
        <v/>
      </c>
      <c r="D138" s="377"/>
      <c r="E138" s="378"/>
      <c r="F138" s="378"/>
      <c r="G138" s="378"/>
      <c r="H138" s="378"/>
      <c r="I138" s="378"/>
      <c r="J138" s="378"/>
      <c r="K138" s="378"/>
      <c r="L138" s="378"/>
      <c r="M138" s="378"/>
      <c r="N138" s="378"/>
      <c r="O138" s="378"/>
      <c r="P138" s="379"/>
      <c r="Q138" s="155" t="str">
        <f t="shared" si="5"/>
        <v/>
      </c>
      <c r="T138" s="155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155" t="str">
        <f t="shared" si="4"/>
        <v/>
      </c>
      <c r="Q139" s="155" t="str">
        <f t="shared" si="5"/>
        <v/>
      </c>
      <c r="T139" s="155"/>
      <c r="U139" s="155"/>
      <c r="V139" s="155"/>
      <c r="W139" s="155"/>
      <c r="X139" s="155"/>
      <c r="Y139" s="155"/>
      <c r="Z139" s="155"/>
      <c r="AA139" s="155"/>
      <c r="AB139" s="155"/>
      <c r="AC139" s="155"/>
      <c r="AD139" s="155"/>
      <c r="AE139" s="155"/>
    </row>
    <row r="140" spans="3:31">
      <c r="C140" s="155" t="str">
        <f t="shared" si="4"/>
        <v/>
      </c>
      <c r="D140" s="373" t="str">
        <f>V111</f>
        <v>Brum DAngelo F.C.</v>
      </c>
      <c r="E140" s="373"/>
      <c r="F140" s="181"/>
      <c r="G140" s="182" t="s">
        <v>17</v>
      </c>
      <c r="H140" s="181"/>
      <c r="I140" s="373" t="str">
        <f>V109</f>
        <v>CAFÉ FC RJ</v>
      </c>
      <c r="J140" s="373"/>
      <c r="K140" s="373"/>
      <c r="L140" s="373"/>
      <c r="M140" s="373"/>
      <c r="N140" s="373"/>
      <c r="O140" s="373"/>
      <c r="P140" s="373"/>
      <c r="Q140" s="155" t="str">
        <f t="shared" si="5"/>
        <v/>
      </c>
      <c r="T140" s="155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155" t="str">
        <f t="shared" si="4"/>
        <v/>
      </c>
      <c r="D141" s="373" t="str">
        <f>V110</f>
        <v>Rosinha da Gabi</v>
      </c>
      <c r="E141" s="373"/>
      <c r="F141" s="181"/>
      <c r="G141" s="182" t="s">
        <v>17</v>
      </c>
      <c r="H141" s="181"/>
      <c r="I141" s="373" t="str">
        <f>V108</f>
        <v>Vetores F. C.</v>
      </c>
      <c r="J141" s="373"/>
      <c r="K141" s="373"/>
      <c r="L141" s="373"/>
      <c r="M141" s="373"/>
      <c r="N141" s="373"/>
      <c r="O141" s="373"/>
      <c r="P141" s="373"/>
      <c r="Q141" s="155" t="str">
        <f t="shared" si="5"/>
        <v/>
      </c>
      <c r="T141" s="155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155" t="str">
        <f t="shared" si="4"/>
        <v/>
      </c>
      <c r="Q142" s="155" t="str">
        <f t="shared" si="5"/>
        <v/>
      </c>
      <c r="T142" s="155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155" t="str">
        <f t="shared" si="4"/>
        <v/>
      </c>
      <c r="D143" s="374" t="s">
        <v>255</v>
      </c>
      <c r="E143" s="375"/>
      <c r="F143" s="375"/>
      <c r="G143" s="375"/>
      <c r="H143" s="375"/>
      <c r="I143" s="375"/>
      <c r="J143" s="375"/>
      <c r="K143" s="375"/>
      <c r="L143" s="375"/>
      <c r="M143" s="375"/>
      <c r="N143" s="375"/>
      <c r="O143" s="375"/>
      <c r="P143" s="376"/>
      <c r="Q143" s="155" t="str">
        <f t="shared" si="5"/>
        <v/>
      </c>
      <c r="T143" s="155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155" t="str">
        <f t="shared" si="4"/>
        <v/>
      </c>
      <c r="D144" s="377"/>
      <c r="E144" s="378"/>
      <c r="F144" s="378"/>
      <c r="G144" s="378"/>
      <c r="H144" s="378"/>
      <c r="I144" s="378"/>
      <c r="J144" s="378"/>
      <c r="K144" s="378"/>
      <c r="L144" s="378"/>
      <c r="M144" s="378"/>
      <c r="N144" s="378"/>
      <c r="O144" s="378"/>
      <c r="P144" s="379"/>
      <c r="Q144" s="155" t="str">
        <f t="shared" si="5"/>
        <v/>
      </c>
      <c r="T144" s="155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155" t="str">
        <f t="shared" si="4"/>
        <v/>
      </c>
      <c r="Q145" s="155" t="str">
        <f t="shared" si="5"/>
        <v/>
      </c>
      <c r="T145" s="155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155" t="str">
        <f t="shared" si="4"/>
        <v/>
      </c>
      <c r="D146" s="373" t="str">
        <f>V111</f>
        <v>Brum DAngelo F.C.</v>
      </c>
      <c r="E146" s="373"/>
      <c r="F146" s="181"/>
      <c r="G146" s="182" t="s">
        <v>17</v>
      </c>
      <c r="H146" s="181"/>
      <c r="I146" s="373" t="str">
        <f>V110</f>
        <v>Rosinha da Gabi</v>
      </c>
      <c r="J146" s="373"/>
      <c r="K146" s="373"/>
      <c r="L146" s="373"/>
      <c r="M146" s="373"/>
      <c r="N146" s="373"/>
      <c r="O146" s="373"/>
      <c r="P146" s="373"/>
      <c r="Q146" s="155" t="str">
        <f t="shared" si="5"/>
        <v/>
      </c>
      <c r="T146" s="155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155" t="str">
        <f t="shared" si="4"/>
        <v/>
      </c>
      <c r="D147" s="373" t="str">
        <f>V109</f>
        <v>CAFÉ FC RJ</v>
      </c>
      <c r="E147" s="373"/>
      <c r="F147" s="181"/>
      <c r="G147" s="182" t="s">
        <v>17</v>
      </c>
      <c r="H147" s="181"/>
      <c r="I147" s="373" t="str">
        <f>V108</f>
        <v>Vetores F. C.</v>
      </c>
      <c r="J147" s="373"/>
      <c r="K147" s="373"/>
      <c r="L147" s="373"/>
      <c r="M147" s="373"/>
      <c r="N147" s="373"/>
      <c r="O147" s="373"/>
      <c r="P147" s="373"/>
      <c r="Q147" s="155" t="str">
        <f t="shared" si="5"/>
        <v/>
      </c>
      <c r="T147" s="155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T148" s="155"/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D149" s="306" t="s">
        <v>140</v>
      </c>
      <c r="E149" s="307"/>
      <c r="F149" s="307"/>
      <c r="G149" s="307"/>
      <c r="H149" s="307"/>
      <c r="I149" s="307"/>
      <c r="J149" s="307"/>
      <c r="K149" s="307"/>
      <c r="L149" s="307"/>
      <c r="M149" s="308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D150" s="309"/>
      <c r="E150" s="310"/>
      <c r="F150" s="310"/>
      <c r="G150" s="310"/>
      <c r="H150" s="310"/>
      <c r="I150" s="310"/>
      <c r="J150" s="310"/>
      <c r="K150" s="310"/>
      <c r="L150" s="310"/>
      <c r="M150" s="311"/>
      <c r="S150" s="155"/>
      <c r="T150" s="15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D151" s="159" t="s">
        <v>3</v>
      </c>
      <c r="E151" s="160" t="s">
        <v>29</v>
      </c>
      <c r="F151" s="337" t="s">
        <v>12</v>
      </c>
      <c r="G151" s="338"/>
      <c r="H151" s="337" t="s">
        <v>264</v>
      </c>
      <c r="I151" s="338"/>
      <c r="J151" s="337" t="s">
        <v>265</v>
      </c>
      <c r="K151" s="338"/>
      <c r="L151" s="337" t="s">
        <v>266</v>
      </c>
      <c r="M151" s="339"/>
      <c r="O151" s="154" t="s">
        <v>271</v>
      </c>
      <c r="S151" s="155"/>
      <c r="T151" s="15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D152" s="171" t="s">
        <v>4</v>
      </c>
      <c r="E152" s="171" t="str">
        <f>VLOOKUP(AC152,$U$151:$AB$155,2)</f>
        <v>Lucca Mengão</v>
      </c>
      <c r="F152" s="331">
        <f>VLOOKUP(AC152,$U$151:$AB$155,3)</f>
        <v>3</v>
      </c>
      <c r="G152" s="331"/>
      <c r="H152" s="332">
        <f>VLOOKUP(AC152,$U$151:$AB$155,4)</f>
        <v>43.2</v>
      </c>
      <c r="I152" s="332"/>
      <c r="J152" s="332">
        <f>VLOOKUP(AC152,$U$151:$AB$155,5)</f>
        <v>39.46</v>
      </c>
      <c r="K152" s="332"/>
      <c r="L152" s="332">
        <f>VLOOKUP(AC152,$U$151:$AB$155,6)</f>
        <v>3.740000000000002</v>
      </c>
      <c r="M152" s="333"/>
      <c r="O152" s="154" t="s">
        <v>267</v>
      </c>
      <c r="S152" s="155"/>
      <c r="T152" s="155"/>
      <c r="U152" s="157">
        <v>1</v>
      </c>
      <c r="V152" s="155" t="str">
        <f>IF(OR('4ª FASE - GRUPOS 1 a 8'!F235="",'4ª FASE - GRUPOS 1 a 8'!F235=""),"",'4ª FASE - GRUPOS 1 a 8'!E197)</f>
        <v>secapimenteira</v>
      </c>
      <c r="W152" s="155">
        <f>SUM(Q160,Q167,Q173,Q178,Q184,Q191)</f>
        <v>0</v>
      </c>
      <c r="X152" s="155">
        <f>SUM(H160,H167,H173,H178,H185,H191)</f>
        <v>45.63</v>
      </c>
      <c r="Y152" s="155">
        <f>SUM(F160,F167,F173,F178,F185,F191)</f>
        <v>46.73</v>
      </c>
      <c r="Z152" s="155">
        <f>X152-Y152</f>
        <v>-1.0999999999999943</v>
      </c>
      <c r="AA152" s="155">
        <f>(W152*10^10)+((Z152+5000)*10^6)+(X152*10)+U152</f>
        <v>4998900457.3000002</v>
      </c>
      <c r="AB152" s="155">
        <f>LARGE($AA$152:$AA$155,U152)</f>
        <v>35003740435</v>
      </c>
      <c r="AC152" s="173">
        <f>MATCH(AB152,$AA$152:$AA$155,0)</f>
        <v>3</v>
      </c>
      <c r="AD152" s="155"/>
      <c r="AE152" s="155"/>
    </row>
    <row r="153" spans="3:31">
      <c r="D153" s="171" t="s">
        <v>5</v>
      </c>
      <c r="E153" s="171" t="str">
        <f>VLOOKUP(AC153,$U$151:$AB$155,2)</f>
        <v>GustavoTFP</v>
      </c>
      <c r="F153" s="331">
        <f>VLOOKUP(AC153,$U$151:$AB$155,3)</f>
        <v>3</v>
      </c>
      <c r="G153" s="331"/>
      <c r="H153" s="332">
        <f>VLOOKUP(AC153,$U$151:$AB$155,4)</f>
        <v>46.73</v>
      </c>
      <c r="I153" s="332"/>
      <c r="J153" s="332">
        <f>VLOOKUP(AC153,$U$151:$AB$155,5)</f>
        <v>45.63</v>
      </c>
      <c r="K153" s="332"/>
      <c r="L153" s="332">
        <f>VLOOKUP(AC153,$U$151:$AB$155,6)</f>
        <v>1.0999999999999943</v>
      </c>
      <c r="M153" s="333"/>
      <c r="O153" s="154" t="s">
        <v>588</v>
      </c>
      <c r="S153" s="155"/>
      <c r="T153" s="155"/>
      <c r="U153" s="157">
        <v>2</v>
      </c>
      <c r="V153" s="155" t="str">
        <f>IF(OR('4ª FASE - GRUPOS 1 a 8'!F191="",'4ª FASE - GRUPOS 1 a 8'!F191=""),"",'4ª FASE - GRUPOS 1 a 8'!E153)</f>
        <v>Bruno Duim FC</v>
      </c>
      <c r="W153" s="155">
        <f>SUM(Q161,Q166,Q179,Q184,C173,C191)</f>
        <v>0</v>
      </c>
      <c r="X153" s="155">
        <f>SUM(H161,H166,F173,H179,H184,F191)</f>
        <v>39.46</v>
      </c>
      <c r="Y153" s="155">
        <f>SUM(F161,F166,H173,F179,F184,H191)</f>
        <v>43.2</v>
      </c>
      <c r="Z153" s="155">
        <f>X153-Y153</f>
        <v>-3.740000000000002</v>
      </c>
      <c r="AA153" s="155">
        <f>(W153*10^10)+((Z153+5000)*10^6)+(X153*10)+U153</f>
        <v>4996260396.6000004</v>
      </c>
      <c r="AB153" s="155">
        <f>LARGE($AA$152:$AA$155,U153)</f>
        <v>35001100471.300003</v>
      </c>
      <c r="AC153" s="173">
        <f>MATCH(AB153,$AA$152:$AA$155,0)</f>
        <v>4</v>
      </c>
      <c r="AD153" s="155"/>
      <c r="AE153" s="155"/>
    </row>
    <row r="154" spans="3:31">
      <c r="D154" s="172" t="s">
        <v>6</v>
      </c>
      <c r="E154" s="172" t="str">
        <f>VLOOKUP(AC154,$U$151:$AB$155,2)</f>
        <v>secapimenteira</v>
      </c>
      <c r="F154" s="334">
        <f>VLOOKUP(AC154,$U$151:$AB$155,3)</f>
        <v>0</v>
      </c>
      <c r="G154" s="334"/>
      <c r="H154" s="335">
        <f>VLOOKUP(AC154,$U$151:$AB$155,4)</f>
        <v>45.63</v>
      </c>
      <c r="I154" s="335"/>
      <c r="J154" s="335">
        <f>VLOOKUP(AC154,$U$151:$AB$155,5)</f>
        <v>46.73</v>
      </c>
      <c r="K154" s="335"/>
      <c r="L154" s="335">
        <f>VLOOKUP(AC154,$U$151:$AB$155,6)</f>
        <v>-1.0999999999999943</v>
      </c>
      <c r="M154" s="336"/>
      <c r="O154" s="154" t="s">
        <v>589</v>
      </c>
      <c r="S154" s="155"/>
      <c r="T154" s="155"/>
      <c r="U154" s="157">
        <v>3</v>
      </c>
      <c r="V154" s="155" t="str">
        <f>IF(OR('4ª FASE - GRUPOS 1 a 8'!F235="",'4ª FASE - GRUPOS 1 a 8'!F235=""),"",'4ª FASE - GRUPOS 1 a 8'!E196)</f>
        <v>Lucca Mengão</v>
      </c>
      <c r="W154" s="155">
        <f>SUM(C161,C167,Q172,C179,C185,Q190)</f>
        <v>3</v>
      </c>
      <c r="X154" s="155">
        <f>SUM(F161,F167,H172,F179,F185,H190)</f>
        <v>43.2</v>
      </c>
      <c r="Y154" s="155">
        <f>SUM(H161,H167,F172,H179,H185,F190)</f>
        <v>39.46</v>
      </c>
      <c r="Z154" s="155">
        <f>X154-Y154</f>
        <v>3.740000000000002</v>
      </c>
      <c r="AA154" s="155">
        <f>(W154*10^10)+((Z154+5000)*10^6)+(X154*10)+U154</f>
        <v>35003740435</v>
      </c>
      <c r="AB154" s="155">
        <f>LARGE($AA$152:$AA$155,U154)</f>
        <v>4998900457.3000002</v>
      </c>
      <c r="AC154" s="173">
        <f>MATCH(AB154,$AA$152:$AA$155,0)</f>
        <v>1</v>
      </c>
      <c r="AD154" s="155"/>
      <c r="AE154" s="155"/>
    </row>
    <row r="155" spans="3:31">
      <c r="D155" s="172" t="s">
        <v>7</v>
      </c>
      <c r="E155" s="172" t="str">
        <f>VLOOKUP(AC155,$U$151:$AB$155,2)</f>
        <v>Bruno Duim FC</v>
      </c>
      <c r="F155" s="334">
        <f>VLOOKUP(AC155,$U$151:$AB$155,3)</f>
        <v>0</v>
      </c>
      <c r="G155" s="334"/>
      <c r="H155" s="335">
        <f>VLOOKUP(AC155,$U$151:$AB$155,4)</f>
        <v>39.46</v>
      </c>
      <c r="I155" s="335"/>
      <c r="J155" s="335">
        <f>VLOOKUP(AC155,$U$151:$AB$155,5)</f>
        <v>43.2</v>
      </c>
      <c r="K155" s="335"/>
      <c r="L155" s="335">
        <f>VLOOKUP(AC155,$U$151:$AB$155,6)</f>
        <v>-3.740000000000002</v>
      </c>
      <c r="M155" s="336"/>
      <c r="O155" s="154" t="s">
        <v>270</v>
      </c>
      <c r="S155" s="155"/>
      <c r="T155" s="155"/>
      <c r="U155" s="157">
        <v>4</v>
      </c>
      <c r="V155" s="155" t="str">
        <f>IF(OR('4ª FASE - GRUPOS 1 a 8'!F191="",'4ª FASE - GRUPOS 1 a 8'!F191=""),"",'4ª FASE - GRUPOS 1 a 8'!E152)</f>
        <v>GustavoTFP</v>
      </c>
      <c r="W155" s="155">
        <f>SUM(C160,C166,C172,C178,C184,C190)</f>
        <v>3</v>
      </c>
      <c r="X155" s="155">
        <f>SUM(F160,F166,F172,F178,F184,F190)</f>
        <v>46.73</v>
      </c>
      <c r="Y155" s="155">
        <f>SUM(H160,H166,H172,H178,H184,H190)</f>
        <v>45.63</v>
      </c>
      <c r="Z155" s="155">
        <f>X155-Y155</f>
        <v>1.0999999999999943</v>
      </c>
      <c r="AA155" s="155">
        <f>(W155*10^10)+((Z155+5000)*10^6)+(X155*10)+U155</f>
        <v>35001100471.300003</v>
      </c>
      <c r="AB155" s="155">
        <f>LARGE($AA$152:$AA$155,U155)</f>
        <v>4996260396.6000004</v>
      </c>
      <c r="AC155" s="173">
        <f>MATCH(AB155,$AA$152:$AA$155,0)</f>
        <v>2</v>
      </c>
      <c r="AD155" s="155"/>
      <c r="AE155" s="155"/>
    </row>
    <row r="156" spans="3:31" ht="15.75" thickBot="1">
      <c r="S156" s="155"/>
      <c r="T156" s="15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D157" s="367" t="s">
        <v>250</v>
      </c>
      <c r="E157" s="368"/>
      <c r="F157" s="368"/>
      <c r="G157" s="368"/>
      <c r="H157" s="368"/>
      <c r="I157" s="368"/>
      <c r="J157" s="368"/>
      <c r="K157" s="368"/>
      <c r="L157" s="368"/>
      <c r="M157" s="368"/>
      <c r="N157" s="368"/>
      <c r="O157" s="368"/>
      <c r="P157" s="369"/>
      <c r="S157" s="155"/>
      <c r="T157" s="15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D158" s="370"/>
      <c r="E158" s="371"/>
      <c r="F158" s="371"/>
      <c r="G158" s="371"/>
      <c r="H158" s="371"/>
      <c r="I158" s="371"/>
      <c r="J158" s="371"/>
      <c r="K158" s="371"/>
      <c r="L158" s="371"/>
      <c r="M158" s="371"/>
      <c r="N158" s="371"/>
      <c r="O158" s="371"/>
      <c r="P158" s="372"/>
      <c r="T158" s="15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T159" s="15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155">
        <f>IF(OR(F160="",H160=""),"",IF(F160=H160,1,IF(F160&gt;H160,3,0)))</f>
        <v>3</v>
      </c>
      <c r="D160" s="373" t="str">
        <f>V155</f>
        <v>GustavoTFP</v>
      </c>
      <c r="E160" s="373"/>
      <c r="F160" s="396">
        <v>46.73</v>
      </c>
      <c r="G160" s="395" t="s">
        <v>17</v>
      </c>
      <c r="H160" s="398">
        <v>45.63</v>
      </c>
      <c r="I160" s="373" t="str">
        <f>V152</f>
        <v>secapimenteira</v>
      </c>
      <c r="J160" s="373"/>
      <c r="K160" s="373"/>
      <c r="L160" s="373"/>
      <c r="M160" s="373"/>
      <c r="N160" s="373"/>
      <c r="O160" s="373"/>
      <c r="P160" s="373"/>
      <c r="Q160" s="155">
        <f>IF(OR(H160="",F160=""),"",IF(H160=F160,1,IF(H160&gt;F160,3,0)))</f>
        <v>0</v>
      </c>
      <c r="T160" s="15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155">
        <f t="shared" ref="C161:C191" si="6">IF(OR(F161="",H161=""),"",IF(F161=H161,1,IF(F161&gt;H161,3,0)))</f>
        <v>3</v>
      </c>
      <c r="D161" s="373" t="str">
        <f>V154</f>
        <v>Lucca Mengão</v>
      </c>
      <c r="E161" s="373"/>
      <c r="F161" s="396">
        <v>43.2</v>
      </c>
      <c r="G161" s="395" t="s">
        <v>17</v>
      </c>
      <c r="H161" s="398">
        <v>39.46</v>
      </c>
      <c r="I161" s="373" t="str">
        <f>V153</f>
        <v>Bruno Duim FC</v>
      </c>
      <c r="J161" s="373"/>
      <c r="K161" s="373"/>
      <c r="L161" s="373"/>
      <c r="M161" s="373"/>
      <c r="N161" s="373"/>
      <c r="O161" s="373"/>
      <c r="P161" s="373"/>
      <c r="Q161" s="155">
        <f t="shared" ref="Q161:Q191" si="7">IF(OR(H161="",F161=""),"",IF(H161=F161,1,IF(H161&gt;F161,3,0)))</f>
        <v>0</v>
      </c>
      <c r="T161" s="15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155" t="str">
        <f t="shared" si="6"/>
        <v/>
      </c>
      <c r="Q162" s="155" t="str">
        <f t="shared" si="7"/>
        <v/>
      </c>
      <c r="T162" s="155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155" t="str">
        <f t="shared" si="6"/>
        <v/>
      </c>
      <c r="D163" s="374" t="s">
        <v>251</v>
      </c>
      <c r="E163" s="375"/>
      <c r="F163" s="375"/>
      <c r="G163" s="375"/>
      <c r="H163" s="375"/>
      <c r="I163" s="375"/>
      <c r="J163" s="375"/>
      <c r="K163" s="375"/>
      <c r="L163" s="375"/>
      <c r="M163" s="375"/>
      <c r="N163" s="375"/>
      <c r="O163" s="375"/>
      <c r="P163" s="376"/>
      <c r="Q163" s="155" t="str">
        <f t="shared" si="7"/>
        <v/>
      </c>
      <c r="T163" s="155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155" t="str">
        <f t="shared" si="6"/>
        <v/>
      </c>
      <c r="D164" s="377"/>
      <c r="E164" s="378"/>
      <c r="F164" s="378"/>
      <c r="G164" s="378"/>
      <c r="H164" s="378"/>
      <c r="I164" s="378"/>
      <c r="J164" s="378"/>
      <c r="K164" s="378"/>
      <c r="L164" s="378"/>
      <c r="M164" s="378"/>
      <c r="N164" s="378"/>
      <c r="O164" s="378"/>
      <c r="P164" s="379"/>
      <c r="Q164" s="155" t="str">
        <f t="shared" si="7"/>
        <v/>
      </c>
      <c r="T164" s="155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155" t="str">
        <f t="shared" si="6"/>
        <v/>
      </c>
      <c r="Q165" s="155" t="str">
        <f t="shared" si="7"/>
        <v/>
      </c>
      <c r="T165" s="155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155" t="str">
        <f t="shared" si="6"/>
        <v/>
      </c>
      <c r="D166" s="373" t="str">
        <f>V155</f>
        <v>GustavoTFP</v>
      </c>
      <c r="E166" s="373"/>
      <c r="F166" s="181"/>
      <c r="G166" s="182" t="s">
        <v>17</v>
      </c>
      <c r="H166" s="181"/>
      <c r="I166" s="373" t="str">
        <f>V153</f>
        <v>Bruno Duim FC</v>
      </c>
      <c r="J166" s="373"/>
      <c r="K166" s="373"/>
      <c r="L166" s="373"/>
      <c r="M166" s="373"/>
      <c r="N166" s="373"/>
      <c r="O166" s="373"/>
      <c r="P166" s="373"/>
      <c r="Q166" s="155" t="str">
        <f t="shared" si="7"/>
        <v/>
      </c>
      <c r="T166" s="155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155" t="str">
        <f t="shared" si="6"/>
        <v/>
      </c>
      <c r="D167" s="373" t="str">
        <f>V154</f>
        <v>Lucca Mengão</v>
      </c>
      <c r="E167" s="373"/>
      <c r="F167" s="181"/>
      <c r="G167" s="182" t="s">
        <v>17</v>
      </c>
      <c r="H167" s="181"/>
      <c r="I167" s="373" t="str">
        <f>V152</f>
        <v>secapimenteira</v>
      </c>
      <c r="J167" s="373"/>
      <c r="K167" s="373"/>
      <c r="L167" s="373"/>
      <c r="M167" s="373"/>
      <c r="N167" s="373"/>
      <c r="O167" s="373"/>
      <c r="P167" s="373"/>
      <c r="Q167" s="155" t="str">
        <f t="shared" si="7"/>
        <v/>
      </c>
      <c r="T167" s="155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155" t="str">
        <f t="shared" si="6"/>
        <v/>
      </c>
      <c r="F168" s="183"/>
      <c r="Q168" s="155" t="str">
        <f t="shared" si="7"/>
        <v/>
      </c>
      <c r="T168" s="155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155" t="str">
        <f t="shared" si="6"/>
        <v/>
      </c>
      <c r="D169" s="374" t="s">
        <v>252</v>
      </c>
      <c r="E169" s="375"/>
      <c r="F169" s="375"/>
      <c r="G169" s="375"/>
      <c r="H169" s="375"/>
      <c r="I169" s="375"/>
      <c r="J169" s="375"/>
      <c r="K169" s="375"/>
      <c r="L169" s="375"/>
      <c r="M169" s="375"/>
      <c r="N169" s="375"/>
      <c r="O169" s="375"/>
      <c r="P169" s="376"/>
      <c r="Q169" s="155" t="str">
        <f t="shared" si="7"/>
        <v/>
      </c>
      <c r="T169" s="155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155" t="str">
        <f t="shared" si="6"/>
        <v/>
      </c>
      <c r="D170" s="377"/>
      <c r="E170" s="378"/>
      <c r="F170" s="378"/>
      <c r="G170" s="378"/>
      <c r="H170" s="378"/>
      <c r="I170" s="378"/>
      <c r="J170" s="378"/>
      <c r="K170" s="378"/>
      <c r="L170" s="378"/>
      <c r="M170" s="378"/>
      <c r="N170" s="378"/>
      <c r="O170" s="378"/>
      <c r="P170" s="379"/>
      <c r="Q170" s="155" t="str">
        <f t="shared" si="7"/>
        <v/>
      </c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155" t="str">
        <f t="shared" si="6"/>
        <v/>
      </c>
      <c r="Q171" s="155" t="str">
        <f t="shared" si="7"/>
        <v/>
      </c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155" t="str">
        <f t="shared" si="6"/>
        <v/>
      </c>
      <c r="D172" s="373" t="str">
        <f>V155</f>
        <v>GustavoTFP</v>
      </c>
      <c r="E172" s="373"/>
      <c r="F172" s="181"/>
      <c r="G172" s="182" t="s">
        <v>17</v>
      </c>
      <c r="H172" s="181"/>
      <c r="I172" s="373" t="str">
        <f>V154</f>
        <v>Lucca Mengão</v>
      </c>
      <c r="J172" s="373"/>
      <c r="K172" s="373"/>
      <c r="L172" s="373"/>
      <c r="M172" s="373"/>
      <c r="N172" s="373"/>
      <c r="O172" s="373"/>
      <c r="P172" s="373"/>
      <c r="Q172" s="155" t="str">
        <f t="shared" si="7"/>
        <v/>
      </c>
      <c r="T172" s="155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155" t="str">
        <f t="shared" si="6"/>
        <v/>
      </c>
      <c r="D173" s="373" t="str">
        <f>V153</f>
        <v>Bruno Duim FC</v>
      </c>
      <c r="E173" s="373"/>
      <c r="F173" s="181"/>
      <c r="G173" s="182" t="s">
        <v>17</v>
      </c>
      <c r="H173" s="181"/>
      <c r="I173" s="373" t="str">
        <f>V152</f>
        <v>secapimenteira</v>
      </c>
      <c r="J173" s="373"/>
      <c r="K173" s="373"/>
      <c r="L173" s="373"/>
      <c r="M173" s="373"/>
      <c r="N173" s="373"/>
      <c r="O173" s="373"/>
      <c r="P173" s="373"/>
      <c r="Q173" s="155" t="str">
        <f t="shared" si="7"/>
        <v/>
      </c>
      <c r="T173" s="155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155" t="str">
        <f t="shared" si="6"/>
        <v/>
      </c>
      <c r="Q174" s="155" t="str">
        <f t="shared" si="7"/>
        <v/>
      </c>
      <c r="T174" s="155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155" t="str">
        <f t="shared" si="6"/>
        <v/>
      </c>
      <c r="D175" s="374" t="s">
        <v>253</v>
      </c>
      <c r="E175" s="375"/>
      <c r="F175" s="375"/>
      <c r="G175" s="375"/>
      <c r="H175" s="375"/>
      <c r="I175" s="375"/>
      <c r="J175" s="375"/>
      <c r="K175" s="375"/>
      <c r="L175" s="375"/>
      <c r="M175" s="375"/>
      <c r="N175" s="375"/>
      <c r="O175" s="375"/>
      <c r="P175" s="376"/>
      <c r="Q175" s="155" t="str">
        <f t="shared" si="7"/>
        <v/>
      </c>
      <c r="T175" s="155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155" t="str">
        <f t="shared" si="6"/>
        <v/>
      </c>
      <c r="D176" s="377"/>
      <c r="E176" s="378"/>
      <c r="F176" s="378"/>
      <c r="G176" s="378"/>
      <c r="H176" s="378"/>
      <c r="I176" s="378"/>
      <c r="J176" s="378"/>
      <c r="K176" s="378"/>
      <c r="L176" s="378"/>
      <c r="M176" s="378"/>
      <c r="N176" s="378"/>
      <c r="O176" s="378"/>
      <c r="P176" s="379"/>
      <c r="Q176" s="155" t="str">
        <f t="shared" si="7"/>
        <v/>
      </c>
      <c r="T176" s="155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155" t="str">
        <f t="shared" si="6"/>
        <v/>
      </c>
      <c r="Q177" s="155" t="str">
        <f t="shared" si="7"/>
        <v/>
      </c>
      <c r="T177" s="155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155" t="str">
        <f t="shared" si="6"/>
        <v/>
      </c>
      <c r="D178" s="373" t="str">
        <f>V155</f>
        <v>GustavoTFP</v>
      </c>
      <c r="E178" s="373"/>
      <c r="F178" s="181"/>
      <c r="G178" s="182" t="s">
        <v>17</v>
      </c>
      <c r="H178" s="181"/>
      <c r="I178" s="373" t="str">
        <f>V152</f>
        <v>secapimenteira</v>
      </c>
      <c r="J178" s="373"/>
      <c r="K178" s="373"/>
      <c r="L178" s="373"/>
      <c r="M178" s="373"/>
      <c r="N178" s="373"/>
      <c r="O178" s="373"/>
      <c r="P178" s="373"/>
      <c r="Q178" s="155" t="str">
        <f t="shared" si="7"/>
        <v/>
      </c>
      <c r="T178" s="155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155" t="str">
        <f t="shared" si="6"/>
        <v/>
      </c>
      <c r="D179" s="373" t="str">
        <f>V154</f>
        <v>Lucca Mengão</v>
      </c>
      <c r="E179" s="373"/>
      <c r="F179" s="181"/>
      <c r="G179" s="182" t="s">
        <v>17</v>
      </c>
      <c r="H179" s="181"/>
      <c r="I179" s="373" t="str">
        <f>V153</f>
        <v>Bruno Duim FC</v>
      </c>
      <c r="J179" s="373"/>
      <c r="K179" s="373"/>
      <c r="L179" s="373"/>
      <c r="M179" s="373"/>
      <c r="N179" s="373"/>
      <c r="O179" s="373"/>
      <c r="P179" s="373"/>
      <c r="Q179" s="155" t="str">
        <f t="shared" si="7"/>
        <v/>
      </c>
      <c r="T179" s="155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155" t="str">
        <f t="shared" si="6"/>
        <v/>
      </c>
      <c r="Q180" s="155" t="str">
        <f t="shared" si="7"/>
        <v/>
      </c>
      <c r="T180" s="155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155" t="str">
        <f t="shared" si="6"/>
        <v/>
      </c>
      <c r="D181" s="374" t="s">
        <v>254</v>
      </c>
      <c r="E181" s="375"/>
      <c r="F181" s="375"/>
      <c r="G181" s="375"/>
      <c r="H181" s="375"/>
      <c r="I181" s="375"/>
      <c r="J181" s="375"/>
      <c r="K181" s="375"/>
      <c r="L181" s="375"/>
      <c r="M181" s="375"/>
      <c r="N181" s="375"/>
      <c r="O181" s="375"/>
      <c r="P181" s="376"/>
      <c r="Q181" s="155" t="str">
        <f t="shared" si="7"/>
        <v/>
      </c>
      <c r="T181" s="155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155" t="str">
        <f t="shared" si="6"/>
        <v/>
      </c>
      <c r="D182" s="377"/>
      <c r="E182" s="378"/>
      <c r="F182" s="378"/>
      <c r="G182" s="378"/>
      <c r="H182" s="378"/>
      <c r="I182" s="378"/>
      <c r="J182" s="378"/>
      <c r="K182" s="378"/>
      <c r="L182" s="378"/>
      <c r="M182" s="378"/>
      <c r="N182" s="378"/>
      <c r="O182" s="378"/>
      <c r="P182" s="379"/>
      <c r="Q182" s="155" t="str">
        <f t="shared" si="7"/>
        <v/>
      </c>
      <c r="T182" s="155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155" t="str">
        <f t="shared" si="6"/>
        <v/>
      </c>
      <c r="Q183" s="155" t="str">
        <f t="shared" si="7"/>
        <v/>
      </c>
      <c r="T183" s="155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155" t="str">
        <f t="shared" si="6"/>
        <v/>
      </c>
      <c r="D184" s="373" t="str">
        <f>V155</f>
        <v>GustavoTFP</v>
      </c>
      <c r="E184" s="373"/>
      <c r="F184" s="181"/>
      <c r="G184" s="182" t="s">
        <v>17</v>
      </c>
      <c r="H184" s="181"/>
      <c r="I184" s="373" t="str">
        <f>V153</f>
        <v>Bruno Duim FC</v>
      </c>
      <c r="J184" s="373"/>
      <c r="K184" s="373"/>
      <c r="L184" s="373"/>
      <c r="M184" s="373"/>
      <c r="N184" s="373"/>
      <c r="O184" s="373"/>
      <c r="P184" s="373"/>
      <c r="Q184" s="155" t="str">
        <f t="shared" si="7"/>
        <v/>
      </c>
      <c r="T184" s="155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155" t="str">
        <f t="shared" si="6"/>
        <v/>
      </c>
      <c r="D185" s="373" t="str">
        <f>V154</f>
        <v>Lucca Mengão</v>
      </c>
      <c r="E185" s="373"/>
      <c r="F185" s="181"/>
      <c r="G185" s="182" t="s">
        <v>17</v>
      </c>
      <c r="H185" s="181"/>
      <c r="I185" s="373" t="str">
        <f>V152</f>
        <v>secapimenteira</v>
      </c>
      <c r="J185" s="373"/>
      <c r="K185" s="373"/>
      <c r="L185" s="373"/>
      <c r="M185" s="373"/>
      <c r="N185" s="373"/>
      <c r="O185" s="373"/>
      <c r="P185" s="373"/>
      <c r="Q185" s="155" t="str">
        <f t="shared" si="7"/>
        <v/>
      </c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155" t="str">
        <f t="shared" si="6"/>
        <v/>
      </c>
      <c r="Q186" s="155" t="str">
        <f t="shared" si="7"/>
        <v/>
      </c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155" t="str">
        <f t="shared" si="6"/>
        <v/>
      </c>
      <c r="D187" s="374" t="s">
        <v>255</v>
      </c>
      <c r="E187" s="375"/>
      <c r="F187" s="375"/>
      <c r="G187" s="375"/>
      <c r="H187" s="375"/>
      <c r="I187" s="375"/>
      <c r="J187" s="375"/>
      <c r="K187" s="375"/>
      <c r="L187" s="375"/>
      <c r="M187" s="375"/>
      <c r="N187" s="375"/>
      <c r="O187" s="375"/>
      <c r="P187" s="376"/>
      <c r="Q187" s="155" t="str">
        <f t="shared" si="7"/>
        <v/>
      </c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155" t="str">
        <f t="shared" si="6"/>
        <v/>
      </c>
      <c r="D188" s="377"/>
      <c r="E188" s="378"/>
      <c r="F188" s="378"/>
      <c r="G188" s="378"/>
      <c r="H188" s="378"/>
      <c r="I188" s="378"/>
      <c r="J188" s="378"/>
      <c r="K188" s="378"/>
      <c r="L188" s="378"/>
      <c r="M188" s="378"/>
      <c r="N188" s="378"/>
      <c r="O188" s="378"/>
      <c r="P188" s="379"/>
      <c r="Q188" s="155" t="str">
        <f t="shared" si="7"/>
        <v/>
      </c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155" t="str">
        <f t="shared" si="6"/>
        <v/>
      </c>
      <c r="Q189" s="155" t="str">
        <f t="shared" si="7"/>
        <v/>
      </c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155" t="str">
        <f t="shared" si="6"/>
        <v/>
      </c>
      <c r="D190" s="373" t="str">
        <f>V155</f>
        <v>GustavoTFP</v>
      </c>
      <c r="E190" s="373"/>
      <c r="F190" s="181"/>
      <c r="G190" s="182" t="s">
        <v>17</v>
      </c>
      <c r="H190" s="181"/>
      <c r="I190" s="373" t="str">
        <f>V154</f>
        <v>Lucca Mengão</v>
      </c>
      <c r="J190" s="373"/>
      <c r="K190" s="373"/>
      <c r="L190" s="373"/>
      <c r="M190" s="373"/>
      <c r="N190" s="373"/>
      <c r="O190" s="373"/>
      <c r="P190" s="373"/>
      <c r="Q190" s="155" t="str">
        <f t="shared" si="7"/>
        <v/>
      </c>
      <c r="T190" s="155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155" t="str">
        <f t="shared" si="6"/>
        <v/>
      </c>
      <c r="D191" s="373" t="str">
        <f>V153</f>
        <v>Bruno Duim FC</v>
      </c>
      <c r="E191" s="373"/>
      <c r="F191" s="181"/>
      <c r="G191" s="182" t="s">
        <v>17</v>
      </c>
      <c r="H191" s="181"/>
      <c r="I191" s="373" t="str">
        <f>V152</f>
        <v>secapimenteira</v>
      </c>
      <c r="J191" s="373"/>
      <c r="K191" s="373"/>
      <c r="L191" s="373"/>
      <c r="M191" s="373"/>
      <c r="N191" s="373"/>
      <c r="O191" s="373"/>
      <c r="P191" s="373"/>
      <c r="Q191" s="155" t="str">
        <f t="shared" si="7"/>
        <v/>
      </c>
    </row>
  </sheetData>
  <sheetProtection password="D8C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workbookViewId="0">
      <selection activeCell="D45" sqref="D45:K4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7" bestFit="1" customWidth="1"/>
    <col min="13" max="13" width="4.42578125" customWidth="1"/>
    <col min="14" max="14" width="7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84" t="s">
        <v>16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6"/>
    </row>
    <row r="3" spans="2:33">
      <c r="B3" s="249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1"/>
    </row>
    <row r="4" spans="2:33" ht="15.75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9"/>
    </row>
    <row r="5" spans="2:33" ht="15.75" thickBot="1"/>
    <row r="6" spans="2:33">
      <c r="B6" s="184" t="s">
        <v>359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6"/>
    </row>
    <row r="7" spans="2:33">
      <c r="B7" s="249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  <c r="T7" s="250"/>
      <c r="U7" s="250"/>
      <c r="V7" s="250"/>
      <c r="W7" s="251"/>
    </row>
    <row r="8" spans="2:33" ht="15.75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9"/>
    </row>
    <row r="9" spans="2:33" ht="15.75" thickBot="1"/>
    <row r="10" spans="2:33" ht="15" customHeight="1">
      <c r="B10" s="184" t="s">
        <v>149</v>
      </c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6"/>
    </row>
    <row r="11" spans="2:33" ht="15" customHeight="1">
      <c r="B11" s="249"/>
      <c r="C11" s="250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0"/>
      <c r="R11" s="250"/>
      <c r="S11" s="250"/>
      <c r="T11" s="250"/>
      <c r="U11" s="250"/>
      <c r="V11" s="250"/>
      <c r="W11" s="251"/>
    </row>
    <row r="12" spans="2:33" ht="15.75" customHeight="1" thickBot="1">
      <c r="B12" s="187"/>
      <c r="C12" s="188"/>
      <c r="D12" s="188"/>
      <c r="E12" s="188"/>
      <c r="F12" s="188"/>
      <c r="G12" s="188"/>
      <c r="H12" s="188"/>
      <c r="I12" s="188"/>
      <c r="J12" s="250"/>
      <c r="K12" s="250"/>
      <c r="L12" s="250"/>
      <c r="M12" s="250"/>
      <c r="N12" s="250"/>
      <c r="O12" s="250"/>
      <c r="P12" s="250"/>
      <c r="Q12" s="188"/>
      <c r="R12" s="188"/>
      <c r="S12" s="188"/>
      <c r="T12" s="188"/>
      <c r="U12" s="188"/>
      <c r="V12" s="188"/>
      <c r="W12" s="189"/>
    </row>
    <row r="13" spans="2:33" ht="15" customHeight="1">
      <c r="B13" s="14"/>
      <c r="C13" s="15"/>
      <c r="D13" s="15"/>
      <c r="E13" s="15"/>
      <c r="F13" s="15"/>
      <c r="G13" s="15"/>
      <c r="H13" s="15"/>
      <c r="I13" s="15"/>
      <c r="J13" s="386" t="s">
        <v>256</v>
      </c>
      <c r="K13" s="387"/>
      <c r="L13" s="387"/>
      <c r="M13" s="387"/>
      <c r="N13" s="387"/>
      <c r="O13" s="387"/>
      <c r="P13" s="388"/>
      <c r="Q13" s="15"/>
      <c r="R13" s="15"/>
      <c r="S13" s="15"/>
      <c r="T13" s="15"/>
      <c r="U13" s="15"/>
      <c r="V13" s="15"/>
      <c r="W13" s="16"/>
    </row>
    <row r="14" spans="2:33" ht="15" customHeight="1" thickBot="1">
      <c r="B14" s="17"/>
      <c r="C14" s="18"/>
      <c r="D14" s="18"/>
      <c r="E14" s="18"/>
      <c r="F14" s="18"/>
      <c r="G14" s="18"/>
      <c r="H14" s="18"/>
      <c r="I14" s="18"/>
      <c r="J14" s="389"/>
      <c r="K14" s="390"/>
      <c r="L14" s="390"/>
      <c r="M14" s="390"/>
      <c r="N14" s="390"/>
      <c r="O14" s="390"/>
      <c r="P14" s="391"/>
      <c r="Q14" s="18"/>
      <c r="R14" s="18"/>
      <c r="S14" s="18"/>
      <c r="T14" s="18"/>
      <c r="U14" s="18"/>
      <c r="V14" s="18"/>
      <c r="W14" s="19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" customHeight="1">
      <c r="B15" s="380" t="s">
        <v>236</v>
      </c>
      <c r="C15" s="381"/>
      <c r="D15" s="380" t="str">
        <f>IF(OR('5ª FASE - GRUPOS I a IV'!F59="",'5ª FASE - GRUPOS I a IV'!F59=""),"",'5ª FASE - GRUPOS I a IV'!E20)</f>
        <v/>
      </c>
      <c r="E15" s="381"/>
      <c r="F15" s="381"/>
      <c r="G15" s="381"/>
      <c r="H15" s="381"/>
      <c r="I15" s="381"/>
      <c r="J15" s="381"/>
      <c r="K15" s="384"/>
      <c r="L15" s="51"/>
      <c r="M15" s="20" t="s">
        <v>148</v>
      </c>
      <c r="N15" s="52"/>
      <c r="O15" s="380" t="str">
        <f>IF(OR('5ª FASE - GRUPOS I a IV'!F191="",'5ª FASE - GRUPOS I a IV'!F191=""),"",'5ª FASE - GRUPOS I a IV'!E153)</f>
        <v/>
      </c>
      <c r="P15" s="381"/>
      <c r="Q15" s="381"/>
      <c r="R15" s="381"/>
      <c r="S15" s="381"/>
      <c r="T15" s="381"/>
      <c r="U15" s="381"/>
      <c r="V15" s="381"/>
      <c r="W15" s="384"/>
      <c r="Y15" s="4"/>
      <c r="Z15" s="4" t="str">
        <f>IF(OR(Q15="",O15=""),"",IF(Q15=O15,1,IF(Q15&gt;O15,3,0)))</f>
        <v/>
      </c>
      <c r="AA15" s="4"/>
      <c r="AB15" s="4"/>
      <c r="AC15" s="4"/>
      <c r="AD15" s="4"/>
      <c r="AE15" s="4"/>
      <c r="AF15" s="4"/>
      <c r="AG15" s="4"/>
    </row>
    <row r="16" spans="2:33" ht="15.75" customHeight="1" thickBot="1">
      <c r="B16" s="382"/>
      <c r="C16" s="383"/>
      <c r="D16" s="382"/>
      <c r="E16" s="383"/>
      <c r="F16" s="383"/>
      <c r="G16" s="383"/>
      <c r="H16" s="383"/>
      <c r="I16" s="383"/>
      <c r="J16" s="383"/>
      <c r="K16" s="385"/>
      <c r="L16" s="45"/>
      <c r="M16" s="3" t="s">
        <v>148</v>
      </c>
      <c r="N16" s="46"/>
      <c r="O16" s="382"/>
      <c r="P16" s="383"/>
      <c r="Q16" s="383"/>
      <c r="R16" s="383"/>
      <c r="S16" s="383"/>
      <c r="T16" s="383"/>
      <c r="U16" s="383"/>
      <c r="V16" s="383"/>
      <c r="W16" s="385"/>
      <c r="Y16" s="4"/>
      <c r="Z16" s="4"/>
      <c r="AA16" s="4"/>
      <c r="AB16" s="4"/>
      <c r="AC16" s="4"/>
      <c r="AD16" s="4"/>
      <c r="AE16" s="4"/>
      <c r="AF16" s="4"/>
      <c r="AG16" s="4"/>
    </row>
    <row r="17" spans="2:33" s="29" customFormat="1" ht="15.75" customHeight="1" thickBot="1">
      <c r="B17" s="30"/>
      <c r="C17" s="31"/>
      <c r="D17" s="30"/>
      <c r="E17" s="31"/>
      <c r="F17" s="31"/>
      <c r="G17" s="31"/>
      <c r="H17" s="31"/>
      <c r="I17" s="31"/>
      <c r="J17" s="31"/>
      <c r="K17" s="32"/>
      <c r="L17" s="42" t="str">
        <f>IF(OR(L15="",N15=""),"",SUM(L15:L16))</f>
        <v/>
      </c>
      <c r="M17" s="3"/>
      <c r="N17" s="43" t="str">
        <f>IF(OR(N15="",L15=""),"",SUM(N15:N16))</f>
        <v/>
      </c>
      <c r="O17" s="30"/>
      <c r="P17" s="31"/>
      <c r="Q17" s="31"/>
      <c r="R17" s="31"/>
      <c r="S17" s="31"/>
      <c r="T17" s="31"/>
      <c r="U17" s="31"/>
      <c r="V17" s="31"/>
      <c r="W17" s="32"/>
      <c r="Y17" s="4"/>
      <c r="Z17" s="4"/>
      <c r="AA17" s="4"/>
      <c r="AB17" s="4"/>
      <c r="AC17" s="4"/>
      <c r="AD17" s="4"/>
      <c r="AE17" s="4"/>
      <c r="AF17" s="4"/>
      <c r="AG17" s="4"/>
    </row>
    <row r="18" spans="2:33">
      <c r="B18" s="380" t="s">
        <v>237</v>
      </c>
      <c r="C18" s="381"/>
      <c r="D18" s="380" t="str">
        <f>IF(OR('5ª FASE - GRUPOS I a IV'!F103="",'5ª FASE - GRUPOS I a IV'!F103=""),"",'5ª FASE - GRUPOS I a IV'!E64)</f>
        <v/>
      </c>
      <c r="E18" s="381"/>
      <c r="F18" s="381"/>
      <c r="G18" s="381"/>
      <c r="H18" s="381"/>
      <c r="I18" s="381"/>
      <c r="J18" s="381"/>
      <c r="K18" s="384"/>
      <c r="L18" s="51"/>
      <c r="M18" s="20" t="s">
        <v>148</v>
      </c>
      <c r="N18" s="52"/>
      <c r="O18" s="380" t="str">
        <f>IF(OR('5ª FASE - GRUPOS I a IV'!F147="",'5ª FASE - GRUPOS I a IV'!F147=""),"",'5ª FASE - GRUPOS I a IV'!E109)</f>
        <v/>
      </c>
      <c r="P18" s="381"/>
      <c r="Q18" s="381"/>
      <c r="R18" s="381"/>
      <c r="S18" s="381"/>
      <c r="T18" s="381"/>
      <c r="U18" s="381"/>
      <c r="V18" s="381"/>
      <c r="W18" s="384"/>
      <c r="Y18" s="4"/>
      <c r="Z18" s="4"/>
      <c r="AA18" s="4"/>
      <c r="AB18" s="4" t="str">
        <f>IF(OR(S18="",Q18=""),"",IF(S18=Q18,1,IF(S18&gt;Q18,3,0)))</f>
        <v/>
      </c>
      <c r="AC18" s="4"/>
      <c r="AD18" s="4"/>
      <c r="AE18" s="4"/>
      <c r="AF18" s="4"/>
      <c r="AG18" s="4"/>
    </row>
    <row r="19" spans="2:33" ht="15.75" thickBot="1">
      <c r="B19" s="382"/>
      <c r="C19" s="383"/>
      <c r="D19" s="382"/>
      <c r="E19" s="383"/>
      <c r="F19" s="383"/>
      <c r="G19" s="383"/>
      <c r="H19" s="383"/>
      <c r="I19" s="383"/>
      <c r="J19" s="383"/>
      <c r="K19" s="385"/>
      <c r="L19" s="44"/>
      <c r="M19" s="3" t="s">
        <v>148</v>
      </c>
      <c r="N19" s="44"/>
      <c r="O19" s="382"/>
      <c r="P19" s="383"/>
      <c r="Q19" s="383"/>
      <c r="R19" s="383"/>
      <c r="S19" s="383"/>
      <c r="T19" s="383"/>
      <c r="U19" s="383"/>
      <c r="V19" s="383"/>
      <c r="W19" s="385"/>
      <c r="Y19" s="4"/>
      <c r="Z19" s="4"/>
      <c r="AA19" s="4"/>
      <c r="AB19" s="4"/>
      <c r="AC19" s="4"/>
      <c r="AD19" s="4"/>
      <c r="AE19" s="4"/>
      <c r="AF19" s="4"/>
      <c r="AG19" s="4"/>
    </row>
    <row r="20" spans="2:33" s="29" customFormat="1" ht="17.25" customHeight="1" thickBot="1">
      <c r="B20" s="30"/>
      <c r="C20" s="31"/>
      <c r="D20" s="30"/>
      <c r="E20" s="31"/>
      <c r="F20" s="31"/>
      <c r="G20" s="31"/>
      <c r="H20" s="31"/>
      <c r="I20" s="31"/>
      <c r="J20" s="31"/>
      <c r="K20" s="32"/>
      <c r="L20" s="3" t="str">
        <f>IF(OR(L18="",N18=""),"",SUM(L18:L19))</f>
        <v/>
      </c>
      <c r="M20" s="3"/>
      <c r="N20" s="3" t="str">
        <f>IF(OR(L18="",N18=""),"",SUM(N18:N19))</f>
        <v/>
      </c>
      <c r="O20" s="30"/>
      <c r="P20" s="31"/>
      <c r="Q20" s="31"/>
      <c r="R20" s="31"/>
      <c r="S20" s="31"/>
      <c r="T20" s="31"/>
      <c r="U20" s="31"/>
      <c r="V20" s="31"/>
      <c r="W20" s="32"/>
      <c r="Y20" s="4"/>
      <c r="Z20" s="4"/>
      <c r="AA20" s="4"/>
      <c r="AB20" s="4"/>
      <c r="AC20" s="4"/>
      <c r="AD20" s="4"/>
      <c r="AE20" s="4"/>
      <c r="AF20" s="4"/>
      <c r="AG20" s="4"/>
    </row>
    <row r="21" spans="2:33">
      <c r="B21" s="380" t="s">
        <v>238</v>
      </c>
      <c r="C21" s="381"/>
      <c r="D21" s="380" t="str">
        <f>IF(OR('5ª FASE - GRUPOS I a IV'!G147="",'5ª FASE - GRUPOS I a IV'!F147=""),"",'5ª FASE - GRUPOS I a IV'!E108)</f>
        <v/>
      </c>
      <c r="E21" s="381"/>
      <c r="F21" s="381"/>
      <c r="G21" s="381"/>
      <c r="H21" s="381"/>
      <c r="I21" s="381"/>
      <c r="J21" s="381"/>
      <c r="K21" s="384"/>
      <c r="L21" s="51"/>
      <c r="M21" s="20" t="s">
        <v>148</v>
      </c>
      <c r="N21" s="52"/>
      <c r="O21" s="380" t="str">
        <f>IF(OR('5ª FASE - GRUPOS I a IV'!F103="",'5ª FASE - GRUPOS I a IV'!F103=""),"",'5ª FASE - GRUPOS I a IV'!E65)</f>
        <v/>
      </c>
      <c r="P21" s="381"/>
      <c r="Q21" s="381"/>
      <c r="R21" s="381"/>
      <c r="S21" s="381"/>
      <c r="T21" s="381"/>
      <c r="U21" s="381"/>
      <c r="V21" s="381"/>
      <c r="W21" s="384"/>
      <c r="Y21" s="4"/>
      <c r="Z21" s="4"/>
      <c r="AA21" s="4"/>
      <c r="AB21" s="4"/>
      <c r="AC21" s="4"/>
      <c r="AD21" s="4"/>
      <c r="AE21" s="4"/>
      <c r="AF21" s="4"/>
      <c r="AG21" s="4"/>
    </row>
    <row r="22" spans="2:33" ht="15.75" thickBot="1">
      <c r="B22" s="382"/>
      <c r="C22" s="383"/>
      <c r="D22" s="382"/>
      <c r="E22" s="383"/>
      <c r="F22" s="383"/>
      <c r="G22" s="383"/>
      <c r="H22" s="383"/>
      <c r="I22" s="383"/>
      <c r="J22" s="383"/>
      <c r="K22" s="385"/>
      <c r="L22" s="44"/>
      <c r="M22" s="3" t="s">
        <v>148</v>
      </c>
      <c r="N22" s="44"/>
      <c r="O22" s="382"/>
      <c r="P22" s="383"/>
      <c r="Q22" s="383"/>
      <c r="R22" s="383"/>
      <c r="S22" s="383"/>
      <c r="T22" s="383"/>
      <c r="U22" s="383"/>
      <c r="V22" s="383"/>
      <c r="W22" s="385"/>
      <c r="Y22" s="4"/>
      <c r="Z22" s="4"/>
      <c r="AA22" s="4"/>
      <c r="AB22" s="4"/>
      <c r="AC22" s="4"/>
      <c r="AD22" s="4"/>
      <c r="AE22" s="4"/>
      <c r="AF22" s="4"/>
      <c r="AG22" s="4"/>
    </row>
    <row r="23" spans="2:33" s="29" customFormat="1" ht="12" customHeight="1" thickBot="1">
      <c r="B23" s="30"/>
      <c r="C23" s="31"/>
      <c r="D23" s="30"/>
      <c r="E23" s="31"/>
      <c r="F23" s="31"/>
      <c r="G23" s="31"/>
      <c r="H23" s="31"/>
      <c r="I23" s="31"/>
      <c r="J23" s="31"/>
      <c r="K23" s="32"/>
      <c r="L23" s="3" t="str">
        <f>IF(OR(L21="",N21=""),"",SUM(L21:L22))</f>
        <v/>
      </c>
      <c r="M23" s="3"/>
      <c r="N23" s="3" t="str">
        <f>IF(OR(N21="",L21=""),"",SUM(N21:N22))</f>
        <v/>
      </c>
      <c r="O23" s="30"/>
      <c r="P23" s="31"/>
      <c r="Q23" s="31"/>
      <c r="R23" s="31"/>
      <c r="S23" s="31"/>
      <c r="T23" s="31"/>
      <c r="U23" s="31"/>
      <c r="V23" s="31"/>
      <c r="W23" s="32"/>
      <c r="Y23" s="4"/>
      <c r="Z23" s="4"/>
      <c r="AA23" s="4"/>
      <c r="AB23" s="4"/>
      <c r="AC23" s="4"/>
      <c r="AD23" s="4"/>
      <c r="AE23" s="4"/>
      <c r="AF23" s="4"/>
      <c r="AG23" s="4"/>
    </row>
    <row r="24" spans="2:33">
      <c r="B24" s="380" t="s">
        <v>239</v>
      </c>
      <c r="C24" s="384"/>
      <c r="D24" s="380" t="str">
        <f>IF(OR('5ª FASE - GRUPOS I a IV'!F191="",'5ª FASE - GRUPOS I a IV'!F191=""),"",'5ª FASE - GRUPOS I a IV'!E152)</f>
        <v/>
      </c>
      <c r="E24" s="381"/>
      <c r="F24" s="381"/>
      <c r="G24" s="381"/>
      <c r="H24" s="381"/>
      <c r="I24" s="381"/>
      <c r="J24" s="381"/>
      <c r="K24" s="384"/>
      <c r="L24" s="51"/>
      <c r="M24" s="20" t="s">
        <v>148</v>
      </c>
      <c r="N24" s="52"/>
      <c r="O24" s="380" t="str">
        <f>IF(OR('5ª FASE - GRUPOS I a IV'!F59="",'5ª FASE - GRUPOS I a IV'!F59=""),"",'5ª FASE - GRUPOS I a IV'!E21)</f>
        <v/>
      </c>
      <c r="P24" s="381"/>
      <c r="Q24" s="381"/>
      <c r="R24" s="381"/>
      <c r="S24" s="381"/>
      <c r="T24" s="381"/>
      <c r="U24" s="381"/>
      <c r="V24" s="381"/>
      <c r="W24" s="384"/>
      <c r="Y24" s="4"/>
      <c r="Z24" s="4"/>
      <c r="AA24" s="4"/>
      <c r="AB24" s="4"/>
      <c r="AC24" s="4"/>
      <c r="AD24" s="4"/>
      <c r="AE24" s="4"/>
      <c r="AF24" s="4"/>
      <c r="AG24" s="4"/>
    </row>
    <row r="25" spans="2:33" ht="15.75" thickBot="1">
      <c r="B25" s="382"/>
      <c r="C25" s="385"/>
      <c r="D25" s="382"/>
      <c r="E25" s="383"/>
      <c r="F25" s="383"/>
      <c r="G25" s="383"/>
      <c r="H25" s="383"/>
      <c r="I25" s="383"/>
      <c r="J25" s="383"/>
      <c r="K25" s="385"/>
      <c r="L25" s="47"/>
      <c r="M25" s="36" t="s">
        <v>148</v>
      </c>
      <c r="N25" s="48"/>
      <c r="O25" s="382"/>
      <c r="P25" s="383"/>
      <c r="Q25" s="383"/>
      <c r="R25" s="383"/>
      <c r="S25" s="383"/>
      <c r="T25" s="383"/>
      <c r="U25" s="383"/>
      <c r="V25" s="383"/>
      <c r="W25" s="385"/>
      <c r="Y25" s="4"/>
      <c r="Z25" s="4"/>
      <c r="AA25" s="4"/>
      <c r="AB25" s="4"/>
      <c r="AC25" s="4"/>
      <c r="AD25" s="4"/>
      <c r="AE25" s="4"/>
      <c r="AF25" s="4"/>
      <c r="AG25" s="4"/>
    </row>
    <row r="26" spans="2:33" ht="15.75" thickBot="1">
      <c r="B26" s="33"/>
      <c r="C26" s="35"/>
      <c r="D26" s="33"/>
      <c r="E26" s="34"/>
      <c r="F26" s="34"/>
      <c r="G26" s="34"/>
      <c r="H26" s="34"/>
      <c r="I26" s="34"/>
      <c r="J26" s="34"/>
      <c r="K26" s="34"/>
      <c r="L26" s="49" t="str">
        <f>IF(OR(L24="",N24=""),"",SUM(L24:L25))</f>
        <v/>
      </c>
      <c r="M26" s="41"/>
      <c r="N26" s="50" t="str">
        <f>IF(OR(L24="",N24=""),"",SUM(N24:N25))</f>
        <v/>
      </c>
      <c r="O26" s="34"/>
      <c r="P26" s="34"/>
      <c r="Q26" s="34"/>
      <c r="R26" s="34"/>
      <c r="S26" s="34"/>
      <c r="T26" s="34"/>
      <c r="U26" s="34"/>
      <c r="V26" s="34"/>
      <c r="W26" s="35"/>
      <c r="Y26" s="4"/>
      <c r="Z26" s="4"/>
      <c r="AA26" s="4"/>
      <c r="AB26" s="4"/>
      <c r="AC26" s="4"/>
      <c r="AD26" s="4"/>
      <c r="AE26" s="4"/>
      <c r="AF26" s="4"/>
      <c r="AG26" s="4"/>
    </row>
    <row r="27" spans="2:33" ht="15.75" thickBot="1">
      <c r="Y27" s="4"/>
      <c r="Z27" s="4"/>
      <c r="AA27" s="4"/>
      <c r="AB27" s="4"/>
      <c r="AC27" s="4"/>
      <c r="AD27" s="4"/>
      <c r="AE27" s="4"/>
      <c r="AF27" s="4"/>
      <c r="AG27" s="4"/>
    </row>
    <row r="28" spans="2:33">
      <c r="B28" s="184" t="s">
        <v>150</v>
      </c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6"/>
      <c r="Y28" s="4"/>
      <c r="Z28" s="4"/>
      <c r="AA28" s="4"/>
      <c r="AB28" s="4"/>
      <c r="AC28" s="4"/>
      <c r="AD28" s="4"/>
      <c r="AE28" s="4"/>
      <c r="AF28" s="4"/>
      <c r="AG28" s="4"/>
    </row>
    <row r="29" spans="2:33">
      <c r="B29" s="249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  <c r="U29" s="250"/>
      <c r="V29" s="250"/>
      <c r="W29" s="251"/>
      <c r="Y29" s="4"/>
      <c r="Z29" s="4"/>
      <c r="AA29" s="4"/>
      <c r="AB29" s="4"/>
      <c r="AC29" s="4"/>
      <c r="AD29" s="4"/>
      <c r="AE29" s="4"/>
      <c r="AF29" s="4"/>
      <c r="AG29" s="4"/>
    </row>
    <row r="30" spans="2:33" ht="15.75" thickBot="1">
      <c r="B30" s="187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9"/>
    </row>
    <row r="31" spans="2:33" ht="14.25" customHeight="1">
      <c r="B31" s="17"/>
      <c r="C31" s="18"/>
      <c r="D31" s="18"/>
      <c r="E31" s="18"/>
      <c r="F31" s="18"/>
      <c r="G31" s="18"/>
      <c r="H31" s="18"/>
      <c r="I31" s="18"/>
      <c r="J31" s="392" t="s">
        <v>257</v>
      </c>
      <c r="K31" s="393"/>
      <c r="L31" s="393"/>
      <c r="M31" s="393"/>
      <c r="N31" s="393"/>
      <c r="O31" s="393"/>
      <c r="P31" s="394"/>
      <c r="Q31" s="18"/>
      <c r="R31" s="18"/>
      <c r="S31" s="18"/>
      <c r="T31" s="18"/>
      <c r="U31" s="18"/>
      <c r="V31" s="18"/>
      <c r="W31" s="19"/>
    </row>
    <row r="32" spans="2:33" ht="15" customHeight="1" thickBot="1">
      <c r="B32" s="17"/>
      <c r="C32" s="18"/>
      <c r="D32" s="18"/>
      <c r="E32" s="18"/>
      <c r="F32" s="18"/>
      <c r="G32" s="18"/>
      <c r="H32" s="18"/>
      <c r="I32" s="18"/>
      <c r="J32" s="389"/>
      <c r="K32" s="390"/>
      <c r="L32" s="390"/>
      <c r="M32" s="390"/>
      <c r="N32" s="390"/>
      <c r="O32" s="390"/>
      <c r="P32" s="391"/>
      <c r="Q32" s="18"/>
      <c r="R32" s="18"/>
      <c r="S32" s="18"/>
      <c r="T32" s="18"/>
      <c r="U32" s="18"/>
      <c r="V32" s="18"/>
      <c r="W32" s="19"/>
    </row>
    <row r="33" spans="2:23">
      <c r="B33" s="380" t="s">
        <v>240</v>
      </c>
      <c r="C33" s="384"/>
      <c r="D33" s="381" t="str">
        <f>IF(OR(L17="",N17=""),"",IF(L17&gt;N17,D15,O15))</f>
        <v/>
      </c>
      <c r="E33" s="381"/>
      <c r="F33" s="381"/>
      <c r="G33" s="381"/>
      <c r="H33" s="381"/>
      <c r="I33" s="381"/>
      <c r="J33" s="381"/>
      <c r="K33" s="381"/>
      <c r="L33" s="57"/>
      <c r="M33" s="20" t="s">
        <v>148</v>
      </c>
      <c r="N33" s="58"/>
      <c r="O33" s="381" t="str">
        <f>IF(OR(L20="",N20=""),"",IF(L20&gt;N20,D18,O18))</f>
        <v/>
      </c>
      <c r="P33" s="381"/>
      <c r="Q33" s="381"/>
      <c r="R33" s="381"/>
      <c r="S33" s="381"/>
      <c r="T33" s="381"/>
      <c r="U33" s="381"/>
      <c r="V33" s="381"/>
      <c r="W33" s="384"/>
    </row>
    <row r="34" spans="2:23" ht="15.75" thickBot="1">
      <c r="B34" s="382"/>
      <c r="C34" s="385"/>
      <c r="D34" s="383"/>
      <c r="E34" s="383"/>
      <c r="F34" s="383"/>
      <c r="G34" s="383"/>
      <c r="H34" s="383"/>
      <c r="I34" s="383"/>
      <c r="J34" s="383"/>
      <c r="K34" s="383"/>
      <c r="L34" s="59"/>
      <c r="M34" s="21" t="s">
        <v>148</v>
      </c>
      <c r="N34" s="60"/>
      <c r="O34" s="383"/>
      <c r="P34" s="383"/>
      <c r="Q34" s="383"/>
      <c r="R34" s="383"/>
      <c r="S34" s="383"/>
      <c r="T34" s="383"/>
      <c r="U34" s="383"/>
      <c r="V34" s="383"/>
      <c r="W34" s="385"/>
    </row>
    <row r="35" spans="2:23" s="29" customFormat="1" ht="15.75" thickBot="1">
      <c r="B35" s="37"/>
      <c r="C35" s="39"/>
      <c r="D35" s="38"/>
      <c r="E35" s="38"/>
      <c r="F35" s="38"/>
      <c r="G35" s="38"/>
      <c r="H35" s="38"/>
      <c r="I35" s="38"/>
      <c r="J35" s="38"/>
      <c r="K35" s="38"/>
      <c r="L35" s="53" t="str">
        <f>IF(OR(L33="",N33=""),"",SUM(L33:L34))</f>
        <v/>
      </c>
      <c r="M35" s="40"/>
      <c r="N35" s="54" t="str">
        <f>IF(OR(L33="",N33=""),"",SUM(N33:N34))</f>
        <v/>
      </c>
      <c r="O35" s="38"/>
      <c r="P35" s="38"/>
      <c r="Q35" s="38"/>
      <c r="R35" s="38"/>
      <c r="S35" s="38"/>
      <c r="T35" s="38"/>
      <c r="U35" s="38"/>
      <c r="V35" s="38"/>
      <c r="W35" s="39"/>
    </row>
    <row r="36" spans="2:23">
      <c r="B36" s="380" t="s">
        <v>241</v>
      </c>
      <c r="C36" s="384"/>
      <c r="D36" s="381" t="str">
        <f>IF(OR(L23="",N23=""),"",IF(L23&gt;N23,D21,O21))</f>
        <v/>
      </c>
      <c r="E36" s="381"/>
      <c r="F36" s="381"/>
      <c r="G36" s="381"/>
      <c r="H36" s="381"/>
      <c r="I36" s="381"/>
      <c r="J36" s="381"/>
      <c r="K36" s="384"/>
      <c r="L36" s="51"/>
      <c r="M36" s="20" t="s">
        <v>148</v>
      </c>
      <c r="N36" s="52"/>
      <c r="O36" s="380" t="str">
        <f>IF(OR(L26="",N26=""),"",IF(L26&gt;N26,D24,O24))</f>
        <v/>
      </c>
      <c r="P36" s="381"/>
      <c r="Q36" s="381"/>
      <c r="R36" s="381"/>
      <c r="S36" s="381"/>
      <c r="T36" s="381"/>
      <c r="U36" s="381"/>
      <c r="V36" s="381"/>
      <c r="W36" s="384"/>
    </row>
    <row r="37" spans="2:23" ht="15.75" thickBot="1">
      <c r="B37" s="382"/>
      <c r="C37" s="385"/>
      <c r="D37" s="383"/>
      <c r="E37" s="383"/>
      <c r="F37" s="383"/>
      <c r="G37" s="383"/>
      <c r="H37" s="383"/>
      <c r="I37" s="383"/>
      <c r="J37" s="383"/>
      <c r="K37" s="385"/>
      <c r="L37" s="55"/>
      <c r="M37" s="36" t="s">
        <v>148</v>
      </c>
      <c r="N37" s="56"/>
      <c r="O37" s="382"/>
      <c r="P37" s="383"/>
      <c r="Q37" s="383"/>
      <c r="R37" s="383"/>
      <c r="S37" s="383"/>
      <c r="T37" s="383"/>
      <c r="U37" s="383"/>
      <c r="V37" s="383"/>
      <c r="W37" s="385"/>
    </row>
    <row r="38" spans="2:23" ht="15.75" thickBot="1">
      <c r="B38" s="33"/>
      <c r="C38" s="35"/>
      <c r="D38" s="34"/>
      <c r="E38" s="34"/>
      <c r="F38" s="34"/>
      <c r="G38" s="34"/>
      <c r="H38" s="34"/>
      <c r="I38" s="34"/>
      <c r="J38" s="34"/>
      <c r="K38" s="34"/>
      <c r="L38" s="49" t="str">
        <f>IF(OR(L36="",N36=""),"",SUM(L36:L37))</f>
        <v/>
      </c>
      <c r="M38" s="41"/>
      <c r="N38" s="50" t="str">
        <f>IF(OR(L36="",N36=""),"",SUM(N36:N37))</f>
        <v/>
      </c>
      <c r="O38" s="34"/>
      <c r="P38" s="34"/>
      <c r="Q38" s="34"/>
      <c r="R38" s="34"/>
      <c r="S38" s="34"/>
      <c r="T38" s="34"/>
      <c r="U38" s="34"/>
      <c r="V38" s="34"/>
      <c r="W38" s="35"/>
    </row>
    <row r="39" spans="2:23" ht="15.75" thickBot="1"/>
    <row r="40" spans="2:23">
      <c r="B40" s="184" t="s">
        <v>151</v>
      </c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6"/>
    </row>
    <row r="41" spans="2:23">
      <c r="B41" s="249"/>
      <c r="C41" s="250"/>
      <c r="D41" s="250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1"/>
    </row>
    <row r="42" spans="2:23" ht="15.75" thickBot="1">
      <c r="B42" s="187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9"/>
    </row>
    <row r="43" spans="2:23" ht="14.25" customHeight="1">
      <c r="B43" s="17"/>
      <c r="C43" s="18"/>
      <c r="D43" s="18"/>
      <c r="E43" s="18"/>
      <c r="F43" s="18"/>
      <c r="G43" s="18"/>
      <c r="H43" s="18"/>
      <c r="I43" s="18"/>
      <c r="J43" s="392" t="s">
        <v>258</v>
      </c>
      <c r="K43" s="393"/>
      <c r="L43" s="393"/>
      <c r="M43" s="393"/>
      <c r="N43" s="393"/>
      <c r="O43" s="393"/>
      <c r="P43" s="394"/>
      <c r="Q43" s="18"/>
      <c r="R43" s="18"/>
      <c r="S43" s="18"/>
      <c r="T43" s="18"/>
      <c r="U43" s="18"/>
      <c r="V43" s="18"/>
      <c r="W43" s="19"/>
    </row>
    <row r="44" spans="2:23" ht="12.75" customHeight="1" thickBot="1">
      <c r="B44" s="17"/>
      <c r="C44" s="18"/>
      <c r="D44" s="18"/>
      <c r="E44" s="18"/>
      <c r="F44" s="18"/>
      <c r="G44" s="18"/>
      <c r="H44" s="18"/>
      <c r="I44" s="18"/>
      <c r="J44" s="389"/>
      <c r="K44" s="390"/>
      <c r="L44" s="390"/>
      <c r="M44" s="390"/>
      <c r="N44" s="390"/>
      <c r="O44" s="390"/>
      <c r="P44" s="391"/>
      <c r="Q44" s="18"/>
      <c r="R44" s="18"/>
      <c r="S44" s="18"/>
      <c r="T44" s="18"/>
      <c r="U44" s="18"/>
      <c r="V44" s="18"/>
      <c r="W44" s="19"/>
    </row>
    <row r="45" spans="2:23">
      <c r="B45" s="380" t="s">
        <v>242</v>
      </c>
      <c r="C45" s="384"/>
      <c r="D45" s="381" t="str">
        <f>IF(OR(L35="",N35=""),"",IF(L35&lt;N35,D33,O33))</f>
        <v/>
      </c>
      <c r="E45" s="381"/>
      <c r="F45" s="381"/>
      <c r="G45" s="381"/>
      <c r="H45" s="381"/>
      <c r="I45" s="381"/>
      <c r="J45" s="381"/>
      <c r="K45" s="384"/>
      <c r="L45" s="51"/>
      <c r="M45" s="20" t="s">
        <v>148</v>
      </c>
      <c r="N45" s="52"/>
      <c r="O45" s="380" t="str">
        <f>IF(OR(L38="",N38=""),"",IF(L38&lt;N38,D36,O36))</f>
        <v/>
      </c>
      <c r="P45" s="381"/>
      <c r="Q45" s="381"/>
      <c r="R45" s="381"/>
      <c r="S45" s="381"/>
      <c r="T45" s="381"/>
      <c r="U45" s="381"/>
      <c r="V45" s="381"/>
      <c r="W45" s="384"/>
    </row>
    <row r="46" spans="2:23" ht="15.75" thickBot="1">
      <c r="B46" s="382"/>
      <c r="C46" s="385"/>
      <c r="D46" s="383"/>
      <c r="E46" s="383"/>
      <c r="F46" s="383"/>
      <c r="G46" s="383"/>
      <c r="H46" s="383"/>
      <c r="I46" s="383"/>
      <c r="J46" s="383"/>
      <c r="K46" s="385"/>
      <c r="L46" s="55"/>
      <c r="M46" s="36" t="s">
        <v>148</v>
      </c>
      <c r="N46" s="56"/>
      <c r="O46" s="382"/>
      <c r="P46" s="383"/>
      <c r="Q46" s="383"/>
      <c r="R46" s="383"/>
      <c r="S46" s="383"/>
      <c r="T46" s="383"/>
      <c r="U46" s="383"/>
      <c r="V46" s="383"/>
      <c r="W46" s="385"/>
    </row>
    <row r="47" spans="2:23" ht="15.75" thickBot="1">
      <c r="B47" s="33"/>
      <c r="C47" s="35"/>
      <c r="D47" s="34"/>
      <c r="E47" s="34"/>
      <c r="F47" s="34"/>
      <c r="G47" s="34"/>
      <c r="H47" s="34"/>
      <c r="I47" s="34"/>
      <c r="J47" s="34"/>
      <c r="K47" s="34"/>
      <c r="L47" s="49" t="str">
        <f>IF(OR(L45="",N45=""),"",SUM(L45:L46))</f>
        <v/>
      </c>
      <c r="M47" s="41"/>
      <c r="N47" s="50" t="str">
        <f>IF(OR(L45="",N45=""),"",SUM(N45:N46))</f>
        <v/>
      </c>
      <c r="O47" s="34"/>
      <c r="P47" s="34"/>
      <c r="Q47" s="34"/>
      <c r="R47" s="34"/>
      <c r="S47" s="34"/>
      <c r="T47" s="34"/>
      <c r="U47" s="34"/>
      <c r="V47" s="34"/>
      <c r="W47" s="35"/>
    </row>
    <row r="48" spans="2:23" ht="15.75" thickBot="1"/>
    <row r="49" spans="2:23">
      <c r="B49" s="184" t="s">
        <v>152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6"/>
    </row>
    <row r="50" spans="2:23">
      <c r="B50" s="249"/>
      <c r="C50" s="250"/>
      <c r="D50" s="250"/>
      <c r="E50" s="250"/>
      <c r="F50" s="250"/>
      <c r="G50" s="250"/>
      <c r="H50" s="250"/>
      <c r="I50" s="250"/>
      <c r="J50" s="250"/>
      <c r="K50" s="250"/>
      <c r="L50" s="250"/>
      <c r="M50" s="250"/>
      <c r="N50" s="250"/>
      <c r="O50" s="250"/>
      <c r="P50" s="250"/>
      <c r="Q50" s="250"/>
      <c r="R50" s="250"/>
      <c r="S50" s="250"/>
      <c r="T50" s="250"/>
      <c r="U50" s="250"/>
      <c r="V50" s="250"/>
      <c r="W50" s="251"/>
    </row>
    <row r="51" spans="2:23" ht="15.75" thickBot="1">
      <c r="B51" s="187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9"/>
    </row>
    <row r="52" spans="2:23" ht="12.75" customHeight="1">
      <c r="B52" s="17"/>
      <c r="C52" s="18"/>
      <c r="D52" s="18"/>
      <c r="E52" s="18"/>
      <c r="F52" s="18"/>
      <c r="G52" s="18"/>
      <c r="H52" s="18"/>
      <c r="I52" s="18"/>
      <c r="J52" s="392" t="s">
        <v>258</v>
      </c>
      <c r="K52" s="393"/>
      <c r="L52" s="393"/>
      <c r="M52" s="393"/>
      <c r="N52" s="393"/>
      <c r="O52" s="393"/>
      <c r="P52" s="394"/>
      <c r="Q52" s="18"/>
      <c r="R52" s="18"/>
      <c r="S52" s="18"/>
      <c r="T52" s="18"/>
      <c r="U52" s="18"/>
      <c r="V52" s="18"/>
      <c r="W52" s="19"/>
    </row>
    <row r="53" spans="2:23" ht="15.75" customHeight="1" thickBot="1">
      <c r="B53" s="17"/>
      <c r="C53" s="18"/>
      <c r="D53" s="18"/>
      <c r="E53" s="18"/>
      <c r="F53" s="18"/>
      <c r="G53" s="18"/>
      <c r="H53" s="18"/>
      <c r="I53" s="18"/>
      <c r="J53" s="389"/>
      <c r="K53" s="390"/>
      <c r="L53" s="390"/>
      <c r="M53" s="390"/>
      <c r="N53" s="390"/>
      <c r="O53" s="390"/>
      <c r="P53" s="391"/>
      <c r="Q53" s="18"/>
      <c r="R53" s="18"/>
      <c r="S53" s="18"/>
      <c r="T53" s="18"/>
      <c r="U53" s="18"/>
      <c r="V53" s="18"/>
      <c r="W53" s="19"/>
    </row>
    <row r="54" spans="2:23">
      <c r="B54" s="380" t="s">
        <v>243</v>
      </c>
      <c r="C54" s="384"/>
      <c r="D54" s="381" t="str">
        <f>IF(OR(L38="",N38=""),"",IF(L35&gt;N35,D33,O33))</f>
        <v/>
      </c>
      <c r="E54" s="381"/>
      <c r="F54" s="381"/>
      <c r="G54" s="381"/>
      <c r="H54" s="381"/>
      <c r="I54" s="381"/>
      <c r="J54" s="381"/>
      <c r="K54" s="384"/>
      <c r="L54" s="51"/>
      <c r="M54" s="20" t="s">
        <v>148</v>
      </c>
      <c r="N54" s="52"/>
      <c r="O54" s="380" t="str">
        <f>IF(OR(L38="",N38=""),"",IF(L38&gt;N38,D36,O36))</f>
        <v/>
      </c>
      <c r="P54" s="381"/>
      <c r="Q54" s="381"/>
      <c r="R54" s="381"/>
      <c r="S54" s="381"/>
      <c r="T54" s="381"/>
      <c r="U54" s="381"/>
      <c r="V54" s="381"/>
      <c r="W54" s="384"/>
    </row>
    <row r="55" spans="2:23" ht="15.75" thickBot="1">
      <c r="B55" s="382"/>
      <c r="C55" s="385"/>
      <c r="D55" s="383"/>
      <c r="E55" s="383"/>
      <c r="F55" s="383"/>
      <c r="G55" s="383"/>
      <c r="H55" s="383"/>
      <c r="I55" s="383"/>
      <c r="J55" s="383"/>
      <c r="K55" s="385"/>
      <c r="L55" s="55"/>
      <c r="M55" s="36" t="s">
        <v>148</v>
      </c>
      <c r="N55" s="56"/>
      <c r="O55" s="382"/>
      <c r="P55" s="383"/>
      <c r="Q55" s="383"/>
      <c r="R55" s="383"/>
      <c r="S55" s="383"/>
      <c r="T55" s="383"/>
      <c r="U55" s="383"/>
      <c r="V55" s="383"/>
      <c r="W55" s="385"/>
    </row>
    <row r="56" spans="2:23" ht="15.75" thickBot="1">
      <c r="B56" s="33"/>
      <c r="C56" s="35"/>
      <c r="D56" s="34"/>
      <c r="E56" s="34"/>
      <c r="F56" s="34"/>
      <c r="G56" s="34"/>
      <c r="H56" s="34"/>
      <c r="I56" s="34"/>
      <c r="J56" s="34"/>
      <c r="K56" s="34"/>
      <c r="L56" s="49" t="str">
        <f>IF(OR(L54="",N54=""),"",SUM(L54:L55))</f>
        <v/>
      </c>
      <c r="M56" s="41"/>
      <c r="N56" s="50" t="str">
        <f>IF(OR(L54="",N54=""),"",SUM(N54:N55))</f>
        <v/>
      </c>
      <c r="O56" s="34"/>
      <c r="P56" s="34"/>
      <c r="Q56" s="34"/>
      <c r="R56" s="34"/>
      <c r="S56" s="34"/>
      <c r="T56" s="34"/>
      <c r="U56" s="34"/>
      <c r="V56" s="34"/>
      <c r="W56" s="35"/>
    </row>
  </sheetData>
  <sheetProtection password="D8CE" sheet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2013-10-11T10:31:52Z</dcterms:modified>
</cp:coreProperties>
</file>