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270" windowWidth="15600" windowHeight="7875" activeTab="4"/>
  </bookViews>
  <sheets>
    <sheet name="GRUPO 1" sheetId="1" r:id="rId1"/>
    <sheet name="GRUPO 2" sheetId="2" r:id="rId2"/>
    <sheet name="GRUPO 3" sheetId="3" r:id="rId3"/>
    <sheet name="GRUPO 4" sheetId="4" r:id="rId4"/>
    <sheet name="FINAIS" sheetId="5" r:id="rId5"/>
    <sheet name="SEERIE A, B e C" sheetId="6" r:id="rId6"/>
  </sheets>
  <calcPr calcId="125725"/>
</workbook>
</file>

<file path=xl/calcChain.xml><?xml version="1.0" encoding="utf-8"?>
<calcChain xmlns="http://schemas.openxmlformats.org/spreadsheetml/2006/main">
  <c r="N82" i="5"/>
  <c r="L82"/>
  <c r="N73"/>
  <c r="L73"/>
  <c r="N64"/>
  <c r="L64"/>
  <c r="N61"/>
  <c r="L61"/>
  <c r="N52"/>
  <c r="L52"/>
  <c r="N49"/>
  <c r="L49"/>
  <c r="N46"/>
  <c r="L46"/>
  <c r="N43"/>
  <c r="L43"/>
  <c r="N34"/>
  <c r="L34"/>
  <c r="N31"/>
  <c r="L31"/>
  <c r="N28"/>
  <c r="L28"/>
  <c r="N25"/>
  <c r="L25"/>
  <c r="N22"/>
  <c r="L22"/>
  <c r="N19"/>
  <c r="L19"/>
  <c r="N16"/>
  <c r="L16"/>
  <c r="N13"/>
  <c r="L13"/>
  <c r="W20" i="1"/>
  <c r="E17" i="6" l="1"/>
  <c r="W31" i="4"/>
  <c r="E24" i="6" s="1"/>
  <c r="W30" i="4"/>
  <c r="E12" i="6" s="1"/>
  <c r="W29" i="4"/>
  <c r="E9" i="6" s="1"/>
  <c r="W28" i="4"/>
  <c r="E40" i="6" s="1"/>
  <c r="W27" i="4"/>
  <c r="E18" i="6" s="1"/>
  <c r="W26" i="4"/>
  <c r="E6" i="6" s="1"/>
  <c r="W25" i="4"/>
  <c r="E37" i="6" s="1"/>
  <c r="W24" i="4"/>
  <c r="E47" i="6" s="1"/>
  <c r="W23" i="4"/>
  <c r="E35" i="6" s="1"/>
  <c r="W22" i="4"/>
  <c r="E28" i="6" s="1"/>
  <c r="W21" i="4"/>
  <c r="E51" i="6" s="1"/>
  <c r="W20" i="4"/>
  <c r="E27" i="6" s="1"/>
  <c r="W31" i="3"/>
  <c r="E5" i="6" s="1"/>
  <c r="W30" i="3"/>
  <c r="W29"/>
  <c r="E11" i="6" s="1"/>
  <c r="W28" i="3"/>
  <c r="E7" i="6" s="1"/>
  <c r="W27" i="3"/>
  <c r="E13" i="6" s="1"/>
  <c r="W26" i="3"/>
  <c r="E46" i="6" s="1"/>
  <c r="W25" i="3"/>
  <c r="E23" i="6" s="1"/>
  <c r="W24" i="3"/>
  <c r="E25" i="6" s="1"/>
  <c r="W23" i="3"/>
  <c r="E44" i="6" s="1"/>
  <c r="W22" i="3"/>
  <c r="E34" i="6" s="1"/>
  <c r="W21" i="3"/>
  <c r="E50" i="6" s="1"/>
  <c r="W20" i="3"/>
  <c r="E45" i="6" s="1"/>
  <c r="W31" i="2"/>
  <c r="E15" i="6" s="1"/>
  <c r="W30" i="2"/>
  <c r="E39" i="6" s="1"/>
  <c r="W29" i="2"/>
  <c r="E16" i="6" s="1"/>
  <c r="W28" i="2"/>
  <c r="E31" i="6" s="1"/>
  <c r="W27" i="2"/>
  <c r="E4" i="6" s="1"/>
  <c r="W26" i="2"/>
  <c r="E22" i="6" s="1"/>
  <c r="W25" i="2"/>
  <c r="E32" i="6" s="1"/>
  <c r="W24" i="2"/>
  <c r="E26" i="6" s="1"/>
  <c r="W23" i="2"/>
  <c r="E14" i="6" s="1"/>
  <c r="W22" i="2"/>
  <c r="E43" i="6" s="1"/>
  <c r="W21" i="2"/>
  <c r="E42" i="6" s="1"/>
  <c r="W20" i="2"/>
  <c r="E48" i="6" s="1"/>
  <c r="Q76" i="1"/>
  <c r="Q66"/>
  <c r="Q46"/>
  <c r="Q36"/>
  <c r="I78"/>
  <c r="I81"/>
  <c r="I80"/>
  <c r="I79"/>
  <c r="I77"/>
  <c r="I76"/>
  <c r="I71"/>
  <c r="I70"/>
  <c r="I69"/>
  <c r="I68"/>
  <c r="I67"/>
  <c r="I66"/>
  <c r="I61"/>
  <c r="I60"/>
  <c r="I59"/>
  <c r="I58"/>
  <c r="I57"/>
  <c r="I56"/>
  <c r="I51"/>
  <c r="I50"/>
  <c r="I49"/>
  <c r="I48"/>
  <c r="I47"/>
  <c r="I46"/>
  <c r="I41"/>
  <c r="I40"/>
  <c r="I39"/>
  <c r="I38"/>
  <c r="I37"/>
  <c r="I36"/>
  <c r="W31"/>
  <c r="E21" i="6" s="1"/>
  <c r="W30" i="1"/>
  <c r="W29"/>
  <c r="E30" i="6" s="1"/>
  <c r="W28" i="1"/>
  <c r="E36" i="6" s="1"/>
  <c r="W27" i="1"/>
  <c r="E29" i="6" s="1"/>
  <c r="W26" i="1"/>
  <c r="E41" i="6" s="1"/>
  <c r="W25" i="1"/>
  <c r="E8" i="6" s="1"/>
  <c r="W24" i="1"/>
  <c r="E38" i="6" s="1"/>
  <c r="W23" i="1"/>
  <c r="E10" i="6" s="1"/>
  <c r="W22" i="1"/>
  <c r="E49" i="6" s="1"/>
  <c r="W21" i="1"/>
  <c r="E33" i="6" s="1"/>
  <c r="D51"/>
  <c r="D28"/>
  <c r="D35"/>
  <c r="D47"/>
  <c r="D37"/>
  <c r="D6"/>
  <c r="D18"/>
  <c r="D40"/>
  <c r="D9"/>
  <c r="D12"/>
  <c r="D24"/>
  <c r="D50"/>
  <c r="D34"/>
  <c r="D44"/>
  <c r="D25"/>
  <c r="D23"/>
  <c r="D46"/>
  <c r="D13"/>
  <c r="D7"/>
  <c r="D11"/>
  <c r="D5"/>
  <c r="D42"/>
  <c r="D43"/>
  <c r="D14"/>
  <c r="D26"/>
  <c r="D32"/>
  <c r="D22"/>
  <c r="D4"/>
  <c r="D31"/>
  <c r="D16"/>
  <c r="D39"/>
  <c r="D15"/>
  <c r="D21"/>
  <c r="D33"/>
  <c r="D49"/>
  <c r="D10"/>
  <c r="D38"/>
  <c r="D8"/>
  <c r="D41"/>
  <c r="D29"/>
  <c r="D36"/>
  <c r="D30"/>
  <c r="D27"/>
  <c r="D45"/>
  <c r="D48"/>
  <c r="D17"/>
  <c r="Q37" i="1" l="1"/>
  <c r="Q38"/>
  <c r="Q39"/>
  <c r="Q40"/>
  <c r="Q41"/>
  <c r="Q42"/>
  <c r="Q43"/>
  <c r="Q44"/>
  <c r="Q45"/>
  <c r="Q47"/>
  <c r="Q48"/>
  <c r="Q49"/>
  <c r="Q50"/>
  <c r="Q51"/>
  <c r="Q52"/>
  <c r="Q53"/>
  <c r="Q54"/>
  <c r="Q55"/>
  <c r="Q56"/>
  <c r="Q57"/>
  <c r="Q58"/>
  <c r="Q59"/>
  <c r="Q60"/>
  <c r="Q61"/>
  <c r="Q62"/>
  <c r="Q63"/>
  <c r="Q64"/>
  <c r="Q65"/>
  <c r="Q67"/>
  <c r="Q68"/>
  <c r="Q69"/>
  <c r="Q70"/>
  <c r="Q71"/>
  <c r="Q72"/>
  <c r="Q73"/>
  <c r="Q74"/>
  <c r="Q75"/>
  <c r="Q77"/>
  <c r="Q78"/>
  <c r="Q79"/>
  <c r="Q80"/>
  <c r="Q81"/>
  <c r="Q82"/>
  <c r="Q83"/>
  <c r="Q84"/>
  <c r="Q85"/>
  <c r="Q86"/>
  <c r="Q87"/>
  <c r="Q88"/>
  <c r="Q89"/>
  <c r="Q90"/>
  <c r="Q91"/>
  <c r="Q92"/>
  <c r="Q93"/>
  <c r="Q94"/>
  <c r="Q95"/>
  <c r="Q96"/>
  <c r="Q97"/>
  <c r="Q98"/>
  <c r="Q99"/>
  <c r="Q100"/>
  <c r="Q101"/>
  <c r="Q102"/>
  <c r="Q103"/>
  <c r="Q104"/>
  <c r="Q105"/>
  <c r="Q106"/>
  <c r="Q107"/>
  <c r="Q108"/>
  <c r="Q109"/>
  <c r="Q110"/>
  <c r="Q111"/>
  <c r="Q112"/>
  <c r="Q113"/>
  <c r="Q114"/>
  <c r="Q115"/>
  <c r="Q116"/>
  <c r="Q117"/>
  <c r="Q118"/>
  <c r="Q119"/>
  <c r="Q120"/>
  <c r="Q121"/>
  <c r="Q122"/>
  <c r="Q123"/>
  <c r="Q124"/>
  <c r="Q125"/>
  <c r="Q126"/>
  <c r="Q127"/>
  <c r="Q128"/>
  <c r="Q129"/>
  <c r="Q130"/>
  <c r="Q131"/>
  <c r="Q132"/>
  <c r="Q133"/>
  <c r="Q134"/>
  <c r="Q135"/>
  <c r="Q136"/>
  <c r="Q137"/>
  <c r="Q138"/>
  <c r="Q139"/>
  <c r="Q140"/>
  <c r="Q141"/>
  <c r="Q36" i="2"/>
  <c r="C37" i="1"/>
  <c r="C38"/>
  <c r="C39"/>
  <c r="C40"/>
  <c r="C41"/>
  <c r="C42"/>
  <c r="C43"/>
  <c r="C44"/>
  <c r="C45"/>
  <c r="C46"/>
  <c r="C47"/>
  <c r="C48"/>
  <c r="C49"/>
  <c r="C50"/>
  <c r="C51"/>
  <c r="C52"/>
  <c r="C53"/>
  <c r="C54"/>
  <c r="C55"/>
  <c r="C56"/>
  <c r="C57"/>
  <c r="C58"/>
  <c r="C59"/>
  <c r="C60"/>
  <c r="C61"/>
  <c r="C62"/>
  <c r="C63"/>
  <c r="C64"/>
  <c r="C65"/>
  <c r="C66"/>
  <c r="C67"/>
  <c r="C68"/>
  <c r="C69"/>
  <c r="C70"/>
  <c r="C71"/>
  <c r="C72"/>
  <c r="C73"/>
  <c r="C74"/>
  <c r="C75"/>
  <c r="C76"/>
  <c r="C77"/>
  <c r="C78"/>
  <c r="C79"/>
  <c r="C80"/>
  <c r="C81"/>
  <c r="C82"/>
  <c r="C83"/>
  <c r="C84"/>
  <c r="C85"/>
  <c r="C86"/>
  <c r="C87"/>
  <c r="C88"/>
  <c r="C89"/>
  <c r="C90"/>
  <c r="C91"/>
  <c r="C92"/>
  <c r="C93"/>
  <c r="C94"/>
  <c r="C95"/>
  <c r="C96"/>
  <c r="C97"/>
  <c r="C98"/>
  <c r="C99"/>
  <c r="C100"/>
  <c r="C101"/>
  <c r="C102"/>
  <c r="C103"/>
  <c r="C104"/>
  <c r="C105"/>
  <c r="C106"/>
  <c r="C107"/>
  <c r="C108"/>
  <c r="C109"/>
  <c r="C110"/>
  <c r="C111"/>
  <c r="C112"/>
  <c r="C113"/>
  <c r="C114"/>
  <c r="C115"/>
  <c r="C116"/>
  <c r="C117"/>
  <c r="C118"/>
  <c r="C119"/>
  <c r="C120"/>
  <c r="C121"/>
  <c r="C122"/>
  <c r="C123"/>
  <c r="C124"/>
  <c r="C125"/>
  <c r="C126"/>
  <c r="C127"/>
  <c r="C128"/>
  <c r="C129"/>
  <c r="C130"/>
  <c r="C131"/>
  <c r="C132"/>
  <c r="C133"/>
  <c r="C134"/>
  <c r="C135"/>
  <c r="C136"/>
  <c r="C137"/>
  <c r="C138"/>
  <c r="C139"/>
  <c r="C140"/>
  <c r="C141"/>
  <c r="C36"/>
  <c r="C36" i="2"/>
  <c r="Q37"/>
  <c r="Q38"/>
  <c r="Q39"/>
  <c r="Q40"/>
  <c r="Q41"/>
  <c r="Q42"/>
  <c r="Q43"/>
  <c r="Q44"/>
  <c r="Q45"/>
  <c r="Q46"/>
  <c r="Q47"/>
  <c r="Q48"/>
  <c r="Q49"/>
  <c r="Q50"/>
  <c r="Q51"/>
  <c r="Q52"/>
  <c r="Q53"/>
  <c r="Q54"/>
  <c r="Q55"/>
  <c r="Q56"/>
  <c r="Q57"/>
  <c r="Q58"/>
  <c r="Q59"/>
  <c r="Q60"/>
  <c r="Q61"/>
  <c r="Q62"/>
  <c r="Q63"/>
  <c r="Q64"/>
  <c r="Q65"/>
  <c r="Q66"/>
  <c r="Q67"/>
  <c r="Q68"/>
  <c r="Q69"/>
  <c r="Q70"/>
  <c r="Q71"/>
  <c r="Q72"/>
  <c r="Q73"/>
  <c r="Q74"/>
  <c r="Q75"/>
  <c r="Q76"/>
  <c r="Q77"/>
  <c r="Q78"/>
  <c r="Q79"/>
  <c r="Q80"/>
  <c r="Q81"/>
  <c r="Q82"/>
  <c r="Q83"/>
  <c r="Q84"/>
  <c r="Q85"/>
  <c r="Q86"/>
  <c r="Q87"/>
  <c r="Q88"/>
  <c r="Q89"/>
  <c r="Q90"/>
  <c r="Q91"/>
  <c r="Q92"/>
  <c r="Q93"/>
  <c r="Q94"/>
  <c r="Q95"/>
  <c r="Q96"/>
  <c r="Q97"/>
  <c r="Q98"/>
  <c r="Q99"/>
  <c r="Q100"/>
  <c r="Q101"/>
  <c r="Q102"/>
  <c r="Q103"/>
  <c r="Q104"/>
  <c r="Q105"/>
  <c r="Q106"/>
  <c r="Q107"/>
  <c r="Q108"/>
  <c r="Q109"/>
  <c r="Q110"/>
  <c r="Q111"/>
  <c r="Q112"/>
  <c r="Q113"/>
  <c r="Q114"/>
  <c r="Q115"/>
  <c r="Q116"/>
  <c r="Q117"/>
  <c r="Q118"/>
  <c r="Q119"/>
  <c r="Q120"/>
  <c r="Q121"/>
  <c r="Q122"/>
  <c r="Q123"/>
  <c r="Q124"/>
  <c r="Q125"/>
  <c r="Q126"/>
  <c r="Q127"/>
  <c r="Q128"/>
  <c r="Q129"/>
  <c r="Q130"/>
  <c r="Q131"/>
  <c r="Q132"/>
  <c r="Q133"/>
  <c r="Q134"/>
  <c r="Q135"/>
  <c r="Q136"/>
  <c r="Q137"/>
  <c r="Q138"/>
  <c r="Q139"/>
  <c r="Q140"/>
  <c r="Q141"/>
  <c r="Q37" i="3"/>
  <c r="Q38"/>
  <c r="Q39"/>
  <c r="Q40"/>
  <c r="Q41"/>
  <c r="Q42"/>
  <c r="Q43"/>
  <c r="Q44"/>
  <c r="Q45"/>
  <c r="Q46"/>
  <c r="Q47"/>
  <c r="Q48"/>
  <c r="Q49"/>
  <c r="Q50"/>
  <c r="Q51"/>
  <c r="Q52"/>
  <c r="Q53"/>
  <c r="Q54"/>
  <c r="Q55"/>
  <c r="Q56"/>
  <c r="Q57"/>
  <c r="Q58"/>
  <c r="Q59"/>
  <c r="Q60"/>
  <c r="Q61"/>
  <c r="Q62"/>
  <c r="Q63"/>
  <c r="Q64"/>
  <c r="Q65"/>
  <c r="Q66"/>
  <c r="Q67"/>
  <c r="Q68"/>
  <c r="Q69"/>
  <c r="Q70"/>
  <c r="Q71"/>
  <c r="Q72"/>
  <c r="Q73"/>
  <c r="Q74"/>
  <c r="Q75"/>
  <c r="Q76"/>
  <c r="Q77"/>
  <c r="Q78"/>
  <c r="Q79"/>
  <c r="Q80"/>
  <c r="Q81"/>
  <c r="Q82"/>
  <c r="Q83"/>
  <c r="Q84"/>
  <c r="Q85"/>
  <c r="Q86"/>
  <c r="Q87"/>
  <c r="Q88"/>
  <c r="Q89"/>
  <c r="Q90"/>
  <c r="Q91"/>
  <c r="Q92"/>
  <c r="Q93"/>
  <c r="Q94"/>
  <c r="Q95"/>
  <c r="Q96"/>
  <c r="Q97"/>
  <c r="Q98"/>
  <c r="Q99"/>
  <c r="Q100"/>
  <c r="Q101"/>
  <c r="Q102"/>
  <c r="Q103"/>
  <c r="Q104"/>
  <c r="Q105"/>
  <c r="Q106"/>
  <c r="Q107"/>
  <c r="Q108"/>
  <c r="Q109"/>
  <c r="Q110"/>
  <c r="Q111"/>
  <c r="Q112"/>
  <c r="Q113"/>
  <c r="Q114"/>
  <c r="Q115"/>
  <c r="Q116"/>
  <c r="Q117"/>
  <c r="Q118"/>
  <c r="Q119"/>
  <c r="Q120"/>
  <c r="Q121"/>
  <c r="Q122"/>
  <c r="Q123"/>
  <c r="Q124"/>
  <c r="Q125"/>
  <c r="Q126"/>
  <c r="Q127"/>
  <c r="Q128"/>
  <c r="Q129"/>
  <c r="Q130"/>
  <c r="Q131"/>
  <c r="Q132"/>
  <c r="Q133"/>
  <c r="Q134"/>
  <c r="Q135"/>
  <c r="Q136"/>
  <c r="Q137"/>
  <c r="Q138"/>
  <c r="Q139"/>
  <c r="Q140"/>
  <c r="Q141"/>
  <c r="Q36"/>
  <c r="Q36" i="4"/>
  <c r="C37" i="2"/>
  <c r="C38"/>
  <c r="C39"/>
  <c r="C40"/>
  <c r="C41"/>
  <c r="C42"/>
  <c r="C43"/>
  <c r="C44"/>
  <c r="C45"/>
  <c r="C46"/>
  <c r="C47"/>
  <c r="C48"/>
  <c r="C49"/>
  <c r="C50"/>
  <c r="C51"/>
  <c r="C52"/>
  <c r="C53"/>
  <c r="C54"/>
  <c r="C55"/>
  <c r="C56"/>
  <c r="C57"/>
  <c r="C58"/>
  <c r="C59"/>
  <c r="C60"/>
  <c r="C61"/>
  <c r="C62"/>
  <c r="C63"/>
  <c r="C64"/>
  <c r="C65"/>
  <c r="C66"/>
  <c r="C67"/>
  <c r="C68"/>
  <c r="C69"/>
  <c r="C70"/>
  <c r="C71"/>
  <c r="C72"/>
  <c r="C73"/>
  <c r="C74"/>
  <c r="C75"/>
  <c r="C76"/>
  <c r="C77"/>
  <c r="C78"/>
  <c r="C79"/>
  <c r="C80"/>
  <c r="C81"/>
  <c r="C82"/>
  <c r="C83"/>
  <c r="C84"/>
  <c r="C85"/>
  <c r="C86"/>
  <c r="C87"/>
  <c r="C88"/>
  <c r="C89"/>
  <c r="C90"/>
  <c r="C91"/>
  <c r="C92"/>
  <c r="C93"/>
  <c r="C94"/>
  <c r="C95"/>
  <c r="C96"/>
  <c r="C97"/>
  <c r="C98"/>
  <c r="C99"/>
  <c r="C100"/>
  <c r="C101"/>
  <c r="C102"/>
  <c r="C103"/>
  <c r="C104"/>
  <c r="C105"/>
  <c r="C106"/>
  <c r="C107"/>
  <c r="C108"/>
  <c r="C109"/>
  <c r="C110"/>
  <c r="C111"/>
  <c r="C112"/>
  <c r="C113"/>
  <c r="C114"/>
  <c r="C115"/>
  <c r="C116"/>
  <c r="C117"/>
  <c r="C118"/>
  <c r="C119"/>
  <c r="C120"/>
  <c r="C121"/>
  <c r="C122"/>
  <c r="C123"/>
  <c r="C124"/>
  <c r="C125"/>
  <c r="C126"/>
  <c r="C127"/>
  <c r="C128"/>
  <c r="C129"/>
  <c r="C130"/>
  <c r="C131"/>
  <c r="C132"/>
  <c r="C133"/>
  <c r="C134"/>
  <c r="C135"/>
  <c r="C136"/>
  <c r="C137"/>
  <c r="C138"/>
  <c r="C139"/>
  <c r="C140"/>
  <c r="C141"/>
  <c r="C36" i="3"/>
  <c r="C37"/>
  <c r="C38"/>
  <c r="C39"/>
  <c r="C40"/>
  <c r="C41"/>
  <c r="C42"/>
  <c r="C43"/>
  <c r="C44"/>
  <c r="C45"/>
  <c r="C46"/>
  <c r="C47"/>
  <c r="C48"/>
  <c r="C49"/>
  <c r="C50"/>
  <c r="C51"/>
  <c r="C52"/>
  <c r="C53"/>
  <c r="C54"/>
  <c r="C55"/>
  <c r="C56"/>
  <c r="C57"/>
  <c r="C58"/>
  <c r="C59"/>
  <c r="C60"/>
  <c r="C61"/>
  <c r="C62"/>
  <c r="C63"/>
  <c r="C64"/>
  <c r="C65"/>
  <c r="C66"/>
  <c r="C67"/>
  <c r="C68"/>
  <c r="C69"/>
  <c r="C70"/>
  <c r="C71"/>
  <c r="C72"/>
  <c r="C73"/>
  <c r="C74"/>
  <c r="C75"/>
  <c r="C76"/>
  <c r="C77"/>
  <c r="C78"/>
  <c r="C79"/>
  <c r="C80"/>
  <c r="C81"/>
  <c r="C82"/>
  <c r="C83"/>
  <c r="C84"/>
  <c r="C85"/>
  <c r="C86"/>
  <c r="C87"/>
  <c r="C88"/>
  <c r="C89"/>
  <c r="C90"/>
  <c r="C91"/>
  <c r="C92"/>
  <c r="C93"/>
  <c r="C94"/>
  <c r="C95"/>
  <c r="C96"/>
  <c r="C97"/>
  <c r="C98"/>
  <c r="C99"/>
  <c r="C100"/>
  <c r="C101"/>
  <c r="C102"/>
  <c r="C103"/>
  <c r="C104"/>
  <c r="C105"/>
  <c r="C106"/>
  <c r="C107"/>
  <c r="C108"/>
  <c r="C109"/>
  <c r="C110"/>
  <c r="C111"/>
  <c r="C112"/>
  <c r="C113"/>
  <c r="C114"/>
  <c r="C115"/>
  <c r="C116"/>
  <c r="C117"/>
  <c r="C118"/>
  <c r="C119"/>
  <c r="C120"/>
  <c r="C121"/>
  <c r="C122"/>
  <c r="C123"/>
  <c r="C124"/>
  <c r="C125"/>
  <c r="C126"/>
  <c r="C127"/>
  <c r="C128"/>
  <c r="C129"/>
  <c r="C130"/>
  <c r="C131"/>
  <c r="C132"/>
  <c r="C133"/>
  <c r="C134"/>
  <c r="C135"/>
  <c r="C136"/>
  <c r="C137"/>
  <c r="C138"/>
  <c r="C139"/>
  <c r="C140"/>
  <c r="C141"/>
  <c r="C36" i="4"/>
  <c r="Q42" l="1"/>
  <c r="Q43"/>
  <c r="Q44"/>
  <c r="Q45"/>
  <c r="Q46"/>
  <c r="Q47"/>
  <c r="Q48"/>
  <c r="Q49"/>
  <c r="Q50"/>
  <c r="Q51"/>
  <c r="Q52"/>
  <c r="Q53"/>
  <c r="Q54"/>
  <c r="Q55"/>
  <c r="Q56"/>
  <c r="Q57"/>
  <c r="Q58"/>
  <c r="Q59"/>
  <c r="Q60"/>
  <c r="Q61"/>
  <c r="Q62"/>
  <c r="Q63"/>
  <c r="Q64"/>
  <c r="Q65"/>
  <c r="Q66"/>
  <c r="Q67"/>
  <c r="Q68"/>
  <c r="Q69"/>
  <c r="Q70"/>
  <c r="Q71"/>
  <c r="Q72"/>
  <c r="Q73"/>
  <c r="Q74"/>
  <c r="Q75"/>
  <c r="Q76"/>
  <c r="Q77"/>
  <c r="Q78"/>
  <c r="Q79"/>
  <c r="Q80"/>
  <c r="Q81"/>
  <c r="Q82"/>
  <c r="Q83"/>
  <c r="Q84"/>
  <c r="Q85"/>
  <c r="Q86"/>
  <c r="Q87"/>
  <c r="Q88"/>
  <c r="Q89"/>
  <c r="Q90"/>
  <c r="Q91"/>
  <c r="Q92"/>
  <c r="Q93"/>
  <c r="Q94"/>
  <c r="Q95"/>
  <c r="Q96"/>
  <c r="Q97"/>
  <c r="Q98"/>
  <c r="Q99"/>
  <c r="Q100"/>
  <c r="Q101"/>
  <c r="Q102"/>
  <c r="Q103"/>
  <c r="Q104"/>
  <c r="Q105"/>
  <c r="Q106"/>
  <c r="Q107"/>
  <c r="Q108"/>
  <c r="Q109"/>
  <c r="Q110"/>
  <c r="Q111"/>
  <c r="Q112"/>
  <c r="Q113"/>
  <c r="Q114"/>
  <c r="Q115"/>
  <c r="Q116"/>
  <c r="Q117"/>
  <c r="Q118"/>
  <c r="Q119"/>
  <c r="Q120"/>
  <c r="Q121"/>
  <c r="Q122"/>
  <c r="Q123"/>
  <c r="Q124"/>
  <c r="Q125"/>
  <c r="Q126"/>
  <c r="Q127"/>
  <c r="Q128"/>
  <c r="Q129"/>
  <c r="Q130"/>
  <c r="Q131"/>
  <c r="Q132"/>
  <c r="Q133"/>
  <c r="Q134"/>
  <c r="Q135"/>
  <c r="Q136"/>
  <c r="Q137"/>
  <c r="Q138"/>
  <c r="Q139"/>
  <c r="Q140"/>
  <c r="Q141"/>
  <c r="C42"/>
  <c r="C43"/>
  <c r="C44"/>
  <c r="C45"/>
  <c r="C46"/>
  <c r="C47"/>
  <c r="C48"/>
  <c r="C49"/>
  <c r="C50"/>
  <c r="C51"/>
  <c r="C52"/>
  <c r="C53"/>
  <c r="C54"/>
  <c r="C55"/>
  <c r="C56"/>
  <c r="C57"/>
  <c r="C58"/>
  <c r="C59"/>
  <c r="C60"/>
  <c r="C61"/>
  <c r="C62"/>
  <c r="C63"/>
  <c r="C64"/>
  <c r="C65"/>
  <c r="C66"/>
  <c r="C67"/>
  <c r="C68"/>
  <c r="C69"/>
  <c r="C70"/>
  <c r="C71"/>
  <c r="C72"/>
  <c r="C73"/>
  <c r="C74"/>
  <c r="C75"/>
  <c r="C76"/>
  <c r="C77"/>
  <c r="C78"/>
  <c r="C79"/>
  <c r="C80"/>
  <c r="C81"/>
  <c r="C82"/>
  <c r="C83"/>
  <c r="C84"/>
  <c r="C85"/>
  <c r="C86"/>
  <c r="C87"/>
  <c r="C88"/>
  <c r="C89"/>
  <c r="C90"/>
  <c r="C91"/>
  <c r="C92"/>
  <c r="C93"/>
  <c r="C94"/>
  <c r="C95"/>
  <c r="C96"/>
  <c r="C97"/>
  <c r="C98"/>
  <c r="C99"/>
  <c r="C100"/>
  <c r="C101"/>
  <c r="C102"/>
  <c r="C103"/>
  <c r="C104"/>
  <c r="C105"/>
  <c r="C106"/>
  <c r="C107"/>
  <c r="C108"/>
  <c r="C109"/>
  <c r="C110"/>
  <c r="C111"/>
  <c r="C112"/>
  <c r="C113"/>
  <c r="C114"/>
  <c r="C115"/>
  <c r="C116"/>
  <c r="C117"/>
  <c r="C118"/>
  <c r="C119"/>
  <c r="C120"/>
  <c r="C121"/>
  <c r="C122"/>
  <c r="C123"/>
  <c r="C124"/>
  <c r="C125"/>
  <c r="C126"/>
  <c r="C127"/>
  <c r="C128"/>
  <c r="C129"/>
  <c r="C130"/>
  <c r="C131"/>
  <c r="C132"/>
  <c r="C133"/>
  <c r="C134"/>
  <c r="C135"/>
  <c r="C136"/>
  <c r="C137"/>
  <c r="C138"/>
  <c r="C139"/>
  <c r="C140"/>
  <c r="C141"/>
  <c r="C37"/>
  <c r="C38"/>
  <c r="C39"/>
  <c r="C40"/>
  <c r="C41"/>
  <c r="Q37"/>
  <c r="Q38"/>
  <c r="Q39"/>
  <c r="Q40"/>
  <c r="Q41"/>
  <c r="I141"/>
  <c r="D141"/>
  <c r="I140"/>
  <c r="D140"/>
  <c r="I139"/>
  <c r="D139"/>
  <c r="I138"/>
  <c r="D138"/>
  <c r="I137"/>
  <c r="D137"/>
  <c r="I136"/>
  <c r="D136"/>
  <c r="I131"/>
  <c r="D131"/>
  <c r="I130"/>
  <c r="D130"/>
  <c r="I129"/>
  <c r="D129"/>
  <c r="I128"/>
  <c r="D128"/>
  <c r="I127"/>
  <c r="D127"/>
  <c r="I126"/>
  <c r="D126"/>
  <c r="I121"/>
  <c r="D121"/>
  <c r="I120"/>
  <c r="D120"/>
  <c r="I119"/>
  <c r="D119"/>
  <c r="I118"/>
  <c r="D118"/>
  <c r="I117"/>
  <c r="D117"/>
  <c r="I116"/>
  <c r="D116"/>
  <c r="I111"/>
  <c r="D111"/>
  <c r="I110"/>
  <c r="D110"/>
  <c r="I109"/>
  <c r="D109"/>
  <c r="I108"/>
  <c r="D108"/>
  <c r="I107"/>
  <c r="D107"/>
  <c r="I106"/>
  <c r="D106"/>
  <c r="I101"/>
  <c r="D101"/>
  <c r="I100"/>
  <c r="D100"/>
  <c r="I99"/>
  <c r="D99"/>
  <c r="I98"/>
  <c r="D98"/>
  <c r="I97"/>
  <c r="D97"/>
  <c r="I96"/>
  <c r="D96"/>
  <c r="I91"/>
  <c r="D91"/>
  <c r="I90"/>
  <c r="D90"/>
  <c r="I89"/>
  <c r="D89"/>
  <c r="I88"/>
  <c r="D88"/>
  <c r="I87"/>
  <c r="D87"/>
  <c r="I86"/>
  <c r="D86"/>
  <c r="I81"/>
  <c r="D81"/>
  <c r="I80"/>
  <c r="D80"/>
  <c r="I79"/>
  <c r="D79"/>
  <c r="I78"/>
  <c r="D78"/>
  <c r="I77"/>
  <c r="D77"/>
  <c r="I76"/>
  <c r="D76"/>
  <c r="I71"/>
  <c r="D71"/>
  <c r="I70"/>
  <c r="D70"/>
  <c r="I69"/>
  <c r="D69"/>
  <c r="I68"/>
  <c r="D68"/>
  <c r="I67"/>
  <c r="D67"/>
  <c r="I66"/>
  <c r="D66"/>
  <c r="I61"/>
  <c r="D61"/>
  <c r="I60"/>
  <c r="D60"/>
  <c r="I59"/>
  <c r="D59"/>
  <c r="I58"/>
  <c r="D58"/>
  <c r="I57"/>
  <c r="D57"/>
  <c r="I56"/>
  <c r="D56"/>
  <c r="I51"/>
  <c r="D51"/>
  <c r="I50"/>
  <c r="D50"/>
  <c r="I49"/>
  <c r="D49"/>
  <c r="I48"/>
  <c r="D48"/>
  <c r="I47"/>
  <c r="D47"/>
  <c r="I46"/>
  <c r="D46"/>
  <c r="I41"/>
  <c r="D41"/>
  <c r="I40"/>
  <c r="D40"/>
  <c r="I39"/>
  <c r="D39"/>
  <c r="I38"/>
  <c r="D38"/>
  <c r="I37"/>
  <c r="D37"/>
  <c r="I36"/>
  <c r="D36"/>
  <c r="AD31"/>
  <c r="AC31"/>
  <c r="AD30"/>
  <c r="AC30"/>
  <c r="AD29"/>
  <c r="AC29"/>
  <c r="AD28"/>
  <c r="AC28"/>
  <c r="AD27"/>
  <c r="AC27"/>
  <c r="AD26"/>
  <c r="L6" i="6" s="1"/>
  <c r="AC26" i="4"/>
  <c r="K6" i="6" s="1"/>
  <c r="AD25" i="4"/>
  <c r="AC25"/>
  <c r="AD24"/>
  <c r="AC24"/>
  <c r="AD23"/>
  <c r="AC23"/>
  <c r="AD22"/>
  <c r="AC22"/>
  <c r="AD21"/>
  <c r="AC21"/>
  <c r="AD20"/>
  <c r="AC20"/>
  <c r="I141" i="3"/>
  <c r="D141"/>
  <c r="I140"/>
  <c r="D140"/>
  <c r="I139"/>
  <c r="D139"/>
  <c r="I138"/>
  <c r="D138"/>
  <c r="I137"/>
  <c r="D137"/>
  <c r="I136"/>
  <c r="D136"/>
  <c r="I131"/>
  <c r="D131"/>
  <c r="I130"/>
  <c r="D130"/>
  <c r="I129"/>
  <c r="D129"/>
  <c r="I128"/>
  <c r="D128"/>
  <c r="I127"/>
  <c r="D127"/>
  <c r="I126"/>
  <c r="D126"/>
  <c r="I121"/>
  <c r="D121"/>
  <c r="I120"/>
  <c r="D120"/>
  <c r="I119"/>
  <c r="D119"/>
  <c r="I118"/>
  <c r="D118"/>
  <c r="I117"/>
  <c r="D117"/>
  <c r="I116"/>
  <c r="D116"/>
  <c r="I111"/>
  <c r="D111"/>
  <c r="I110"/>
  <c r="D110"/>
  <c r="I109"/>
  <c r="D109"/>
  <c r="I108"/>
  <c r="D108"/>
  <c r="I107"/>
  <c r="D107"/>
  <c r="I106"/>
  <c r="D106"/>
  <c r="I101"/>
  <c r="D101"/>
  <c r="I100"/>
  <c r="D100"/>
  <c r="I99"/>
  <c r="D99"/>
  <c r="I98"/>
  <c r="D98"/>
  <c r="I97"/>
  <c r="D97"/>
  <c r="I96"/>
  <c r="D96"/>
  <c r="I91"/>
  <c r="D91"/>
  <c r="I90"/>
  <c r="D90"/>
  <c r="I89"/>
  <c r="D89"/>
  <c r="I88"/>
  <c r="D88"/>
  <c r="I87"/>
  <c r="D87"/>
  <c r="I86"/>
  <c r="D86"/>
  <c r="I81"/>
  <c r="D81"/>
  <c r="I80"/>
  <c r="D80"/>
  <c r="I79"/>
  <c r="D79"/>
  <c r="I78"/>
  <c r="D78"/>
  <c r="I77"/>
  <c r="D77"/>
  <c r="I76"/>
  <c r="D76"/>
  <c r="I71"/>
  <c r="D71"/>
  <c r="I70"/>
  <c r="D70"/>
  <c r="I69"/>
  <c r="D69"/>
  <c r="I68"/>
  <c r="D68"/>
  <c r="I67"/>
  <c r="D67"/>
  <c r="I66"/>
  <c r="D66"/>
  <c r="I61"/>
  <c r="D61"/>
  <c r="I60"/>
  <c r="D60"/>
  <c r="I59"/>
  <c r="D59"/>
  <c r="I58"/>
  <c r="D58"/>
  <c r="I57"/>
  <c r="D57"/>
  <c r="I56"/>
  <c r="D56"/>
  <c r="I51"/>
  <c r="D51"/>
  <c r="I50"/>
  <c r="D50"/>
  <c r="I49"/>
  <c r="D49"/>
  <c r="I48"/>
  <c r="D48"/>
  <c r="I47"/>
  <c r="D47"/>
  <c r="I46"/>
  <c r="D46"/>
  <c r="I41"/>
  <c r="D41"/>
  <c r="I40"/>
  <c r="D40"/>
  <c r="I39"/>
  <c r="D39"/>
  <c r="I38"/>
  <c r="D38"/>
  <c r="I37"/>
  <c r="D37"/>
  <c r="I36"/>
  <c r="D36"/>
  <c r="AB20" s="1"/>
  <c r="J45" i="6" s="1"/>
  <c r="AD31" i="3"/>
  <c r="AC31"/>
  <c r="AD30"/>
  <c r="AC30"/>
  <c r="AD29"/>
  <c r="AC29"/>
  <c r="AD28"/>
  <c r="AC28"/>
  <c r="AD27"/>
  <c r="AC27"/>
  <c r="AD26"/>
  <c r="AC26"/>
  <c r="AD25"/>
  <c r="AC25"/>
  <c r="AD24"/>
  <c r="L25" i="6" s="1"/>
  <c r="AC24" i="3"/>
  <c r="K25" i="6" s="1"/>
  <c r="AD23" i="3"/>
  <c r="AC23"/>
  <c r="AD22"/>
  <c r="L34" i="6" s="1"/>
  <c r="AC22" i="3"/>
  <c r="K34" i="6" s="1"/>
  <c r="AD21" i="3"/>
  <c r="AC21"/>
  <c r="AD20"/>
  <c r="AC20"/>
  <c r="I141" i="2"/>
  <c r="D141"/>
  <c r="I140"/>
  <c r="D140"/>
  <c r="I139"/>
  <c r="D139"/>
  <c r="I138"/>
  <c r="D138"/>
  <c r="I137"/>
  <c r="D137"/>
  <c r="I136"/>
  <c r="D136"/>
  <c r="I131"/>
  <c r="D131"/>
  <c r="I130"/>
  <c r="D130"/>
  <c r="I129"/>
  <c r="D129"/>
  <c r="I128"/>
  <c r="D128"/>
  <c r="I127"/>
  <c r="D127"/>
  <c r="I126"/>
  <c r="D126"/>
  <c r="I121"/>
  <c r="D121"/>
  <c r="I120"/>
  <c r="D120"/>
  <c r="I119"/>
  <c r="D119"/>
  <c r="I118"/>
  <c r="D118"/>
  <c r="I117"/>
  <c r="D117"/>
  <c r="I116"/>
  <c r="D116"/>
  <c r="I111"/>
  <c r="D111"/>
  <c r="I110"/>
  <c r="D110"/>
  <c r="I109"/>
  <c r="D109"/>
  <c r="I108"/>
  <c r="D108"/>
  <c r="I107"/>
  <c r="D107"/>
  <c r="I106"/>
  <c r="D106"/>
  <c r="I101"/>
  <c r="D101"/>
  <c r="I100"/>
  <c r="D100"/>
  <c r="I99"/>
  <c r="D99"/>
  <c r="I98"/>
  <c r="D98"/>
  <c r="I97"/>
  <c r="D97"/>
  <c r="I96"/>
  <c r="D96"/>
  <c r="I91"/>
  <c r="D91"/>
  <c r="I90"/>
  <c r="D90"/>
  <c r="I89"/>
  <c r="D89"/>
  <c r="I88"/>
  <c r="D88"/>
  <c r="I87"/>
  <c r="D87"/>
  <c r="I86"/>
  <c r="D86"/>
  <c r="I81"/>
  <c r="D81"/>
  <c r="I80"/>
  <c r="D80"/>
  <c r="I79"/>
  <c r="D79"/>
  <c r="I78"/>
  <c r="D78"/>
  <c r="I77"/>
  <c r="D77"/>
  <c r="I76"/>
  <c r="D76"/>
  <c r="I71"/>
  <c r="D71"/>
  <c r="I70"/>
  <c r="D70"/>
  <c r="I69"/>
  <c r="D69"/>
  <c r="I68"/>
  <c r="D68"/>
  <c r="I67"/>
  <c r="D67"/>
  <c r="I66"/>
  <c r="D66"/>
  <c r="I61"/>
  <c r="D61"/>
  <c r="I60"/>
  <c r="D60"/>
  <c r="I59"/>
  <c r="D59"/>
  <c r="I58"/>
  <c r="D58"/>
  <c r="I57"/>
  <c r="D57"/>
  <c r="I56"/>
  <c r="D56"/>
  <c r="I51"/>
  <c r="D51"/>
  <c r="I50"/>
  <c r="D50"/>
  <c r="I49"/>
  <c r="D49"/>
  <c r="I48"/>
  <c r="D48"/>
  <c r="I47"/>
  <c r="D47"/>
  <c r="I46"/>
  <c r="D46"/>
  <c r="I41"/>
  <c r="D41"/>
  <c r="X23"/>
  <c r="I40"/>
  <c r="D40"/>
  <c r="X30"/>
  <c r="I39"/>
  <c r="D39"/>
  <c r="X22"/>
  <c r="I38"/>
  <c r="D38"/>
  <c r="X20"/>
  <c r="AF20" s="1"/>
  <c r="N48" i="6" s="1"/>
  <c r="I37" i="2"/>
  <c r="D37"/>
  <c r="X28"/>
  <c r="F31" i="6" s="1"/>
  <c r="I36" i="2"/>
  <c r="D36"/>
  <c r="AB20" s="1"/>
  <c r="J48" i="6" s="1"/>
  <c r="X31" i="2"/>
  <c r="F15" i="6" s="1"/>
  <c r="AD31" i="2"/>
  <c r="L15" i="6" s="1"/>
  <c r="AC31" i="2"/>
  <c r="K15" i="6" s="1"/>
  <c r="AD30" i="2"/>
  <c r="AC30"/>
  <c r="AD29"/>
  <c r="AC29"/>
  <c r="AD28"/>
  <c r="L31" i="6" s="1"/>
  <c r="AC28" i="2"/>
  <c r="K31" i="6" s="1"/>
  <c r="AD27" i="2"/>
  <c r="AC27"/>
  <c r="AD26"/>
  <c r="AC26"/>
  <c r="AD25"/>
  <c r="L32" i="6" s="1"/>
  <c r="AC25" i="2"/>
  <c r="K32" i="6" s="1"/>
  <c r="AD24" i="2"/>
  <c r="AC24"/>
  <c r="AD23"/>
  <c r="AC23"/>
  <c r="AD22"/>
  <c r="AC22"/>
  <c r="AD21"/>
  <c r="AC21"/>
  <c r="AD20"/>
  <c r="AC20"/>
  <c r="AD31" i="1"/>
  <c r="AC31"/>
  <c r="AD30"/>
  <c r="AC30"/>
  <c r="AD29"/>
  <c r="AC29"/>
  <c r="AD28"/>
  <c r="L36" i="6" s="1"/>
  <c r="AC28" i="1"/>
  <c r="AD27"/>
  <c r="AC27"/>
  <c r="AD26"/>
  <c r="AC26"/>
  <c r="AD25"/>
  <c r="L8" i="6" s="1"/>
  <c r="AC25" i="1"/>
  <c r="AD24"/>
  <c r="AC24"/>
  <c r="AC20"/>
  <c r="AD21"/>
  <c r="L33" i="6" s="1"/>
  <c r="AC21" i="1"/>
  <c r="K33" i="6" s="1"/>
  <c r="AD22" i="1"/>
  <c r="AC22"/>
  <c r="AD23"/>
  <c r="AC23"/>
  <c r="AD20"/>
  <c r="I141"/>
  <c r="I140"/>
  <c r="I139"/>
  <c r="D141"/>
  <c r="D140"/>
  <c r="D139"/>
  <c r="I136"/>
  <c r="I137"/>
  <c r="I138"/>
  <c r="D138"/>
  <c r="D137"/>
  <c r="D136"/>
  <c r="I131"/>
  <c r="I130"/>
  <c r="I129"/>
  <c r="I128"/>
  <c r="I127"/>
  <c r="I126"/>
  <c r="D131"/>
  <c r="D130"/>
  <c r="D129"/>
  <c r="D128"/>
  <c r="D127"/>
  <c r="D126"/>
  <c r="I121"/>
  <c r="I120"/>
  <c r="I119"/>
  <c r="I118"/>
  <c r="I117"/>
  <c r="I116"/>
  <c r="D121"/>
  <c r="D120"/>
  <c r="D119"/>
  <c r="D118"/>
  <c r="D117"/>
  <c r="D116"/>
  <c r="I111"/>
  <c r="I110"/>
  <c r="I109"/>
  <c r="I108"/>
  <c r="I107"/>
  <c r="I106"/>
  <c r="D111"/>
  <c r="D110"/>
  <c r="D109"/>
  <c r="D108"/>
  <c r="D107"/>
  <c r="D106"/>
  <c r="I101"/>
  <c r="I100"/>
  <c r="I99"/>
  <c r="I98"/>
  <c r="I97"/>
  <c r="I96"/>
  <c r="D101"/>
  <c r="D100"/>
  <c r="D99"/>
  <c r="D98"/>
  <c r="D97"/>
  <c r="D96"/>
  <c r="I91"/>
  <c r="I90"/>
  <c r="I89"/>
  <c r="I88"/>
  <c r="I87"/>
  <c r="I86"/>
  <c r="D91"/>
  <c r="D90"/>
  <c r="D89"/>
  <c r="D88"/>
  <c r="D87"/>
  <c r="D86"/>
  <c r="D81"/>
  <c r="D80"/>
  <c r="D79"/>
  <c r="AA20" s="1"/>
  <c r="I17" i="6" s="1"/>
  <c r="D78" i="1"/>
  <c r="D77"/>
  <c r="D76"/>
  <c r="D71"/>
  <c r="D70"/>
  <c r="D69"/>
  <c r="D68"/>
  <c r="D67"/>
  <c r="D66"/>
  <c r="D61"/>
  <c r="D60"/>
  <c r="D59"/>
  <c r="D58"/>
  <c r="D57"/>
  <c r="D56"/>
  <c r="D51"/>
  <c r="D50"/>
  <c r="D49"/>
  <c r="D48"/>
  <c r="D47"/>
  <c r="D46"/>
  <c r="D41"/>
  <c r="D40"/>
  <c r="D39"/>
  <c r="D38"/>
  <c r="Z20" s="1"/>
  <c r="H17" i="6" s="1"/>
  <c r="D37" i="1"/>
  <c r="Y20" s="1"/>
  <c r="G17" i="6" s="1"/>
  <c r="D36" i="1"/>
  <c r="AB20" s="1"/>
  <c r="J17" i="6" s="1"/>
  <c r="Y20" i="2" l="1"/>
  <c r="G48" i="6" s="1"/>
  <c r="AA20" i="2"/>
  <c r="I48" i="6" s="1"/>
  <c r="Z20" i="2"/>
  <c r="H48" i="6" s="1"/>
  <c r="Y20" i="3"/>
  <c r="G45" i="6" s="1"/>
  <c r="Z20" i="3"/>
  <c r="H45" i="6" s="1"/>
  <c r="AA20" i="3"/>
  <c r="I45" i="6" s="1"/>
  <c r="Y31" i="3"/>
  <c r="G5" i="6" s="1"/>
  <c r="Y30" i="3"/>
  <c r="Y29"/>
  <c r="G11" i="6" s="1"/>
  <c r="Y28" i="3"/>
  <c r="G7" i="6" s="1"/>
  <c r="Y27" i="3"/>
  <c r="G13" i="6" s="1"/>
  <c r="Y26" i="3"/>
  <c r="G46" i="6" s="1"/>
  <c r="Y25" i="3"/>
  <c r="G23" i="6" s="1"/>
  <c r="Y24" i="3"/>
  <c r="G25" i="6" s="1"/>
  <c r="Y23" i="3"/>
  <c r="G44" i="6" s="1"/>
  <c r="Y22" i="3"/>
  <c r="G34" i="6" s="1"/>
  <c r="Y21" i="3"/>
  <c r="G50" i="6" s="1"/>
  <c r="Z31" i="3"/>
  <c r="H5" i="6" s="1"/>
  <c r="Z30" i="3"/>
  <c r="Z29"/>
  <c r="H11" i="6" s="1"/>
  <c r="Z28" i="3"/>
  <c r="H7" i="6" s="1"/>
  <c r="Z27" i="3"/>
  <c r="H13" i="6" s="1"/>
  <c r="Z26" i="3"/>
  <c r="H46" i="6" s="1"/>
  <c r="Z25" i="3"/>
  <c r="H23" i="6" s="1"/>
  <c r="Z24" i="3"/>
  <c r="H25" i="6" s="1"/>
  <c r="Z23" i="3"/>
  <c r="H44" i="6" s="1"/>
  <c r="Z22" i="3"/>
  <c r="H34" i="6" s="1"/>
  <c r="Z21" i="3"/>
  <c r="H50" i="6" s="1"/>
  <c r="AA31" i="3"/>
  <c r="I5" i="6" s="1"/>
  <c r="AA30" i="3"/>
  <c r="AA29"/>
  <c r="I11" i="6" s="1"/>
  <c r="AA28" i="3"/>
  <c r="I7" i="6" s="1"/>
  <c r="AA27" i="3"/>
  <c r="I13" i="6" s="1"/>
  <c r="AA26" i="3"/>
  <c r="I46" i="6" s="1"/>
  <c r="AA25" i="3"/>
  <c r="I23" i="6" s="1"/>
  <c r="AA24" i="3"/>
  <c r="I25" i="6" s="1"/>
  <c r="AA23" i="3"/>
  <c r="I44" i="6" s="1"/>
  <c r="AA22" i="3"/>
  <c r="I34" i="6" s="1"/>
  <c r="AA21" i="3"/>
  <c r="I50" i="6" s="1"/>
  <c r="AB31" i="3"/>
  <c r="J5" i="6" s="1"/>
  <c r="AB30" i="3"/>
  <c r="AB29"/>
  <c r="J11" i="6" s="1"/>
  <c r="AB28" i="3"/>
  <c r="J7" i="6" s="1"/>
  <c r="AB27" i="3"/>
  <c r="J13" i="6" s="1"/>
  <c r="AB26" i="3"/>
  <c r="J46" i="6" s="1"/>
  <c r="AB25" i="3"/>
  <c r="J23" i="6" s="1"/>
  <c r="AB24" i="3"/>
  <c r="J25" i="6" s="1"/>
  <c r="AB23" i="3"/>
  <c r="J44" i="6" s="1"/>
  <c r="AB22" i="3"/>
  <c r="J34" i="6" s="1"/>
  <c r="AB21" i="3"/>
  <c r="J50" i="6" s="1"/>
  <c r="Y31" i="2"/>
  <c r="G15" i="6" s="1"/>
  <c r="Y30" i="2"/>
  <c r="G39" i="6" s="1"/>
  <c r="Y29" i="2"/>
  <c r="G16" i="6" s="1"/>
  <c r="Y28" i="2"/>
  <c r="G31" i="6" s="1"/>
  <c r="Y27" i="2"/>
  <c r="G4" i="6" s="1"/>
  <c r="Y26" i="2"/>
  <c r="G22" i="6" s="1"/>
  <c r="Y25" i="2"/>
  <c r="G32" i="6" s="1"/>
  <c r="Y24" i="2"/>
  <c r="G26" i="6" s="1"/>
  <c r="Y23" i="2"/>
  <c r="G14" i="6" s="1"/>
  <c r="Y22" i="2"/>
  <c r="G43" i="6" s="1"/>
  <c r="Y21" i="2"/>
  <c r="G42" i="6" s="1"/>
  <c r="Z31" i="2"/>
  <c r="H15" i="6" s="1"/>
  <c r="Z30" i="2"/>
  <c r="H39" i="6" s="1"/>
  <c r="Z29" i="2"/>
  <c r="H16" i="6" s="1"/>
  <c r="Z28" i="2"/>
  <c r="H31" i="6" s="1"/>
  <c r="Z27" i="2"/>
  <c r="H4" i="6" s="1"/>
  <c r="Z26" i="2"/>
  <c r="H22" i="6" s="1"/>
  <c r="Z25" i="2"/>
  <c r="H32" i="6" s="1"/>
  <c r="Z24" i="2"/>
  <c r="H26" i="6" s="1"/>
  <c r="Z23" i="2"/>
  <c r="H14" i="6" s="1"/>
  <c r="Z22" i="2"/>
  <c r="H43" i="6" s="1"/>
  <c r="Z21" i="2"/>
  <c r="H42" i="6" s="1"/>
  <c r="AA31" i="2"/>
  <c r="I15" i="6" s="1"/>
  <c r="AA30" i="2"/>
  <c r="I39" i="6" s="1"/>
  <c r="AA29" i="2"/>
  <c r="I16" i="6" s="1"/>
  <c r="AA28" i="2"/>
  <c r="I31" i="6" s="1"/>
  <c r="AA27" i="2"/>
  <c r="I4" i="6" s="1"/>
  <c r="AA26" i="2"/>
  <c r="I22" i="6" s="1"/>
  <c r="AA25" i="2"/>
  <c r="I32" i="6" s="1"/>
  <c r="AA24" i="2"/>
  <c r="I26" i="6" s="1"/>
  <c r="AA23" i="2"/>
  <c r="I14" i="6" s="1"/>
  <c r="AA22" i="2"/>
  <c r="I43" i="6" s="1"/>
  <c r="AA21" i="2"/>
  <c r="I42" i="6" s="1"/>
  <c r="AB31" i="2"/>
  <c r="J15" i="6" s="1"/>
  <c r="AB30" i="2"/>
  <c r="J39" i="6" s="1"/>
  <c r="AB29" i="2"/>
  <c r="J16" i="6" s="1"/>
  <c r="AB28" i="2"/>
  <c r="J31" i="6" s="1"/>
  <c r="AB27" i="2"/>
  <c r="J4" i="6" s="1"/>
  <c r="AB26" i="2"/>
  <c r="J22" i="6" s="1"/>
  <c r="AB25" i="2"/>
  <c r="J32" i="6" s="1"/>
  <c r="AB24" i="2"/>
  <c r="J26" i="6" s="1"/>
  <c r="AB23" i="2"/>
  <c r="J14" i="6" s="1"/>
  <c r="AB22" i="2"/>
  <c r="J43" i="6" s="1"/>
  <c r="AB21" i="2"/>
  <c r="J42" i="6" s="1"/>
  <c r="AF23" i="2"/>
  <c r="N14" i="6" s="1"/>
  <c r="F14"/>
  <c r="AF30" i="2"/>
  <c r="N39" i="6" s="1"/>
  <c r="F39"/>
  <c r="AF22" i="2"/>
  <c r="N43" i="6" s="1"/>
  <c r="F43"/>
  <c r="Y31" i="1"/>
  <c r="G21" i="6" s="1"/>
  <c r="Y30" i="1"/>
  <c r="Y29"/>
  <c r="G30" i="6" s="1"/>
  <c r="Y28" i="1"/>
  <c r="G36" i="6" s="1"/>
  <c r="Y27" i="1"/>
  <c r="G29" i="6" s="1"/>
  <c r="Y26" i="1"/>
  <c r="G41" i="6" s="1"/>
  <c r="Y25" i="1"/>
  <c r="G8" i="6" s="1"/>
  <c r="Y24" i="1"/>
  <c r="G38" i="6" s="1"/>
  <c r="Y23" i="1"/>
  <c r="G10" i="6" s="1"/>
  <c r="Y22" i="1"/>
  <c r="G49" i="6" s="1"/>
  <c r="Y21" i="1"/>
  <c r="G33" i="6" s="1"/>
  <c r="Z31" i="1"/>
  <c r="H21" i="6" s="1"/>
  <c r="Z30" i="1"/>
  <c r="Z29"/>
  <c r="H30" i="6" s="1"/>
  <c r="Z28" i="1"/>
  <c r="H36" i="6" s="1"/>
  <c r="Z27" i="1"/>
  <c r="H29" i="6" s="1"/>
  <c r="Z26" i="1"/>
  <c r="H41" i="6" s="1"/>
  <c r="Z25" i="1"/>
  <c r="H8" i="6" s="1"/>
  <c r="Z24" i="1"/>
  <c r="H38" i="6" s="1"/>
  <c r="Z23" i="1"/>
  <c r="H10" i="6" s="1"/>
  <c r="Z22" i="1"/>
  <c r="H49" i="6" s="1"/>
  <c r="Z21" i="1"/>
  <c r="H33" i="6" s="1"/>
  <c r="AA31" i="1"/>
  <c r="I21" i="6" s="1"/>
  <c r="AA30" i="1"/>
  <c r="AA29"/>
  <c r="I30" i="6" s="1"/>
  <c r="AA28" i="1"/>
  <c r="I36" i="6" s="1"/>
  <c r="AA27" i="1"/>
  <c r="I29" i="6" s="1"/>
  <c r="AA26" i="1"/>
  <c r="I41" i="6" s="1"/>
  <c r="AA25" i="1"/>
  <c r="I8" i="6" s="1"/>
  <c r="AA24" i="1"/>
  <c r="I38" i="6" s="1"/>
  <c r="AA23" i="1"/>
  <c r="I10" i="6" s="1"/>
  <c r="AA22" i="1"/>
  <c r="I49" i="6" s="1"/>
  <c r="AA21" i="1"/>
  <c r="I33" i="6" s="1"/>
  <c r="AB31" i="1"/>
  <c r="J21" i="6" s="1"/>
  <c r="AB30" i="1"/>
  <c r="AB29"/>
  <c r="J30" i="6" s="1"/>
  <c r="AB28" i="1"/>
  <c r="J36" i="6" s="1"/>
  <c r="AB27" i="1"/>
  <c r="J29" i="6" s="1"/>
  <c r="AB26" i="1"/>
  <c r="J41" i="6" s="1"/>
  <c r="AB25" i="1"/>
  <c r="J8" i="6" s="1"/>
  <c r="AB24" i="1"/>
  <c r="J38" i="6" s="1"/>
  <c r="AB23" i="1"/>
  <c r="J10" i="6" s="1"/>
  <c r="AB22" i="1"/>
  <c r="J49" i="6" s="1"/>
  <c r="AB21" i="1"/>
  <c r="J33" i="6" s="1"/>
  <c r="AF31" i="2"/>
  <c r="N15" i="6" s="1"/>
  <c r="AF28" i="2"/>
  <c r="N31" i="6" s="1"/>
  <c r="AB21" i="4"/>
  <c r="J51" i="6" s="1"/>
  <c r="AB22" i="4"/>
  <c r="J28" i="6" s="1"/>
  <c r="AB23" i="4"/>
  <c r="J35" i="6" s="1"/>
  <c r="AB24" i="4"/>
  <c r="J47" i="6" s="1"/>
  <c r="AB25" i="4"/>
  <c r="J37" i="6" s="1"/>
  <c r="AB26" i="4"/>
  <c r="J6" i="6" s="1"/>
  <c r="AB27" i="4"/>
  <c r="J18" i="6" s="1"/>
  <c r="AB28" i="4"/>
  <c r="J40" i="6" s="1"/>
  <c r="AB29" i="4"/>
  <c r="J9" i="6" s="1"/>
  <c r="AB30" i="4"/>
  <c r="J12" i="6" s="1"/>
  <c r="AB31" i="4"/>
  <c r="J24" i="6" s="1"/>
  <c r="AB20" i="4"/>
  <c r="J27" i="6" s="1"/>
  <c r="AA21" i="4"/>
  <c r="I51" i="6" s="1"/>
  <c r="AA22" i="4"/>
  <c r="I28" i="6" s="1"/>
  <c r="AA23" i="4"/>
  <c r="I35" i="6" s="1"/>
  <c r="AA24" i="4"/>
  <c r="I47" i="6" s="1"/>
  <c r="AA25" i="4"/>
  <c r="I37" i="6" s="1"/>
  <c r="AA26" i="4"/>
  <c r="I6" i="6" s="1"/>
  <c r="AA27" i="4"/>
  <c r="I18" i="6" s="1"/>
  <c r="AA28" i="4"/>
  <c r="I40" i="6" s="1"/>
  <c r="AA29" i="4"/>
  <c r="I9" i="6" s="1"/>
  <c r="AA30" i="4"/>
  <c r="I12" i="6" s="1"/>
  <c r="AA31" i="4"/>
  <c r="I24" i="6" s="1"/>
  <c r="AA20" i="4"/>
  <c r="I27" i="6" s="1"/>
  <c r="Z21" i="4"/>
  <c r="H51" i="6" s="1"/>
  <c r="Z22" i="4"/>
  <c r="H28" i="6" s="1"/>
  <c r="Z23" i="4"/>
  <c r="H35" i="6" s="1"/>
  <c r="Z24" i="4"/>
  <c r="H47" i="6" s="1"/>
  <c r="Z25" i="4"/>
  <c r="H37" i="6" s="1"/>
  <c r="Z26" i="4"/>
  <c r="H6" i="6" s="1"/>
  <c r="Z27" i="4"/>
  <c r="H18" i="6" s="1"/>
  <c r="Z28" i="4"/>
  <c r="H40" i="6" s="1"/>
  <c r="Z29" i="4"/>
  <c r="H9" i="6" s="1"/>
  <c r="Z30" i="4"/>
  <c r="H12" i="6" s="1"/>
  <c r="Z31" i="4"/>
  <c r="H24" i="6" s="1"/>
  <c r="Z20" i="4"/>
  <c r="H27" i="6" s="1"/>
  <c r="Y21" i="4"/>
  <c r="G51" i="6" s="1"/>
  <c r="Y22" i="4"/>
  <c r="G28" i="6" s="1"/>
  <c r="Y23" i="4"/>
  <c r="G35" i="6" s="1"/>
  <c r="Y24" i="4"/>
  <c r="G47" i="6" s="1"/>
  <c r="Y25" i="4"/>
  <c r="G37" i="6" s="1"/>
  <c r="Y26" i="4"/>
  <c r="G6" i="6" s="1"/>
  <c r="Y27" i="4"/>
  <c r="G18" i="6" s="1"/>
  <c r="Y28" i="4"/>
  <c r="G40" i="6" s="1"/>
  <c r="Y29" i="4"/>
  <c r="G9" i="6" s="1"/>
  <c r="Y30" i="4"/>
  <c r="G12" i="6" s="1"/>
  <c r="Y31" i="4"/>
  <c r="G24" i="6" s="1"/>
  <c r="Y20" i="4"/>
  <c r="G27" i="6" s="1"/>
  <c r="K8"/>
  <c r="K36"/>
  <c r="L17"/>
  <c r="K10"/>
  <c r="L10"/>
  <c r="K49"/>
  <c r="L49"/>
  <c r="K17"/>
  <c r="K38"/>
  <c r="L38"/>
  <c r="K41"/>
  <c r="L41"/>
  <c r="K29"/>
  <c r="L29"/>
  <c r="K30"/>
  <c r="L30"/>
  <c r="K21"/>
  <c r="L21"/>
  <c r="K48"/>
  <c r="L48"/>
  <c r="K42"/>
  <c r="L42"/>
  <c r="K43"/>
  <c r="L43"/>
  <c r="K14"/>
  <c r="L14"/>
  <c r="K26"/>
  <c r="L26"/>
  <c r="K22"/>
  <c r="L22"/>
  <c r="K4"/>
  <c r="L4"/>
  <c r="K16"/>
  <c r="L16"/>
  <c r="K39"/>
  <c r="L39"/>
  <c r="F48"/>
  <c r="K45"/>
  <c r="L45"/>
  <c r="K50"/>
  <c r="L50"/>
  <c r="K44"/>
  <c r="L44"/>
  <c r="K23"/>
  <c r="L23"/>
  <c r="K46"/>
  <c r="L46"/>
  <c r="K13"/>
  <c r="L13"/>
  <c r="K7"/>
  <c r="L7"/>
  <c r="K11"/>
  <c r="L11"/>
  <c r="K5"/>
  <c r="L5"/>
  <c r="K27"/>
  <c r="L27"/>
  <c r="K51"/>
  <c r="L51"/>
  <c r="K28"/>
  <c r="L28"/>
  <c r="K35"/>
  <c r="L35"/>
  <c r="K47"/>
  <c r="L47"/>
  <c r="K37"/>
  <c r="L37"/>
  <c r="K18"/>
  <c r="L18"/>
  <c r="K40"/>
  <c r="L40"/>
  <c r="K9"/>
  <c r="L9"/>
  <c r="K12"/>
  <c r="L12"/>
  <c r="K24"/>
  <c r="L24"/>
  <c r="AE22" i="2"/>
  <c r="AG22" s="1"/>
  <c r="X29" i="4"/>
  <c r="X30"/>
  <c r="X27" i="2"/>
  <c r="X20" i="3"/>
  <c r="AF20" s="1"/>
  <c r="N45" i="6" s="1"/>
  <c r="X20" i="4"/>
  <c r="AF20" s="1"/>
  <c r="N27" i="6" s="1"/>
  <c r="AE20" i="4"/>
  <c r="AE22"/>
  <c r="M28" i="6" s="1"/>
  <c r="AE24" i="4"/>
  <c r="M47" i="6" s="1"/>
  <c r="X24" i="2"/>
  <c r="X29"/>
  <c r="X25"/>
  <c r="F32" i="6" s="1"/>
  <c r="X26" i="2"/>
  <c r="X21"/>
  <c r="X20" i="1"/>
  <c r="AE20" i="2"/>
  <c r="X28" i="4"/>
  <c r="AE29" i="2"/>
  <c r="AE31"/>
  <c r="M15" i="6" s="1"/>
  <c r="X27" i="4"/>
  <c r="AE26" i="2"/>
  <c r="AE30" i="1"/>
  <c r="X22" i="3"/>
  <c r="X26"/>
  <c r="AF26" s="1"/>
  <c r="N46" i="6" s="1"/>
  <c r="AE25" i="3"/>
  <c r="AE29"/>
  <c r="AE26"/>
  <c r="AE28"/>
  <c r="AE24" i="2"/>
  <c r="AE21"/>
  <c r="X23" i="1"/>
  <c r="AF23" s="1"/>
  <c r="N10" i="6" s="1"/>
  <c r="AE22" i="1"/>
  <c r="M49" i="6" s="1"/>
  <c r="AE20" i="1"/>
  <c r="X28"/>
  <c r="AE26"/>
  <c r="M41" i="6" s="1"/>
  <c r="AE28" i="1"/>
  <c r="M36" i="6" s="1"/>
  <c r="X31" i="1"/>
  <c r="AF31" s="1"/>
  <c r="N21" i="6" s="1"/>
  <c r="X30" i="1"/>
  <c r="AE27"/>
  <c r="M29" i="6" s="1"/>
  <c r="X22" i="1"/>
  <c r="AF22" s="1"/>
  <c r="N49" i="6" s="1"/>
  <c r="X27" i="1"/>
  <c r="AF27" s="1"/>
  <c r="N29" i="6" s="1"/>
  <c r="AE25" i="1"/>
  <c r="M8" i="6" s="1"/>
  <c r="AE31" i="1"/>
  <c r="M21" i="6" s="1"/>
  <c r="X24" i="1"/>
  <c r="AF24" s="1"/>
  <c r="N38" i="6" s="1"/>
  <c r="AE23" i="2"/>
  <c r="AE25"/>
  <c r="M32" i="6" s="1"/>
  <c r="AE28" i="2"/>
  <c r="M31" i="6" s="1"/>
  <c r="X30" i="3"/>
  <c r="AF30" s="1"/>
  <c r="X31"/>
  <c r="AF31" s="1"/>
  <c r="N5" i="6" s="1"/>
  <c r="X28" i="3"/>
  <c r="AF28" s="1"/>
  <c r="N7" i="6" s="1"/>
  <c r="X25" i="3"/>
  <c r="AF25" s="1"/>
  <c r="N23" i="6" s="1"/>
  <c r="X21" i="3"/>
  <c r="AF21" s="1"/>
  <c r="N50" i="6" s="1"/>
  <c r="X23" i="3"/>
  <c r="AF23" s="1"/>
  <c r="N44" i="6" s="1"/>
  <c r="X29" i="3"/>
  <c r="AF29" s="1"/>
  <c r="N11" i="6" s="1"/>
  <c r="AE21" i="3"/>
  <c r="AE23"/>
  <c r="AE27"/>
  <c r="AE29" i="4"/>
  <c r="M9" i="6" s="1"/>
  <c r="AE31" i="4"/>
  <c r="M24" i="6" s="1"/>
  <c r="X24" i="4"/>
  <c r="X21"/>
  <c r="X22"/>
  <c r="AE27"/>
  <c r="M18" i="6" s="1"/>
  <c r="X31" i="4"/>
  <c r="X26"/>
  <c r="F6" i="6" s="1"/>
  <c r="AE26" i="4"/>
  <c r="M6" i="6" s="1"/>
  <c r="AE23" i="4"/>
  <c r="M35" i="6" s="1"/>
  <c r="X23" i="4"/>
  <c r="AE30"/>
  <c r="M12" i="6" s="1"/>
  <c r="AE25" i="4"/>
  <c r="M37" i="6" s="1"/>
  <c r="X25" i="4"/>
  <c r="AE21"/>
  <c r="M51" i="6" s="1"/>
  <c r="AE28" i="4"/>
  <c r="M40" i="6" s="1"/>
  <c r="X27" i="3"/>
  <c r="AF27" s="1"/>
  <c r="N13" i="6" s="1"/>
  <c r="AE31" i="3"/>
  <c r="AE22"/>
  <c r="M34" i="6" s="1"/>
  <c r="AE20" i="3"/>
  <c r="AE30"/>
  <c r="AE24"/>
  <c r="M25" i="6" s="1"/>
  <c r="X24" i="3"/>
  <c r="AE27" i="2"/>
  <c r="AE30"/>
  <c r="X29" i="1"/>
  <c r="AF29" s="1"/>
  <c r="N30" i="6" s="1"/>
  <c r="AE29" i="1"/>
  <c r="M30" i="6" s="1"/>
  <c r="X26" i="1"/>
  <c r="AF26" s="1"/>
  <c r="N41" i="6" s="1"/>
  <c r="AE23" i="1"/>
  <c r="M10" i="6" s="1"/>
  <c r="X21" i="1"/>
  <c r="AE21"/>
  <c r="M33" i="6" s="1"/>
  <c r="X25" i="1"/>
  <c r="AE24"/>
  <c r="M38" i="6" s="1"/>
  <c r="AF23" i="4" l="1"/>
  <c r="N35" i="6" s="1"/>
  <c r="F35"/>
  <c r="AF24" i="4"/>
  <c r="N47" i="6" s="1"/>
  <c r="F47"/>
  <c r="AF25" i="4"/>
  <c r="N37" i="6" s="1"/>
  <c r="F37"/>
  <c r="AF30" i="4"/>
  <c r="N12" i="6" s="1"/>
  <c r="F12"/>
  <c r="AF22" i="4"/>
  <c r="N28" i="6" s="1"/>
  <c r="F28"/>
  <c r="AF29" i="4"/>
  <c r="N9" i="6" s="1"/>
  <c r="F9"/>
  <c r="AF31" i="4"/>
  <c r="N24" i="6" s="1"/>
  <c r="F24"/>
  <c r="AF28" i="4"/>
  <c r="N40" i="6" s="1"/>
  <c r="F40"/>
  <c r="AF21" i="4"/>
  <c r="N51" i="6" s="1"/>
  <c r="F51"/>
  <c r="AF27" i="4"/>
  <c r="N18" i="6" s="1"/>
  <c r="F18"/>
  <c r="AF24" i="2"/>
  <c r="N26" i="6" s="1"/>
  <c r="F26"/>
  <c r="AF29" i="2"/>
  <c r="N16" i="6" s="1"/>
  <c r="F16"/>
  <c r="AF26" i="2"/>
  <c r="N22" i="6" s="1"/>
  <c r="F22"/>
  <c r="AF21" i="2"/>
  <c r="N42" i="6" s="1"/>
  <c r="F42"/>
  <c r="AF27" i="2"/>
  <c r="N4" i="6" s="1"/>
  <c r="F4"/>
  <c r="AF20" i="1"/>
  <c r="N17" i="6" s="1"/>
  <c r="F17"/>
  <c r="F8"/>
  <c r="AF25" i="1"/>
  <c r="N8" i="6" s="1"/>
  <c r="F33"/>
  <c r="AF21" i="1"/>
  <c r="N33" i="6" s="1"/>
  <c r="AF30" i="1"/>
  <c r="F36" i="6"/>
  <c r="AF28" i="1"/>
  <c r="N36" i="6" s="1"/>
  <c r="AF25" i="2"/>
  <c r="N32" i="6" s="1"/>
  <c r="F25"/>
  <c r="AF24" i="3"/>
  <c r="N25" i="6" s="1"/>
  <c r="F34"/>
  <c r="AF22" i="3"/>
  <c r="N34" i="6" s="1"/>
  <c r="AF26" i="4"/>
  <c r="N6" i="6" s="1"/>
  <c r="F41"/>
  <c r="F30"/>
  <c r="F38"/>
  <c r="F29"/>
  <c r="F49"/>
  <c r="F21"/>
  <c r="M17"/>
  <c r="F10"/>
  <c r="M39"/>
  <c r="M4"/>
  <c r="M14"/>
  <c r="M42"/>
  <c r="M26"/>
  <c r="M22"/>
  <c r="M16"/>
  <c r="M48"/>
  <c r="M43"/>
  <c r="M45"/>
  <c r="M5"/>
  <c r="F13"/>
  <c r="M13"/>
  <c r="M44"/>
  <c r="M50"/>
  <c r="F11"/>
  <c r="F44"/>
  <c r="F50"/>
  <c r="F23"/>
  <c r="F7"/>
  <c r="F5"/>
  <c r="M7"/>
  <c r="M46"/>
  <c r="M11"/>
  <c r="M23"/>
  <c r="F46"/>
  <c r="F45"/>
  <c r="M27"/>
  <c r="F27"/>
  <c r="AG30" i="2"/>
  <c r="AG22" i="4"/>
  <c r="AG28" i="3"/>
  <c r="AG20" i="4"/>
  <c r="AG26" i="1"/>
  <c r="AG26" i="4"/>
  <c r="AG21"/>
  <c r="AG31" i="3"/>
  <c r="AG23" i="2"/>
  <c r="AG27" i="1"/>
  <c r="AG28" i="4"/>
  <c r="AG30" i="1"/>
  <c r="AG29" i="4"/>
  <c r="AG24" i="3"/>
  <c r="AG31" i="4"/>
  <c r="AG24"/>
  <c r="AG22" i="1"/>
  <c r="AG27" i="4"/>
  <c r="AG20" i="2"/>
  <c r="AG27" i="3"/>
  <c r="AG29"/>
  <c r="AG25" i="1"/>
  <c r="AG23" i="4"/>
  <c r="AG25"/>
  <c r="AG25" i="3"/>
  <c r="AG28" i="2"/>
  <c r="AG31"/>
  <c r="AG30" i="4"/>
  <c r="AG23" i="3"/>
  <c r="AG21"/>
  <c r="AG30"/>
  <c r="AG26"/>
  <c r="AG22"/>
  <c r="AG20"/>
  <c r="AG21" i="2"/>
  <c r="AG26"/>
  <c r="AG27"/>
  <c r="AG25"/>
  <c r="AG29"/>
  <c r="AG24"/>
  <c r="AG21" i="1"/>
  <c r="AG23"/>
  <c r="AG20"/>
  <c r="AG29"/>
  <c r="AG28"/>
  <c r="AG24"/>
  <c r="AG31"/>
  <c r="AH31" i="2" l="1"/>
  <c r="AI31" s="1"/>
  <c r="O31" s="1"/>
  <c r="AH26" i="4"/>
  <c r="AI26" s="1"/>
  <c r="AH23"/>
  <c r="AI23" s="1"/>
  <c r="AH29"/>
  <c r="AI29" s="1"/>
  <c r="AH24"/>
  <c r="AI24" s="1"/>
  <c r="AH24" i="3"/>
  <c r="AI24" s="1"/>
  <c r="AH30"/>
  <c r="AI30" s="1"/>
  <c r="AH31"/>
  <c r="AI31" s="1"/>
  <c r="AH25"/>
  <c r="AI25" s="1"/>
  <c r="AH29"/>
  <c r="AI29" s="1"/>
  <c r="AH26"/>
  <c r="AI26" s="1"/>
  <c r="AH27"/>
  <c r="AI27" s="1"/>
  <c r="AH20"/>
  <c r="AI20" s="1"/>
  <c r="AH28"/>
  <c r="AI28" s="1"/>
  <c r="AH23"/>
  <c r="AI23" s="1"/>
  <c r="AH21"/>
  <c r="AI21" s="1"/>
  <c r="AH22"/>
  <c r="AI22" s="1"/>
  <c r="AH20" i="2"/>
  <c r="AI20" s="1"/>
  <c r="AH30"/>
  <c r="AI30" s="1"/>
  <c r="O30" s="1"/>
  <c r="AH29"/>
  <c r="AI29" s="1"/>
  <c r="O29" s="1"/>
  <c r="AH26"/>
  <c r="AI26" s="1"/>
  <c r="O26" s="1"/>
  <c r="AH27"/>
  <c r="AI27" s="1"/>
  <c r="O27" s="1"/>
  <c r="AH22"/>
  <c r="AI22" s="1"/>
  <c r="O22" s="1"/>
  <c r="AH28"/>
  <c r="AI28" s="1"/>
  <c r="O28" s="1"/>
  <c r="AH23"/>
  <c r="AI23" s="1"/>
  <c r="O23" s="1"/>
  <c r="AH24"/>
  <c r="AI24" s="1"/>
  <c r="O24" s="1"/>
  <c r="AH21"/>
  <c r="AI21" s="1"/>
  <c r="O21" s="1"/>
  <c r="AH25"/>
  <c r="AI25" s="1"/>
  <c r="O25" s="1"/>
  <c r="AH21" i="1"/>
  <c r="AI21" s="1"/>
  <c r="O21" s="1"/>
  <c r="AH29"/>
  <c r="AI29" s="1"/>
  <c r="O29" s="1"/>
  <c r="AH25"/>
  <c r="AI25" s="1"/>
  <c r="O25" s="1"/>
  <c r="AH31"/>
  <c r="AI31" s="1"/>
  <c r="O31" s="1"/>
  <c r="AH27"/>
  <c r="AI27" s="1"/>
  <c r="O27" s="1"/>
  <c r="AH26"/>
  <c r="AI26" s="1"/>
  <c r="O26" s="1"/>
  <c r="AH23"/>
  <c r="AI23" s="1"/>
  <c r="O23" s="1"/>
  <c r="AH30"/>
  <c r="AI30" s="1"/>
  <c r="O30" s="1"/>
  <c r="AH28"/>
  <c r="AI28" s="1"/>
  <c r="O28" s="1"/>
  <c r="AH22"/>
  <c r="AI22" s="1"/>
  <c r="O22" s="1"/>
  <c r="AH20"/>
  <c r="AI20" s="1"/>
  <c r="AH24"/>
  <c r="AI24" s="1"/>
  <c r="O24" s="1"/>
  <c r="AH30" i="4"/>
  <c r="AI30" s="1"/>
  <c r="AH25"/>
  <c r="AI25" s="1"/>
  <c r="AH22"/>
  <c r="AI22" s="1"/>
  <c r="AH20"/>
  <c r="AI20" s="1"/>
  <c r="AH28"/>
  <c r="AI28" s="1"/>
  <c r="AH21"/>
  <c r="AI21" s="1"/>
  <c r="AH31"/>
  <c r="AI31" s="1"/>
  <c r="AH27"/>
  <c r="AI27" s="1"/>
  <c r="O20" i="1" l="1"/>
  <c r="N20"/>
  <c r="O20" i="2"/>
  <c r="N20"/>
  <c r="E22" i="3"/>
  <c r="O26" i="5" s="1"/>
  <c r="O47" s="1"/>
  <c r="L22" i="3"/>
  <c r="M22"/>
  <c r="N22"/>
  <c r="O22"/>
  <c r="K22"/>
  <c r="J22"/>
  <c r="I22"/>
  <c r="H22"/>
  <c r="G22"/>
  <c r="L21"/>
  <c r="M21"/>
  <c r="N21"/>
  <c r="O21"/>
  <c r="K21"/>
  <c r="J21"/>
  <c r="I21"/>
  <c r="H21"/>
  <c r="G21"/>
  <c r="E23"/>
  <c r="O17" i="5" s="1"/>
  <c r="D44" s="1"/>
  <c r="L23" i="3"/>
  <c r="M23"/>
  <c r="N23"/>
  <c r="O23"/>
  <c r="K23"/>
  <c r="J23"/>
  <c r="I23"/>
  <c r="H23"/>
  <c r="G23"/>
  <c r="L28"/>
  <c r="M28"/>
  <c r="N28"/>
  <c r="O28"/>
  <c r="K28"/>
  <c r="J28"/>
  <c r="I28"/>
  <c r="H28"/>
  <c r="G28"/>
  <c r="E20"/>
  <c r="D23" i="5" s="1"/>
  <c r="D47" s="1"/>
  <c r="O20" i="3"/>
  <c r="N20"/>
  <c r="M20"/>
  <c r="L20"/>
  <c r="K20"/>
  <c r="J20"/>
  <c r="I20"/>
  <c r="H20"/>
  <c r="G20"/>
  <c r="F20"/>
  <c r="E27"/>
  <c r="L27"/>
  <c r="M27"/>
  <c r="N27"/>
  <c r="O27"/>
  <c r="K27"/>
  <c r="J27"/>
  <c r="I27"/>
  <c r="H27"/>
  <c r="G27"/>
  <c r="F26"/>
  <c r="L26"/>
  <c r="M26"/>
  <c r="N26"/>
  <c r="O26"/>
  <c r="K26"/>
  <c r="J26"/>
  <c r="I26"/>
  <c r="H26"/>
  <c r="G26"/>
  <c r="L29"/>
  <c r="M29"/>
  <c r="N29"/>
  <c r="O29"/>
  <c r="K29"/>
  <c r="J29"/>
  <c r="I29"/>
  <c r="H29"/>
  <c r="G29"/>
  <c r="L25"/>
  <c r="M25"/>
  <c r="N25"/>
  <c r="O25"/>
  <c r="K25"/>
  <c r="J25"/>
  <c r="I25"/>
  <c r="H25"/>
  <c r="G25"/>
  <c r="L31"/>
  <c r="M31"/>
  <c r="N31"/>
  <c r="O31"/>
  <c r="K31"/>
  <c r="J31"/>
  <c r="I31"/>
  <c r="H31"/>
  <c r="G31"/>
  <c r="E30"/>
  <c r="L30"/>
  <c r="M30"/>
  <c r="N30"/>
  <c r="O30"/>
  <c r="K30"/>
  <c r="J30"/>
  <c r="I30"/>
  <c r="H30"/>
  <c r="G30"/>
  <c r="L24"/>
  <c r="M24"/>
  <c r="N24"/>
  <c r="O24"/>
  <c r="K24"/>
  <c r="J24"/>
  <c r="I24"/>
  <c r="H24"/>
  <c r="G24"/>
  <c r="G27" i="4"/>
  <c r="H27"/>
  <c r="I27"/>
  <c r="J27"/>
  <c r="K27"/>
  <c r="L27"/>
  <c r="M27"/>
  <c r="N27"/>
  <c r="O27"/>
  <c r="G31"/>
  <c r="H31"/>
  <c r="I31"/>
  <c r="J31"/>
  <c r="K31"/>
  <c r="L31"/>
  <c r="M31"/>
  <c r="N31"/>
  <c r="O31"/>
  <c r="F21"/>
  <c r="G21"/>
  <c r="H21"/>
  <c r="I21"/>
  <c r="J21"/>
  <c r="K21"/>
  <c r="L21"/>
  <c r="M21"/>
  <c r="N21"/>
  <c r="O21"/>
  <c r="G28"/>
  <c r="H28"/>
  <c r="I28"/>
  <c r="J28"/>
  <c r="K28"/>
  <c r="L28"/>
  <c r="M28"/>
  <c r="N28"/>
  <c r="O28"/>
  <c r="E20"/>
  <c r="D29" i="5" s="1"/>
  <c r="O20" i="4"/>
  <c r="N20"/>
  <c r="M20"/>
  <c r="L20"/>
  <c r="K20"/>
  <c r="J20"/>
  <c r="I20"/>
  <c r="H20"/>
  <c r="G20"/>
  <c r="F20"/>
  <c r="E22"/>
  <c r="O32" i="5" s="1"/>
  <c r="G22" i="4"/>
  <c r="H22"/>
  <c r="I22"/>
  <c r="J22"/>
  <c r="K22"/>
  <c r="L22"/>
  <c r="M22"/>
  <c r="N22"/>
  <c r="O22"/>
  <c r="G25"/>
  <c r="H25"/>
  <c r="I25"/>
  <c r="J25"/>
  <c r="K25"/>
  <c r="L25"/>
  <c r="M25"/>
  <c r="N25"/>
  <c r="O25"/>
  <c r="G30"/>
  <c r="H30"/>
  <c r="I30"/>
  <c r="J30"/>
  <c r="K30"/>
  <c r="L30"/>
  <c r="M30"/>
  <c r="N30"/>
  <c r="O30"/>
  <c r="E24"/>
  <c r="G24"/>
  <c r="H24"/>
  <c r="I24"/>
  <c r="J24"/>
  <c r="K24"/>
  <c r="L24"/>
  <c r="M24"/>
  <c r="N24"/>
  <c r="O24"/>
  <c r="E29"/>
  <c r="G29"/>
  <c r="H29"/>
  <c r="I29"/>
  <c r="J29"/>
  <c r="K29"/>
  <c r="L29"/>
  <c r="M29"/>
  <c r="N29"/>
  <c r="O29"/>
  <c r="G23"/>
  <c r="H23"/>
  <c r="I23"/>
  <c r="J23"/>
  <c r="K23"/>
  <c r="L23"/>
  <c r="M23"/>
  <c r="N23"/>
  <c r="O23"/>
  <c r="G26"/>
  <c r="H26"/>
  <c r="I26"/>
  <c r="J26"/>
  <c r="K26"/>
  <c r="L26"/>
  <c r="M26"/>
  <c r="N26"/>
  <c r="O26"/>
  <c r="I25" i="2"/>
  <c r="J25"/>
  <c r="K25"/>
  <c r="L25"/>
  <c r="M25"/>
  <c r="N25"/>
  <c r="H25"/>
  <c r="G25"/>
  <c r="E21"/>
  <c r="D26" i="5" s="1"/>
  <c r="I21" i="2"/>
  <c r="J21"/>
  <c r="K21"/>
  <c r="L21"/>
  <c r="M21"/>
  <c r="N21"/>
  <c r="H21"/>
  <c r="G21"/>
  <c r="F24"/>
  <c r="I24"/>
  <c r="J24"/>
  <c r="K24"/>
  <c r="L24"/>
  <c r="M24"/>
  <c r="N24"/>
  <c r="H24"/>
  <c r="G24"/>
  <c r="I23"/>
  <c r="J23"/>
  <c r="K23"/>
  <c r="L23"/>
  <c r="M23"/>
  <c r="N23"/>
  <c r="H23"/>
  <c r="G23"/>
  <c r="I28"/>
  <c r="J28"/>
  <c r="K28"/>
  <c r="L28"/>
  <c r="M28"/>
  <c r="N28"/>
  <c r="H28"/>
  <c r="G28"/>
  <c r="I22"/>
  <c r="J22"/>
  <c r="K22"/>
  <c r="L22"/>
  <c r="M22"/>
  <c r="N22"/>
  <c r="H22"/>
  <c r="G22"/>
  <c r="E27"/>
  <c r="I27"/>
  <c r="J27"/>
  <c r="K27"/>
  <c r="L27"/>
  <c r="M27"/>
  <c r="N27"/>
  <c r="H27"/>
  <c r="G27"/>
  <c r="F26"/>
  <c r="I26"/>
  <c r="J26"/>
  <c r="K26"/>
  <c r="L26"/>
  <c r="M26"/>
  <c r="N26"/>
  <c r="H26"/>
  <c r="G26"/>
  <c r="I29"/>
  <c r="J29"/>
  <c r="K29"/>
  <c r="L29"/>
  <c r="M29"/>
  <c r="N29"/>
  <c r="H29"/>
  <c r="G29"/>
  <c r="F30"/>
  <c r="I30"/>
  <c r="J30"/>
  <c r="K30"/>
  <c r="L30"/>
  <c r="M30"/>
  <c r="N30"/>
  <c r="H30"/>
  <c r="G30"/>
  <c r="M20"/>
  <c r="L20"/>
  <c r="K20"/>
  <c r="J20"/>
  <c r="I20"/>
  <c r="H20"/>
  <c r="G20"/>
  <c r="F20"/>
  <c r="F31"/>
  <c r="I31"/>
  <c r="J31"/>
  <c r="K31"/>
  <c r="L31"/>
  <c r="M31"/>
  <c r="N31"/>
  <c r="H31"/>
  <c r="G31"/>
  <c r="F24" i="1"/>
  <c r="N24"/>
  <c r="M24"/>
  <c r="L24"/>
  <c r="K24"/>
  <c r="J24"/>
  <c r="I24"/>
  <c r="H24"/>
  <c r="G24"/>
  <c r="M20"/>
  <c r="L20"/>
  <c r="K20"/>
  <c r="J20"/>
  <c r="I20"/>
  <c r="H20"/>
  <c r="G20"/>
  <c r="F20"/>
  <c r="N22"/>
  <c r="M22"/>
  <c r="L22"/>
  <c r="K22"/>
  <c r="J22"/>
  <c r="I22"/>
  <c r="H22"/>
  <c r="G22"/>
  <c r="F28"/>
  <c r="N28"/>
  <c r="M28"/>
  <c r="L28"/>
  <c r="K28"/>
  <c r="J28"/>
  <c r="I28"/>
  <c r="H28"/>
  <c r="G28"/>
  <c r="N30"/>
  <c r="M30"/>
  <c r="L30"/>
  <c r="K30"/>
  <c r="J30"/>
  <c r="I30"/>
  <c r="H30"/>
  <c r="G30"/>
  <c r="N23"/>
  <c r="M23"/>
  <c r="L23"/>
  <c r="K23"/>
  <c r="J23"/>
  <c r="I23"/>
  <c r="H23"/>
  <c r="G23"/>
  <c r="N26"/>
  <c r="M26"/>
  <c r="L26"/>
  <c r="K26"/>
  <c r="J26"/>
  <c r="I26"/>
  <c r="H26"/>
  <c r="G26"/>
  <c r="F27"/>
  <c r="N27"/>
  <c r="M27"/>
  <c r="L27"/>
  <c r="K27"/>
  <c r="J27"/>
  <c r="I27"/>
  <c r="H27"/>
  <c r="G27"/>
  <c r="N31"/>
  <c r="M31"/>
  <c r="L31"/>
  <c r="K31"/>
  <c r="J31"/>
  <c r="I31"/>
  <c r="H31"/>
  <c r="G31"/>
  <c r="N25"/>
  <c r="M25"/>
  <c r="L25"/>
  <c r="K25"/>
  <c r="J25"/>
  <c r="I25"/>
  <c r="H25"/>
  <c r="G25"/>
  <c r="N29"/>
  <c r="M29"/>
  <c r="L29"/>
  <c r="K29"/>
  <c r="J29"/>
  <c r="I29"/>
  <c r="H29"/>
  <c r="G29"/>
  <c r="N21"/>
  <c r="M21"/>
  <c r="L21"/>
  <c r="K21"/>
  <c r="J21"/>
  <c r="I21"/>
  <c r="H21"/>
  <c r="G21"/>
  <c r="E29" i="2"/>
  <c r="E25" i="3"/>
  <c r="E31" i="2"/>
  <c r="F23"/>
  <c r="E23"/>
  <c r="O23" i="5" s="1"/>
  <c r="E26" i="2"/>
  <c r="F29"/>
  <c r="E25" i="1"/>
  <c r="E26" i="4"/>
  <c r="F26"/>
  <c r="E30"/>
  <c r="F23"/>
  <c r="F29"/>
  <c r="E23"/>
  <c r="O11" i="5" s="1"/>
  <c r="D41" s="1"/>
  <c r="F22" i="4"/>
  <c r="F25"/>
  <c r="F24"/>
  <c r="F24" i="3"/>
  <c r="E24"/>
  <c r="E21"/>
  <c r="D14" i="5" s="1"/>
  <c r="E31" i="3"/>
  <c r="F21"/>
  <c r="F31"/>
  <c r="F30"/>
  <c r="F25"/>
  <c r="E29"/>
  <c r="F22"/>
  <c r="F28"/>
  <c r="F29"/>
  <c r="E28"/>
  <c r="F23"/>
  <c r="E26"/>
  <c r="F27"/>
  <c r="F25" i="2"/>
  <c r="E20"/>
  <c r="D17" i="5" s="1"/>
  <c r="E30" i="2"/>
  <c r="E28"/>
  <c r="E25"/>
  <c r="F28"/>
  <c r="E22"/>
  <c r="O14" i="5" s="1"/>
  <c r="O41" s="1"/>
  <c r="D59" s="1"/>
  <c r="F22" i="2"/>
  <c r="F21"/>
  <c r="F27"/>
  <c r="E24"/>
  <c r="F29" i="1"/>
  <c r="F21"/>
  <c r="E29"/>
  <c r="E21"/>
  <c r="D32" i="5" s="1"/>
  <c r="E27" i="1"/>
  <c r="F25"/>
  <c r="E31"/>
  <c r="F31"/>
  <c r="E20"/>
  <c r="D11" i="5" s="1"/>
  <c r="E24" i="1"/>
  <c r="E28"/>
  <c r="E23"/>
  <c r="O29" i="5" s="1"/>
  <c r="E22" i="1"/>
  <c r="O20" i="5" s="1"/>
  <c r="F22" i="1"/>
  <c r="F30"/>
  <c r="E30"/>
  <c r="F26"/>
  <c r="E26"/>
  <c r="F23"/>
  <c r="E25" i="4"/>
  <c r="F30"/>
  <c r="E28"/>
  <c r="E31"/>
  <c r="F27"/>
  <c r="F28"/>
  <c r="E21"/>
  <c r="D20" i="5" s="1"/>
  <c r="E27" i="4"/>
  <c r="F31"/>
  <c r="D62" i="5" l="1"/>
  <c r="O80" s="1"/>
  <c r="D50"/>
  <c r="O44"/>
  <c r="O59" s="1"/>
  <c r="D80" s="1"/>
  <c r="O50"/>
  <c r="O62" s="1"/>
  <c r="O71" s="1"/>
  <c r="D71" l="1"/>
</calcChain>
</file>

<file path=xl/sharedStrings.xml><?xml version="1.0" encoding="utf-8"?>
<sst xmlns="http://schemas.openxmlformats.org/spreadsheetml/2006/main" count="741" uniqueCount="199">
  <si>
    <t>CLASSIFICAÇÃO</t>
  </si>
  <si>
    <t>GRUPO 1</t>
  </si>
  <si>
    <t>Pos.</t>
  </si>
  <si>
    <t>CARTOLA</t>
  </si>
  <si>
    <t>P</t>
  </si>
  <si>
    <t>SP</t>
  </si>
  <si>
    <t>Legenda</t>
  </si>
  <si>
    <t>TIMES</t>
  </si>
  <si>
    <t>GF</t>
  </si>
  <si>
    <t>GC</t>
  </si>
  <si>
    <t>SG</t>
  </si>
  <si>
    <t>calc</t>
  </si>
  <si>
    <t>maior</t>
  </si>
  <si>
    <t>corresp</t>
  </si>
  <si>
    <t>1º</t>
  </si>
  <si>
    <t>P - pontos</t>
  </si>
  <si>
    <t>2º</t>
  </si>
  <si>
    <t>3º</t>
  </si>
  <si>
    <t>4º</t>
  </si>
  <si>
    <t>SP - saldo de pontos</t>
  </si>
  <si>
    <t>x</t>
  </si>
  <si>
    <t>1ª FASE</t>
  </si>
  <si>
    <t>10ª RODADA - #29</t>
  </si>
  <si>
    <t>11ª RODADA - #30</t>
  </si>
  <si>
    <t>9ª RODADA - #28</t>
  </si>
  <si>
    <t>8ª RODADA - #27</t>
  </si>
  <si>
    <t>7ª RODADA - #26</t>
  </si>
  <si>
    <t>6ª RODADA - #25</t>
  </si>
  <si>
    <t>5ª RODADA - #24</t>
  </si>
  <si>
    <t>4ª RODADA - #23</t>
  </si>
  <si>
    <t>3ª RODADA - #22</t>
  </si>
  <si>
    <t>2ª RODADA - #21</t>
  </si>
  <si>
    <t>1ª RODADA - #20</t>
  </si>
  <si>
    <t>5º</t>
  </si>
  <si>
    <t>6º</t>
  </si>
  <si>
    <t>7º</t>
  </si>
  <si>
    <t>8º</t>
  </si>
  <si>
    <t>9º</t>
  </si>
  <si>
    <t>10º</t>
  </si>
  <si>
    <t>11º</t>
  </si>
  <si>
    <t>12º</t>
  </si>
  <si>
    <t>1º SUPERSOCAMPEONATO  2013</t>
  </si>
  <si>
    <t>GRUPO 2</t>
  </si>
  <si>
    <t>GRUPO 3</t>
  </si>
  <si>
    <t>GRUPO 4</t>
  </si>
  <si>
    <t>OITAVAS</t>
  </si>
  <si>
    <t>X</t>
  </si>
  <si>
    <t>QUARTAS DE FINAIS</t>
  </si>
  <si>
    <t>RODADAS #33 e 34</t>
  </si>
  <si>
    <t>J1</t>
  </si>
  <si>
    <t>J2</t>
  </si>
  <si>
    <t>J3</t>
  </si>
  <si>
    <t>J4</t>
  </si>
  <si>
    <t>J5</t>
  </si>
  <si>
    <t>J6</t>
  </si>
  <si>
    <t>J7</t>
  </si>
  <si>
    <t>J8</t>
  </si>
  <si>
    <t>RODADAS #31 e 32</t>
  </si>
  <si>
    <t>OITAVAS DE FINAIS</t>
  </si>
  <si>
    <t>1º 1</t>
  </si>
  <si>
    <t>2º 3</t>
  </si>
  <si>
    <t>1º 2</t>
  </si>
  <si>
    <t>2º 4</t>
  </si>
  <si>
    <t>1º 3</t>
  </si>
  <si>
    <t>2º 2</t>
  </si>
  <si>
    <t>1º 4</t>
  </si>
  <si>
    <t>2º 1</t>
  </si>
  <si>
    <t>4º 4</t>
  </si>
  <si>
    <t>3º 2</t>
  </si>
  <si>
    <t>4º 3</t>
  </si>
  <si>
    <t>3º 1</t>
  </si>
  <si>
    <t>4º 2</t>
  </si>
  <si>
    <t>3º 3</t>
  </si>
  <si>
    <t>4º 1</t>
  </si>
  <si>
    <t>3º 4</t>
  </si>
  <si>
    <t>SEMI FINAL</t>
  </si>
  <si>
    <t>RODADAS #35 e 36</t>
  </si>
  <si>
    <t>DISPUTA DO 3º LUGAR</t>
  </si>
  <si>
    <t>RODADAS #37 e 38</t>
  </si>
  <si>
    <t>J9</t>
  </si>
  <si>
    <t>J10</t>
  </si>
  <si>
    <t>J11</t>
  </si>
  <si>
    <t>J12</t>
  </si>
  <si>
    <t>J13</t>
  </si>
  <si>
    <t>J14</t>
  </si>
  <si>
    <t>J15</t>
  </si>
  <si>
    <t>J16</t>
  </si>
  <si>
    <t>FINAL</t>
  </si>
  <si>
    <t>OBS: Os 4 melhores colocados no Grupo se classificarão para a Oitavas de Finais.</t>
  </si>
  <si>
    <t>Engenheirense</t>
  </si>
  <si>
    <t>Lucca Mengão</t>
  </si>
  <si>
    <t>Casinha da Grazi</t>
  </si>
  <si>
    <t>Rosinha da Gabi</t>
  </si>
  <si>
    <t>André fogão</t>
  </si>
  <si>
    <t>Us Karas</t>
  </si>
  <si>
    <t>Grajaú F.C.</t>
  </si>
  <si>
    <t>PANZA FC</t>
  </si>
  <si>
    <t>hugofluzao</t>
  </si>
  <si>
    <t>Glaa.VascodaaGamaa</t>
  </si>
  <si>
    <t>secapimenteira</t>
  </si>
  <si>
    <t>Tribe of Gypsies</t>
  </si>
  <si>
    <t>Soccer Italy</t>
  </si>
  <si>
    <t>BFR Igor Costa</t>
  </si>
  <si>
    <t>VascoPaulo F.C.</t>
  </si>
  <si>
    <t>Barbosinhaas</t>
  </si>
  <si>
    <t>mathpalestra</t>
  </si>
  <si>
    <t>MJ Predador F.C.</t>
  </si>
  <si>
    <t>Marvada da cachaça</t>
  </si>
  <si>
    <t>itaipavacervejaclube</t>
  </si>
  <si>
    <t>JUGULI Fc</t>
  </si>
  <si>
    <t>FC Casablanca</t>
  </si>
  <si>
    <t>Xavecos UFC</t>
  </si>
  <si>
    <t>Family Paz F.C.</t>
  </si>
  <si>
    <t>Vitullo soccer clube</t>
  </si>
  <si>
    <t>TriangagemFC</t>
  </si>
  <si>
    <t>Driblador F.C</t>
  </si>
  <si>
    <t>tico sto fc</t>
  </si>
  <si>
    <t>Stars United C.F.</t>
  </si>
  <si>
    <t>Botafogo Rocha</t>
  </si>
  <si>
    <t>flurocha fc</t>
  </si>
  <si>
    <t>PHVT F.C.</t>
  </si>
  <si>
    <t>Espamengo</t>
  </si>
  <si>
    <t>Puro Malte F. C.</t>
  </si>
  <si>
    <t>Bayern do Cartola</t>
  </si>
  <si>
    <t>NICKA SC</t>
  </si>
  <si>
    <t>comicu</t>
  </si>
  <si>
    <t>santo onofre E C</t>
  </si>
  <si>
    <t>Bahia aju</t>
  </si>
  <si>
    <t>É o ki tu merece</t>
  </si>
  <si>
    <t>Barreirinha FC</t>
  </si>
  <si>
    <t>ousadia e alegriaa1</t>
  </si>
  <si>
    <t>La Bestia Negra_Z</t>
  </si>
  <si>
    <t>Botafogo do HG</t>
  </si>
  <si>
    <t>Forever2014</t>
  </si>
  <si>
    <t>VivaCR.FC</t>
  </si>
  <si>
    <t>Sekishiki Mekai Ha</t>
  </si>
  <si>
    <t>PPC</t>
  </si>
  <si>
    <t>PCC</t>
  </si>
  <si>
    <t xml:space="preserve">PPC - pontos pró Cartola </t>
  </si>
  <si>
    <t>13º</t>
  </si>
  <si>
    <t>14º</t>
  </si>
  <si>
    <t>15º</t>
  </si>
  <si>
    <t>16º</t>
  </si>
  <si>
    <t>17º</t>
  </si>
  <si>
    <t>18º</t>
  </si>
  <si>
    <t>19º</t>
  </si>
  <si>
    <t>20º</t>
  </si>
  <si>
    <t>21º</t>
  </si>
  <si>
    <t>22º</t>
  </si>
  <si>
    <t>23º</t>
  </si>
  <si>
    <t>24º</t>
  </si>
  <si>
    <t>25º</t>
  </si>
  <si>
    <t>26º</t>
  </si>
  <si>
    <t>27º</t>
  </si>
  <si>
    <t>28º</t>
  </si>
  <si>
    <t>29º</t>
  </si>
  <si>
    <t>30º</t>
  </si>
  <si>
    <t>31º</t>
  </si>
  <si>
    <t>32º</t>
  </si>
  <si>
    <t>33º</t>
  </si>
  <si>
    <t>34º</t>
  </si>
  <si>
    <t>35º</t>
  </si>
  <si>
    <t>36º</t>
  </si>
  <si>
    <t>37º</t>
  </si>
  <si>
    <t>38º</t>
  </si>
  <si>
    <t>39º</t>
  </si>
  <si>
    <t>40º</t>
  </si>
  <si>
    <t>41º</t>
  </si>
  <si>
    <t>42º</t>
  </si>
  <si>
    <t>43º</t>
  </si>
  <si>
    <t>44º</t>
  </si>
  <si>
    <t>45º</t>
  </si>
  <si>
    <t>46º</t>
  </si>
  <si>
    <t>47º</t>
  </si>
  <si>
    <t>48º</t>
  </si>
  <si>
    <t>SERIE A</t>
  </si>
  <si>
    <t>SERIE C</t>
  </si>
  <si>
    <t>SERIE B</t>
  </si>
  <si>
    <t>SERIE</t>
  </si>
  <si>
    <t>CRITÉRIO DE DESEMPATE</t>
  </si>
  <si>
    <t xml:space="preserve">1 - pontos </t>
  </si>
  <si>
    <t xml:space="preserve">2 - pontos pró Cartola </t>
  </si>
  <si>
    <t>3 - saldo de pontos</t>
  </si>
  <si>
    <t xml:space="preserve">4 - pontos contra Cartola  </t>
  </si>
  <si>
    <t>Vascão Carangola</t>
  </si>
  <si>
    <t>J</t>
  </si>
  <si>
    <t>V3P</t>
  </si>
  <si>
    <t>V2P</t>
  </si>
  <si>
    <t>E</t>
  </si>
  <si>
    <t>D</t>
  </si>
  <si>
    <t xml:space="preserve">PCC - pontos contra Cartola </t>
  </si>
  <si>
    <t>V3P - Vitória por 3 pontos</t>
  </si>
  <si>
    <t>V2P - Vitória por 2 pontos</t>
  </si>
  <si>
    <t>E - Empate</t>
  </si>
  <si>
    <t>D - Derrota</t>
  </si>
  <si>
    <t>% APR.</t>
  </si>
  <si>
    <t xml:space="preserve">% APR. - Aproveitamento </t>
  </si>
  <si>
    <t>1º CAMPEONATO CARTOLA 2014</t>
  </si>
  <si>
    <t>botafogo do HG</t>
  </si>
</sst>
</file>

<file path=xl/styles.xml><?xml version="1.0" encoding="utf-8"?>
<styleSheet xmlns="http://schemas.openxmlformats.org/spreadsheetml/2006/main">
  <numFmts count="1">
    <numFmt numFmtId="164" formatCode="0.00;[Red]0.00"/>
  </numFmts>
  <fonts count="20"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28"/>
      <color theme="0"/>
      <name val="Calibri"/>
      <family val="2"/>
      <scheme val="minor"/>
    </font>
    <font>
      <sz val="26"/>
      <color theme="0"/>
      <name val="Calibri"/>
      <family val="2"/>
      <scheme val="minor"/>
    </font>
    <font>
      <sz val="22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20"/>
      <color theme="0"/>
      <name val="Calibri"/>
      <family val="2"/>
      <scheme val="minor"/>
    </font>
    <font>
      <sz val="18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color rgb="FF00B050"/>
      <name val="Calibri"/>
      <family val="2"/>
      <scheme val="minor"/>
    </font>
    <font>
      <b/>
      <sz val="11"/>
      <name val="Calibri"/>
      <family val="2"/>
      <scheme val="minor"/>
    </font>
    <font>
      <b/>
      <sz val="11"/>
      <color rgb="FF00B050"/>
      <name val="Calibri"/>
      <family val="2"/>
      <scheme val="minor"/>
    </font>
    <font>
      <sz val="48"/>
      <color theme="1"/>
      <name val="Calibri"/>
      <family val="2"/>
      <scheme val="minor"/>
    </font>
    <font>
      <sz val="48"/>
      <color theme="0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color rgb="FFFF0000"/>
      <name val="Calibri"/>
      <family val="2"/>
      <scheme val="minor"/>
    </font>
    <font>
      <sz val="12"/>
      <color rgb="FF00B050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rgb="FF0070C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FFFF00"/>
        <bgColor indexed="64"/>
      </patternFill>
    </fill>
  </fills>
  <borders count="53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</borders>
  <cellStyleXfs count="2">
    <xf numFmtId="0" fontId="0" fillId="0" borderId="0"/>
    <xf numFmtId="9" fontId="17" fillId="0" borderId="0" applyFont="0" applyFill="0" applyBorder="0" applyAlignment="0" applyProtection="0"/>
  </cellStyleXfs>
  <cellXfs count="237">
    <xf numFmtId="0" fontId="0" fillId="0" borderId="0" xfId="0"/>
    <xf numFmtId="0" fontId="0" fillId="0" borderId="0" xfId="0" applyProtection="1">
      <protection hidden="1"/>
    </xf>
    <xf numFmtId="0" fontId="1" fillId="0" borderId="0" xfId="0" applyFont="1" applyProtection="1">
      <protection hidden="1"/>
    </xf>
    <xf numFmtId="0" fontId="4" fillId="0" borderId="0" xfId="0" applyFont="1" applyProtection="1">
      <protection hidden="1"/>
    </xf>
    <xf numFmtId="0" fontId="5" fillId="0" borderId="0" xfId="0" applyFont="1" applyFill="1" applyBorder="1" applyAlignment="1" applyProtection="1">
      <alignment horizontal="center" vertical="center"/>
      <protection hidden="1"/>
    </xf>
    <xf numFmtId="0" fontId="4" fillId="0" borderId="0" xfId="0" applyFont="1" applyFill="1" applyBorder="1" applyAlignment="1" applyProtection="1">
      <alignment horizontal="left" vertical="center"/>
      <protection hidden="1"/>
    </xf>
    <xf numFmtId="0" fontId="2" fillId="2" borderId="1" xfId="0" applyFont="1" applyFill="1" applyBorder="1" applyProtection="1">
      <protection hidden="1"/>
    </xf>
    <xf numFmtId="0" fontId="2" fillId="2" borderId="2" xfId="0" applyFont="1" applyFill="1" applyBorder="1" applyAlignment="1" applyProtection="1">
      <alignment horizontal="center"/>
      <protection hidden="1"/>
    </xf>
    <xf numFmtId="0" fontId="1" fillId="0" borderId="0" xfId="0" applyFont="1" applyAlignment="1" applyProtection="1">
      <alignment horizontal="center" vertical="center"/>
      <protection hidden="1"/>
    </xf>
    <xf numFmtId="0" fontId="2" fillId="4" borderId="24" xfId="0" applyFont="1" applyFill="1" applyBorder="1" applyAlignment="1" applyProtection="1">
      <alignment horizontal="center"/>
      <protection hidden="1"/>
    </xf>
    <xf numFmtId="0" fontId="2" fillId="4" borderId="22" xfId="0" applyFont="1" applyFill="1" applyBorder="1" applyAlignment="1" applyProtection="1">
      <alignment horizontal="center"/>
      <protection hidden="1"/>
    </xf>
    <xf numFmtId="0" fontId="2" fillId="5" borderId="22" xfId="0" applyFont="1" applyFill="1" applyBorder="1" applyAlignment="1" applyProtection="1">
      <alignment horizontal="center"/>
      <protection hidden="1"/>
    </xf>
    <xf numFmtId="0" fontId="2" fillId="5" borderId="26" xfId="0" applyFont="1" applyFill="1" applyBorder="1" applyAlignment="1" applyProtection="1">
      <alignment horizontal="center"/>
      <protection hidden="1"/>
    </xf>
    <xf numFmtId="0" fontId="3" fillId="0" borderId="0" xfId="0" applyFont="1" applyProtection="1">
      <protection hidden="1"/>
    </xf>
    <xf numFmtId="2" fontId="3" fillId="0" borderId="3" xfId="0" applyNumberFormat="1" applyFont="1" applyBorder="1" applyAlignment="1" applyProtection="1">
      <alignment horizontal="center"/>
      <protection hidden="1"/>
    </xf>
    <xf numFmtId="0" fontId="3" fillId="0" borderId="3" xfId="0" applyFont="1" applyBorder="1" applyAlignment="1" applyProtection="1">
      <alignment horizontal="center"/>
      <protection hidden="1"/>
    </xf>
    <xf numFmtId="0" fontId="0" fillId="0" borderId="0" xfId="0" applyFont="1" applyProtection="1">
      <protection hidden="1"/>
    </xf>
    <xf numFmtId="2" fontId="3" fillId="0" borderId="0" xfId="0" applyNumberFormat="1" applyFont="1" applyProtection="1">
      <protection hidden="1"/>
    </xf>
    <xf numFmtId="0" fontId="8" fillId="0" borderId="0" xfId="0" applyFont="1" applyProtection="1">
      <protection hidden="1"/>
    </xf>
    <xf numFmtId="1" fontId="3" fillId="0" borderId="3" xfId="0" applyNumberFormat="1" applyFont="1" applyBorder="1" applyAlignment="1" applyProtection="1">
      <alignment horizontal="center"/>
      <protection hidden="1"/>
    </xf>
    <xf numFmtId="0" fontId="3" fillId="0" borderId="3" xfId="0" applyFont="1" applyBorder="1" applyAlignment="1" applyProtection="1">
      <alignment horizontal="center"/>
      <protection hidden="1"/>
    </xf>
    <xf numFmtId="1" fontId="13" fillId="0" borderId="3" xfId="0" applyNumberFormat="1" applyFont="1" applyBorder="1" applyAlignment="1" applyProtection="1">
      <alignment horizontal="center"/>
      <protection locked="0" hidden="1"/>
    </xf>
    <xf numFmtId="0" fontId="6" fillId="2" borderId="4" xfId="0" applyFont="1" applyFill="1" applyBorder="1" applyAlignment="1" applyProtection="1">
      <alignment vertical="center"/>
      <protection hidden="1"/>
    </xf>
    <xf numFmtId="0" fontId="6" fillId="2" borderId="5" xfId="0" applyFont="1" applyFill="1" applyBorder="1" applyAlignment="1" applyProtection="1">
      <alignment vertical="center"/>
      <protection hidden="1"/>
    </xf>
    <xf numFmtId="0" fontId="6" fillId="2" borderId="6" xfId="0" applyFont="1" applyFill="1" applyBorder="1" applyAlignment="1" applyProtection="1">
      <alignment vertical="center"/>
      <protection hidden="1"/>
    </xf>
    <xf numFmtId="0" fontId="6" fillId="2" borderId="7" xfId="0" applyFont="1" applyFill="1" applyBorder="1" applyAlignment="1" applyProtection="1">
      <alignment vertical="center"/>
      <protection hidden="1"/>
    </xf>
    <xf numFmtId="0" fontId="6" fillId="2" borderId="0" xfId="0" applyFont="1" applyFill="1" applyBorder="1" applyAlignment="1" applyProtection="1">
      <alignment vertical="center"/>
      <protection hidden="1"/>
    </xf>
    <xf numFmtId="0" fontId="6" fillId="2" borderId="8" xfId="0" applyFont="1" applyFill="1" applyBorder="1" applyAlignment="1" applyProtection="1">
      <alignment vertical="center"/>
      <protection hidden="1"/>
    </xf>
    <xf numFmtId="2" fontId="0" fillId="0" borderId="9" xfId="0" applyNumberFormat="1" applyBorder="1" applyAlignment="1" applyProtection="1">
      <alignment horizontal="center" vertical="center"/>
      <protection hidden="1"/>
    </xf>
    <xf numFmtId="0" fontId="0" fillId="0" borderId="0" xfId="0" applyAlignment="1" applyProtection="1">
      <alignment horizontal="center"/>
      <protection hidden="1"/>
    </xf>
    <xf numFmtId="2" fontId="11" fillId="0" borderId="22" xfId="0" applyNumberFormat="1" applyFont="1" applyBorder="1" applyAlignment="1" applyProtection="1">
      <alignment horizontal="center" vertical="center"/>
      <protection locked="0" hidden="1"/>
    </xf>
    <xf numFmtId="2" fontId="0" fillId="0" borderId="3" xfId="0" applyNumberFormat="1" applyBorder="1" applyAlignment="1" applyProtection="1">
      <alignment horizontal="center" vertical="center"/>
      <protection hidden="1"/>
    </xf>
    <xf numFmtId="2" fontId="12" fillId="0" borderId="23" xfId="0" applyNumberFormat="1" applyFont="1" applyBorder="1" applyAlignment="1" applyProtection="1">
      <alignment horizontal="center" vertical="center"/>
      <protection locked="0" hidden="1"/>
    </xf>
    <xf numFmtId="0" fontId="1" fillId="3" borderId="0" xfId="0" applyFont="1" applyFill="1" applyProtection="1">
      <protection hidden="1"/>
    </xf>
    <xf numFmtId="0" fontId="7" fillId="0" borderId="7" xfId="0" applyFont="1" applyBorder="1" applyAlignment="1" applyProtection="1">
      <alignment horizontal="center" vertical="center"/>
      <protection hidden="1"/>
    </xf>
    <xf numFmtId="0" fontId="7" fillId="0" borderId="0" xfId="0" applyFont="1" applyBorder="1" applyAlignment="1" applyProtection="1">
      <alignment horizontal="center" vertical="center"/>
      <protection hidden="1"/>
    </xf>
    <xf numFmtId="0" fontId="7" fillId="0" borderId="8" xfId="0" applyFont="1" applyBorder="1" applyAlignment="1" applyProtection="1">
      <alignment horizontal="center" vertical="center"/>
      <protection hidden="1"/>
    </xf>
    <xf numFmtId="0" fontId="1" fillId="3" borderId="0" xfId="0" applyFont="1" applyFill="1" applyAlignment="1" applyProtection="1">
      <alignment horizontal="center"/>
      <protection hidden="1"/>
    </xf>
    <xf numFmtId="0" fontId="1" fillId="3" borderId="0" xfId="0" applyFont="1" applyFill="1" applyAlignment="1" applyProtection="1">
      <alignment horizontal="center" vertical="center"/>
      <protection hidden="1"/>
    </xf>
    <xf numFmtId="2" fontId="12" fillId="0" borderId="22" xfId="0" applyNumberFormat="1" applyFont="1" applyBorder="1" applyAlignment="1" applyProtection="1">
      <alignment horizontal="center" vertical="center"/>
      <protection locked="0" hidden="1"/>
    </xf>
    <xf numFmtId="2" fontId="11" fillId="0" borderId="23" xfId="0" applyNumberFormat="1" applyFont="1" applyBorder="1" applyAlignment="1" applyProtection="1">
      <alignment horizontal="center" vertical="center"/>
      <protection locked="0" hidden="1"/>
    </xf>
    <xf numFmtId="0" fontId="0" fillId="0" borderId="10" xfId="0" applyBorder="1" applyProtection="1">
      <protection hidden="1"/>
    </xf>
    <xf numFmtId="0" fontId="0" fillId="0" borderId="12" xfId="0" applyBorder="1" applyProtection="1">
      <protection hidden="1"/>
    </xf>
    <xf numFmtId="0" fontId="0" fillId="0" borderId="11" xfId="0" applyBorder="1" applyProtection="1">
      <protection hidden="1"/>
    </xf>
    <xf numFmtId="2" fontId="0" fillId="0" borderId="13" xfId="0" applyNumberFormat="1" applyBorder="1" applyAlignment="1" applyProtection="1">
      <alignment horizontal="center" vertical="center"/>
      <protection hidden="1"/>
    </xf>
    <xf numFmtId="2" fontId="11" fillId="0" borderId="15" xfId="0" applyNumberFormat="1" applyFont="1" applyBorder="1" applyAlignment="1" applyProtection="1">
      <alignment horizontal="center" vertical="center"/>
      <protection locked="0" hidden="1"/>
    </xf>
    <xf numFmtId="2" fontId="12" fillId="0" borderId="16" xfId="0" applyNumberFormat="1" applyFont="1" applyBorder="1" applyAlignment="1" applyProtection="1">
      <alignment horizontal="center" vertical="center"/>
      <protection locked="0" hidden="1"/>
    </xf>
    <xf numFmtId="2" fontId="11" fillId="0" borderId="1" xfId="0" applyNumberFormat="1" applyFont="1" applyBorder="1" applyAlignment="1" applyProtection="1">
      <alignment horizontal="center" vertical="center"/>
      <protection hidden="1"/>
    </xf>
    <xf numFmtId="2" fontId="0" fillId="0" borderId="2" xfId="0" applyNumberFormat="1" applyBorder="1" applyAlignment="1" applyProtection="1">
      <alignment horizontal="center" vertical="center"/>
      <protection hidden="1"/>
    </xf>
    <xf numFmtId="2" fontId="12" fillId="0" borderId="14" xfId="0" applyNumberFormat="1" applyFont="1" applyBorder="1" applyAlignment="1" applyProtection="1">
      <alignment horizontal="center" vertical="center"/>
      <protection hidden="1"/>
    </xf>
    <xf numFmtId="2" fontId="12" fillId="0" borderId="15" xfId="0" applyNumberFormat="1" applyFont="1" applyBorder="1" applyAlignment="1" applyProtection="1">
      <alignment horizontal="center" vertical="center"/>
      <protection locked="0" hidden="1"/>
    </xf>
    <xf numFmtId="2" fontId="11" fillId="0" borderId="16" xfId="0" applyNumberFormat="1" applyFont="1" applyBorder="1" applyAlignment="1" applyProtection="1">
      <alignment horizontal="center" vertical="center"/>
      <protection locked="0" hidden="1"/>
    </xf>
    <xf numFmtId="2" fontId="12" fillId="0" borderId="1" xfId="0" applyNumberFormat="1" applyFont="1" applyBorder="1" applyAlignment="1" applyProtection="1">
      <alignment horizontal="center" vertical="center"/>
      <protection hidden="1"/>
    </xf>
    <xf numFmtId="2" fontId="11" fillId="0" borderId="14" xfId="0" applyNumberFormat="1" applyFont="1" applyBorder="1" applyAlignment="1" applyProtection="1">
      <alignment horizontal="center" vertical="center"/>
      <protection hidden="1"/>
    </xf>
    <xf numFmtId="0" fontId="7" fillId="0" borderId="19" xfId="0" applyFont="1" applyBorder="1" applyAlignment="1" applyProtection="1">
      <alignment horizontal="center" vertical="center"/>
      <protection hidden="1"/>
    </xf>
    <xf numFmtId="0" fontId="7" fillId="0" borderId="21" xfId="0" applyFont="1" applyBorder="1" applyAlignment="1" applyProtection="1">
      <alignment horizontal="center" vertical="center"/>
      <protection hidden="1"/>
    </xf>
    <xf numFmtId="0" fontId="7" fillId="0" borderId="20" xfId="0" applyFont="1" applyBorder="1" applyAlignment="1" applyProtection="1">
      <alignment horizontal="center" vertical="center"/>
      <protection hidden="1"/>
    </xf>
    <xf numFmtId="0" fontId="11" fillId="0" borderId="22" xfId="0" applyFont="1" applyBorder="1" applyAlignment="1" applyProtection="1">
      <alignment horizontal="center" vertical="center"/>
      <protection locked="0" hidden="1"/>
    </xf>
    <xf numFmtId="0" fontId="0" fillId="0" borderId="3" xfId="0" applyBorder="1" applyAlignment="1" applyProtection="1">
      <alignment horizontal="center" vertical="center"/>
      <protection hidden="1"/>
    </xf>
    <xf numFmtId="0" fontId="12" fillId="0" borderId="23" xfId="0" applyFont="1" applyBorder="1" applyAlignment="1" applyProtection="1">
      <alignment horizontal="center" vertical="center"/>
      <protection locked="0" hidden="1"/>
    </xf>
    <xf numFmtId="0" fontId="0" fillId="0" borderId="15" xfId="0" applyBorder="1" applyAlignment="1" applyProtection="1">
      <alignment horizontal="center" vertical="center"/>
      <protection locked="0" hidden="1"/>
    </xf>
    <xf numFmtId="0" fontId="0" fillId="0" borderId="13" xfId="0" applyBorder="1" applyAlignment="1" applyProtection="1">
      <alignment horizontal="center" vertical="center"/>
      <protection hidden="1"/>
    </xf>
    <xf numFmtId="0" fontId="0" fillId="0" borderId="16" xfId="0" applyBorder="1" applyAlignment="1" applyProtection="1">
      <alignment horizontal="center" vertical="center"/>
      <protection locked="0" hidden="1"/>
    </xf>
    <xf numFmtId="0" fontId="0" fillId="0" borderId="1" xfId="0" applyBorder="1" applyAlignment="1" applyProtection="1">
      <alignment horizontal="center" vertical="center"/>
      <protection hidden="1"/>
    </xf>
    <xf numFmtId="0" fontId="0" fillId="0" borderId="2" xfId="0" applyBorder="1" applyAlignment="1" applyProtection="1">
      <alignment horizontal="center" vertical="center"/>
      <protection hidden="1"/>
    </xf>
    <xf numFmtId="0" fontId="0" fillId="0" borderId="14" xfId="0" applyBorder="1" applyAlignment="1" applyProtection="1">
      <alignment horizontal="center" vertical="center"/>
      <protection hidden="1"/>
    </xf>
    <xf numFmtId="0" fontId="12" fillId="0" borderId="22" xfId="0" applyFont="1" applyBorder="1" applyAlignment="1" applyProtection="1">
      <alignment horizontal="center" vertical="center"/>
      <protection locked="0" hidden="1"/>
    </xf>
    <xf numFmtId="0" fontId="11" fillId="0" borderId="23" xfId="0" applyFont="1" applyBorder="1" applyAlignment="1" applyProtection="1">
      <alignment horizontal="center" vertical="center"/>
      <protection locked="0" hidden="1"/>
    </xf>
    <xf numFmtId="1" fontId="8" fillId="0" borderId="3" xfId="0" applyNumberFormat="1" applyFont="1" applyBorder="1" applyAlignment="1" applyProtection="1">
      <alignment horizontal="center"/>
      <protection locked="0" hidden="1"/>
    </xf>
    <xf numFmtId="1" fontId="14" fillId="0" borderId="3" xfId="0" applyNumberFormat="1" applyFont="1" applyBorder="1" applyAlignment="1" applyProtection="1">
      <alignment horizontal="center"/>
      <protection locked="0" hidden="1"/>
    </xf>
    <xf numFmtId="0" fontId="12" fillId="0" borderId="0" xfId="0" applyFont="1" applyProtection="1">
      <protection hidden="1"/>
    </xf>
    <xf numFmtId="0" fontId="4" fillId="0" borderId="0" xfId="0" applyFont="1" applyFill="1" applyProtection="1">
      <protection hidden="1"/>
    </xf>
    <xf numFmtId="1" fontId="8" fillId="0" borderId="3" xfId="0" applyNumberFormat="1" applyFont="1" applyFill="1" applyBorder="1" applyAlignment="1" applyProtection="1">
      <alignment horizontal="center"/>
      <protection locked="0" hidden="1"/>
    </xf>
    <xf numFmtId="0" fontId="2" fillId="5" borderId="3" xfId="0" applyFont="1" applyFill="1" applyBorder="1" applyAlignment="1" applyProtection="1">
      <alignment horizontal="center"/>
      <protection hidden="1"/>
    </xf>
    <xf numFmtId="1" fontId="2" fillId="5" borderId="3" xfId="0" applyNumberFormat="1" applyFont="1" applyFill="1" applyBorder="1" applyAlignment="1" applyProtection="1">
      <alignment horizontal="center"/>
      <protection hidden="1"/>
    </xf>
    <xf numFmtId="0" fontId="2" fillId="5" borderId="27" xfId="0" applyFont="1" applyFill="1" applyBorder="1" applyAlignment="1" applyProtection="1">
      <alignment horizontal="center"/>
      <protection hidden="1"/>
    </xf>
    <xf numFmtId="1" fontId="2" fillId="5" borderId="27" xfId="0" applyNumberFormat="1" applyFont="1" applyFill="1" applyBorder="1" applyAlignment="1" applyProtection="1">
      <alignment horizontal="center"/>
      <protection hidden="1"/>
    </xf>
    <xf numFmtId="1" fontId="2" fillId="4" borderId="3" xfId="0" applyNumberFormat="1" applyFont="1" applyFill="1" applyBorder="1" applyAlignment="1" applyProtection="1">
      <alignment horizontal="center"/>
      <protection hidden="1"/>
    </xf>
    <xf numFmtId="0" fontId="2" fillId="4" borderId="3" xfId="0" applyFont="1" applyFill="1" applyBorder="1" applyAlignment="1" applyProtection="1">
      <alignment horizontal="center"/>
      <protection hidden="1"/>
    </xf>
    <xf numFmtId="0" fontId="2" fillId="4" borderId="25" xfId="0" applyFont="1" applyFill="1" applyBorder="1" applyAlignment="1" applyProtection="1">
      <alignment horizontal="center"/>
      <protection hidden="1"/>
    </xf>
    <xf numFmtId="1" fontId="2" fillId="4" borderId="25" xfId="0" applyNumberFormat="1" applyFont="1" applyFill="1" applyBorder="1" applyAlignment="1" applyProtection="1">
      <alignment horizontal="center"/>
      <protection hidden="1"/>
    </xf>
    <xf numFmtId="0" fontId="1" fillId="0" borderId="0" xfId="0" applyFont="1" applyAlignment="1" applyProtection="1">
      <alignment horizontal="center"/>
      <protection hidden="1"/>
    </xf>
    <xf numFmtId="0" fontId="2" fillId="2" borderId="14" xfId="0" applyFont="1" applyFill="1" applyBorder="1" applyAlignment="1" applyProtection="1">
      <alignment horizontal="center"/>
      <protection hidden="1"/>
    </xf>
    <xf numFmtId="9" fontId="2" fillId="4" borderId="28" xfId="1" applyFont="1" applyFill="1" applyBorder="1" applyAlignment="1" applyProtection="1">
      <alignment horizontal="center"/>
      <protection hidden="1"/>
    </xf>
    <xf numFmtId="9" fontId="2" fillId="4" borderId="23" xfId="1" applyFont="1" applyFill="1" applyBorder="1" applyAlignment="1" applyProtection="1">
      <alignment horizontal="center"/>
      <protection hidden="1"/>
    </xf>
    <xf numFmtId="9" fontId="2" fillId="5" borderId="23" xfId="1" applyFont="1" applyFill="1" applyBorder="1" applyAlignment="1" applyProtection="1">
      <alignment horizontal="center"/>
      <protection hidden="1"/>
    </xf>
    <xf numFmtId="9" fontId="2" fillId="5" borderId="32" xfId="1" applyFont="1" applyFill="1" applyBorder="1" applyAlignment="1" applyProtection="1">
      <alignment horizontal="center"/>
      <protection hidden="1"/>
    </xf>
    <xf numFmtId="9" fontId="2" fillId="5" borderId="28" xfId="1" applyFont="1" applyFill="1" applyBorder="1" applyAlignment="1" applyProtection="1">
      <alignment horizontal="center"/>
      <protection hidden="1"/>
    </xf>
    <xf numFmtId="0" fontId="2" fillId="4" borderId="47" xfId="0" applyFont="1" applyFill="1" applyBorder="1" applyAlignment="1" applyProtection="1">
      <alignment horizontal="center" vertical="center"/>
      <protection hidden="1"/>
    </xf>
    <xf numFmtId="0" fontId="2" fillId="4" borderId="25" xfId="0" applyFont="1" applyFill="1" applyBorder="1" applyAlignment="1" applyProtection="1">
      <alignment horizontal="center" vertical="center"/>
      <protection hidden="1"/>
    </xf>
    <xf numFmtId="9" fontId="2" fillId="4" borderId="28" xfId="1" applyFont="1" applyFill="1" applyBorder="1" applyAlignment="1" applyProtection="1">
      <alignment horizontal="center" vertical="center"/>
      <protection hidden="1"/>
    </xf>
    <xf numFmtId="0" fontId="2" fillId="4" borderId="31" xfId="0" applyFont="1" applyFill="1" applyBorder="1" applyAlignment="1" applyProtection="1">
      <alignment horizontal="center" vertical="center"/>
      <protection hidden="1"/>
    </xf>
    <xf numFmtId="0" fontId="2" fillId="4" borderId="3" xfId="0" applyFont="1" applyFill="1" applyBorder="1" applyAlignment="1" applyProtection="1">
      <alignment horizontal="center" vertical="center"/>
      <protection hidden="1"/>
    </xf>
    <xf numFmtId="9" fontId="2" fillId="4" borderId="23" xfId="1" applyFont="1" applyFill="1" applyBorder="1" applyAlignment="1" applyProtection="1">
      <alignment horizontal="center" vertical="center"/>
      <protection hidden="1"/>
    </xf>
    <xf numFmtId="0" fontId="2" fillId="4" borderId="34" xfId="0" applyFont="1" applyFill="1" applyBorder="1" applyAlignment="1" applyProtection="1">
      <alignment horizontal="center" vertical="center"/>
      <protection hidden="1"/>
    </xf>
    <xf numFmtId="0" fontId="13" fillId="7" borderId="48" xfId="0" applyFont="1" applyFill="1" applyBorder="1" applyAlignment="1" applyProtection="1">
      <alignment horizontal="center" vertical="center"/>
      <protection hidden="1"/>
    </xf>
    <xf numFmtId="0" fontId="13" fillId="7" borderId="31" xfId="0" applyFont="1" applyFill="1" applyBorder="1" applyAlignment="1" applyProtection="1">
      <alignment horizontal="center" vertical="center"/>
      <protection hidden="1"/>
    </xf>
    <xf numFmtId="0" fontId="13" fillId="7" borderId="3" xfId="0" applyFont="1" applyFill="1" applyBorder="1" applyAlignment="1" applyProtection="1">
      <alignment horizontal="center" vertical="center"/>
      <protection hidden="1"/>
    </xf>
    <xf numFmtId="9" fontId="13" fillId="7" borderId="23" xfId="1" applyFont="1" applyFill="1" applyBorder="1" applyAlignment="1" applyProtection="1">
      <alignment horizontal="center" vertical="center"/>
      <protection hidden="1"/>
    </xf>
    <xf numFmtId="0" fontId="13" fillId="7" borderId="49" xfId="0" applyFont="1" applyFill="1" applyBorder="1" applyAlignment="1" applyProtection="1">
      <alignment horizontal="center" vertical="center"/>
      <protection hidden="1"/>
    </xf>
    <xf numFmtId="0" fontId="13" fillId="7" borderId="27" xfId="0" applyFont="1" applyFill="1" applyBorder="1" applyAlignment="1" applyProtection="1">
      <alignment horizontal="center" vertical="center"/>
      <protection hidden="1"/>
    </xf>
    <xf numFmtId="9" fontId="13" fillId="7" borderId="32" xfId="1" applyFont="1" applyFill="1" applyBorder="1" applyAlignment="1" applyProtection="1">
      <alignment horizontal="center" vertical="center"/>
      <protection hidden="1"/>
    </xf>
    <xf numFmtId="0" fontId="2" fillId="5" borderId="44" xfId="0" applyFont="1" applyFill="1" applyBorder="1" applyAlignment="1" applyProtection="1">
      <alignment horizontal="center" vertical="center"/>
      <protection hidden="1"/>
    </xf>
    <xf numFmtId="0" fontId="2" fillId="5" borderId="22" xfId="0" applyFont="1" applyFill="1" applyBorder="1" applyProtection="1">
      <protection hidden="1"/>
    </xf>
    <xf numFmtId="0" fontId="2" fillId="5" borderId="3" xfId="0" applyFont="1" applyFill="1" applyBorder="1" applyAlignment="1" applyProtection="1">
      <alignment horizontal="center" vertical="center"/>
      <protection hidden="1"/>
    </xf>
    <xf numFmtId="9" fontId="2" fillId="5" borderId="23" xfId="1" applyFont="1" applyFill="1" applyBorder="1" applyAlignment="1" applyProtection="1">
      <alignment horizontal="center" vertical="center"/>
      <protection hidden="1"/>
    </xf>
    <xf numFmtId="0" fontId="2" fillId="5" borderId="45" xfId="0" applyFont="1" applyFill="1" applyBorder="1" applyAlignment="1" applyProtection="1">
      <alignment horizontal="center" vertical="center"/>
      <protection hidden="1"/>
    </xf>
    <xf numFmtId="0" fontId="2" fillId="5" borderId="26" xfId="0" applyFont="1" applyFill="1" applyBorder="1" applyProtection="1">
      <protection hidden="1"/>
    </xf>
    <xf numFmtId="0" fontId="2" fillId="5" borderId="27" xfId="0" applyFont="1" applyFill="1" applyBorder="1" applyAlignment="1" applyProtection="1">
      <alignment horizontal="center" vertical="center"/>
      <protection hidden="1"/>
    </xf>
    <xf numFmtId="9" fontId="2" fillId="5" borderId="32" xfId="1" applyFont="1" applyFill="1" applyBorder="1" applyAlignment="1" applyProtection="1">
      <alignment horizontal="center" vertical="center"/>
      <protection hidden="1"/>
    </xf>
    <xf numFmtId="0" fontId="2" fillId="5" borderId="29" xfId="0" applyFont="1" applyFill="1" applyBorder="1" applyAlignment="1" applyProtection="1">
      <alignment horizontal="center" vertical="center"/>
      <protection hidden="1"/>
    </xf>
    <xf numFmtId="0" fontId="2" fillId="5" borderId="46" xfId="0" applyFont="1" applyFill="1" applyBorder="1" applyAlignment="1" applyProtection="1">
      <alignment horizontal="center" vertical="center"/>
      <protection hidden="1"/>
    </xf>
    <xf numFmtId="0" fontId="3" fillId="6" borderId="38" xfId="0" applyFont="1" applyFill="1" applyBorder="1" applyAlignment="1" applyProtection="1">
      <alignment horizontal="center"/>
      <protection hidden="1"/>
    </xf>
    <xf numFmtId="0" fontId="3" fillId="6" borderId="10" xfId="0" applyFont="1" applyFill="1" applyBorder="1" applyAlignment="1" applyProtection="1">
      <alignment vertical="center"/>
      <protection hidden="1"/>
    </xf>
    <xf numFmtId="0" fontId="3" fillId="6" borderId="38" xfId="0" applyFont="1" applyFill="1" applyBorder="1" applyAlignment="1" applyProtection="1">
      <alignment vertical="center"/>
      <protection hidden="1"/>
    </xf>
    <xf numFmtId="0" fontId="3" fillId="6" borderId="12" xfId="0" applyFont="1" applyFill="1" applyBorder="1" applyAlignment="1" applyProtection="1">
      <alignment horizontal="center" vertical="center"/>
      <protection hidden="1"/>
    </xf>
    <xf numFmtId="0" fontId="3" fillId="6" borderId="38" xfId="0" applyFont="1" applyFill="1" applyBorder="1" applyAlignment="1" applyProtection="1">
      <alignment horizontal="center" vertical="center"/>
      <protection hidden="1"/>
    </xf>
    <xf numFmtId="0" fontId="3" fillId="6" borderId="11" xfId="0" applyFont="1" applyFill="1" applyBorder="1" applyAlignment="1" applyProtection="1">
      <alignment horizontal="center" vertical="center"/>
      <protection hidden="1"/>
    </xf>
    <xf numFmtId="9" fontId="2" fillId="5" borderId="50" xfId="1" applyFont="1" applyFill="1" applyBorder="1" applyAlignment="1" applyProtection="1">
      <alignment horizontal="center"/>
      <protection hidden="1"/>
    </xf>
    <xf numFmtId="0" fontId="1" fillId="0" borderId="0" xfId="0" applyFont="1" applyAlignment="1" applyProtection="1">
      <alignment horizontal="center"/>
      <protection hidden="1"/>
    </xf>
    <xf numFmtId="2" fontId="0" fillId="0" borderId="25" xfId="0" applyNumberFormat="1" applyBorder="1" applyAlignment="1" applyProtection="1">
      <alignment horizontal="center" vertical="center"/>
      <protection hidden="1"/>
    </xf>
    <xf numFmtId="0" fontId="2" fillId="5" borderId="24" xfId="0" applyFont="1" applyFill="1" applyBorder="1" applyProtection="1">
      <protection hidden="1"/>
    </xf>
    <xf numFmtId="0" fontId="2" fillId="5" borderId="25" xfId="0" applyFont="1" applyFill="1" applyBorder="1" applyAlignment="1" applyProtection="1">
      <alignment horizontal="center" vertical="center"/>
      <protection hidden="1"/>
    </xf>
    <xf numFmtId="9" fontId="2" fillId="5" borderId="28" xfId="1" applyFont="1" applyFill="1" applyBorder="1" applyAlignment="1" applyProtection="1">
      <alignment horizontal="center" vertical="center"/>
      <protection hidden="1"/>
    </xf>
    <xf numFmtId="0" fontId="2" fillId="4" borderId="13" xfId="0" applyFont="1" applyFill="1" applyBorder="1" applyAlignment="1" applyProtection="1">
      <alignment horizontal="center"/>
      <protection hidden="1"/>
    </xf>
    <xf numFmtId="0" fontId="2" fillId="5" borderId="25" xfId="0" applyFont="1" applyFill="1" applyBorder="1" applyAlignment="1" applyProtection="1">
      <alignment horizontal="center"/>
      <protection hidden="1"/>
    </xf>
    <xf numFmtId="0" fontId="2" fillId="5" borderId="51" xfId="0" applyFont="1" applyFill="1" applyBorder="1" applyAlignment="1" applyProtection="1">
      <alignment horizontal="center" vertical="center"/>
      <protection hidden="1"/>
    </xf>
    <xf numFmtId="0" fontId="3" fillId="7" borderId="3" xfId="0" applyFont="1" applyFill="1" applyBorder="1" applyProtection="1">
      <protection hidden="1"/>
    </xf>
    <xf numFmtId="0" fontId="13" fillId="7" borderId="3" xfId="0" applyFont="1" applyFill="1" applyBorder="1" applyAlignment="1" applyProtection="1">
      <alignment horizontal="center"/>
      <protection hidden="1"/>
    </xf>
    <xf numFmtId="0" fontId="2" fillId="5" borderId="52" xfId="0" applyFont="1" applyFill="1" applyBorder="1" applyAlignment="1" applyProtection="1">
      <alignment horizontal="center" vertical="center"/>
      <protection hidden="1"/>
    </xf>
    <xf numFmtId="0" fontId="13" fillId="7" borderId="9" xfId="0" applyFont="1" applyFill="1" applyBorder="1" applyAlignment="1" applyProtection="1">
      <alignment horizontal="center"/>
      <protection hidden="1"/>
    </xf>
    <xf numFmtId="0" fontId="3" fillId="7" borderId="27" xfId="0" applyFont="1" applyFill="1" applyBorder="1" applyProtection="1">
      <protection hidden="1"/>
    </xf>
    <xf numFmtId="9" fontId="2" fillId="4" borderId="16" xfId="1" applyFont="1" applyFill="1" applyBorder="1" applyAlignment="1" applyProtection="1">
      <alignment horizontal="center"/>
      <protection hidden="1"/>
    </xf>
    <xf numFmtId="9" fontId="13" fillId="7" borderId="18" xfId="1" applyFont="1" applyFill="1" applyBorder="1" applyAlignment="1" applyProtection="1">
      <alignment horizontal="center"/>
      <protection hidden="1"/>
    </xf>
    <xf numFmtId="0" fontId="3" fillId="7" borderId="9" xfId="0" applyFont="1" applyFill="1" applyBorder="1" applyProtection="1">
      <protection hidden="1"/>
    </xf>
    <xf numFmtId="0" fontId="2" fillId="4" borderId="25" xfId="0" applyFont="1" applyFill="1" applyBorder="1" applyAlignment="1" applyProtection="1">
      <alignment horizontal="left"/>
      <protection hidden="1"/>
    </xf>
    <xf numFmtId="0" fontId="2" fillId="4" borderId="3" xfId="0" applyFont="1" applyFill="1" applyBorder="1" applyAlignment="1" applyProtection="1">
      <alignment horizontal="left"/>
      <protection hidden="1"/>
    </xf>
    <xf numFmtId="0" fontId="2" fillId="4" borderId="13" xfId="0" applyFont="1" applyFill="1" applyBorder="1" applyAlignment="1" applyProtection="1">
      <alignment horizontal="left"/>
      <protection hidden="1"/>
    </xf>
    <xf numFmtId="0" fontId="4" fillId="0" borderId="0" xfId="0" applyFont="1" applyAlignment="1" applyProtection="1">
      <alignment horizontal="center"/>
      <protection hidden="1"/>
    </xf>
    <xf numFmtId="0" fontId="1" fillId="0" borderId="0" xfId="0" applyFont="1" applyFill="1" applyProtection="1">
      <protection hidden="1"/>
    </xf>
    <xf numFmtId="0" fontId="1" fillId="0" borderId="0" xfId="0" applyFont="1" applyFill="1" applyAlignment="1" applyProtection="1">
      <alignment horizontal="center" vertical="center"/>
      <protection hidden="1"/>
    </xf>
    <xf numFmtId="0" fontId="1" fillId="0" borderId="0" xfId="0" applyFont="1" applyFill="1" applyAlignment="1" applyProtection="1">
      <alignment horizontal="center"/>
      <protection hidden="1"/>
    </xf>
    <xf numFmtId="9" fontId="1" fillId="0" borderId="0" xfId="1" applyFont="1" applyProtection="1">
      <protection hidden="1"/>
    </xf>
    <xf numFmtId="0" fontId="7" fillId="0" borderId="7" xfId="0" applyFont="1" applyBorder="1" applyAlignment="1" applyProtection="1">
      <alignment horizontal="center" vertical="center"/>
      <protection hidden="1"/>
    </xf>
    <xf numFmtId="0" fontId="7" fillId="0" borderId="0" xfId="0" applyFont="1" applyBorder="1" applyAlignment="1" applyProtection="1">
      <alignment horizontal="center" vertical="center"/>
      <protection hidden="1"/>
    </xf>
    <xf numFmtId="0" fontId="7" fillId="0" borderId="8" xfId="0" applyFont="1" applyBorder="1" applyAlignment="1" applyProtection="1">
      <alignment horizontal="center" vertical="center"/>
      <protection hidden="1"/>
    </xf>
    <xf numFmtId="0" fontId="4" fillId="0" borderId="0" xfId="0" applyFont="1" applyAlignment="1" applyProtection="1">
      <alignment horizontal="center" vertical="center"/>
      <protection hidden="1"/>
    </xf>
    <xf numFmtId="0" fontId="4" fillId="0" borderId="0" xfId="0" applyFont="1" applyFill="1" applyAlignment="1" applyProtection="1">
      <alignment horizontal="center" vertical="center"/>
      <protection hidden="1"/>
    </xf>
    <xf numFmtId="0" fontId="4" fillId="0" borderId="0" xfId="0" applyFont="1" applyFill="1" applyAlignment="1" applyProtection="1">
      <alignment horizontal="center"/>
      <protection hidden="1"/>
    </xf>
    <xf numFmtId="9" fontId="4" fillId="0" borderId="0" xfId="1" applyFont="1" applyAlignment="1" applyProtection="1">
      <alignment horizontal="center"/>
      <protection hidden="1"/>
    </xf>
    <xf numFmtId="164" fontId="4" fillId="0" borderId="0" xfId="1" applyNumberFormat="1" applyFont="1" applyAlignment="1" applyProtection="1">
      <alignment horizontal="center"/>
      <protection hidden="1"/>
    </xf>
    <xf numFmtId="9" fontId="4" fillId="0" borderId="0" xfId="1" applyFont="1" applyProtection="1">
      <protection hidden="1"/>
    </xf>
    <xf numFmtId="2" fontId="18" fillId="0" borderId="17" xfId="0" applyNumberFormat="1" applyFont="1" applyBorder="1" applyAlignment="1" applyProtection="1">
      <alignment horizontal="center" vertical="center"/>
      <protection locked="0" hidden="1"/>
    </xf>
    <xf numFmtId="2" fontId="18" fillId="0" borderId="15" xfId="0" applyNumberFormat="1" applyFont="1" applyBorder="1" applyAlignment="1" applyProtection="1">
      <alignment horizontal="center" vertical="center"/>
      <protection locked="0" hidden="1"/>
    </xf>
    <xf numFmtId="2" fontId="18" fillId="0" borderId="1" xfId="0" applyNumberFormat="1" applyFont="1" applyBorder="1" applyAlignment="1" applyProtection="1">
      <alignment horizontal="center" vertical="center"/>
      <protection hidden="1"/>
    </xf>
    <xf numFmtId="2" fontId="18" fillId="0" borderId="24" xfId="0" applyNumberFormat="1" applyFont="1" applyBorder="1" applyAlignment="1" applyProtection="1">
      <alignment horizontal="center" vertical="center"/>
      <protection locked="0" hidden="1"/>
    </xf>
    <xf numFmtId="2" fontId="19" fillId="0" borderId="15" xfId="0" applyNumberFormat="1" applyFont="1" applyBorder="1" applyAlignment="1" applyProtection="1">
      <alignment horizontal="center" vertical="center"/>
      <protection locked="0" hidden="1"/>
    </xf>
    <xf numFmtId="2" fontId="19" fillId="0" borderId="1" xfId="0" applyNumberFormat="1" applyFont="1" applyBorder="1" applyAlignment="1" applyProtection="1">
      <alignment horizontal="center" vertical="center"/>
      <protection hidden="1"/>
    </xf>
    <xf numFmtId="2" fontId="19" fillId="0" borderId="24" xfId="0" applyNumberFormat="1" applyFont="1" applyBorder="1" applyAlignment="1" applyProtection="1">
      <alignment horizontal="center" vertical="center"/>
      <protection locked="0" hidden="1"/>
    </xf>
    <xf numFmtId="2" fontId="19" fillId="0" borderId="18" xfId="0" applyNumberFormat="1" applyFont="1" applyBorder="1" applyAlignment="1" applyProtection="1">
      <alignment horizontal="center" vertical="center"/>
      <protection locked="0" hidden="1"/>
    </xf>
    <xf numFmtId="2" fontId="19" fillId="0" borderId="16" xfId="0" applyNumberFormat="1" applyFont="1" applyBorder="1" applyAlignment="1" applyProtection="1">
      <alignment horizontal="center" vertical="center"/>
      <protection locked="0" hidden="1"/>
    </xf>
    <xf numFmtId="2" fontId="19" fillId="0" borderId="14" xfId="0" applyNumberFormat="1" applyFont="1" applyBorder="1" applyAlignment="1" applyProtection="1">
      <alignment horizontal="center" vertical="center"/>
      <protection hidden="1"/>
    </xf>
    <xf numFmtId="2" fontId="19" fillId="0" borderId="28" xfId="0" applyNumberFormat="1" applyFont="1" applyBorder="1" applyAlignment="1" applyProtection="1">
      <alignment horizontal="center" vertical="center"/>
      <protection locked="0" hidden="1"/>
    </xf>
    <xf numFmtId="2" fontId="18" fillId="0" borderId="16" xfId="0" applyNumberFormat="1" applyFont="1" applyBorder="1" applyAlignment="1" applyProtection="1">
      <alignment horizontal="center" vertical="center"/>
      <protection locked="0" hidden="1"/>
    </xf>
    <xf numFmtId="2" fontId="18" fillId="0" borderId="14" xfId="0" applyNumberFormat="1" applyFont="1" applyBorder="1" applyAlignment="1" applyProtection="1">
      <alignment horizontal="center" vertical="center"/>
      <protection hidden="1"/>
    </xf>
    <xf numFmtId="2" fontId="18" fillId="0" borderId="28" xfId="0" applyNumberFormat="1" applyFont="1" applyBorder="1" applyAlignment="1" applyProtection="1">
      <alignment horizontal="center" vertical="center"/>
      <protection locked="0" hidden="1"/>
    </xf>
    <xf numFmtId="0" fontId="9" fillId="2" borderId="17" xfId="0" applyFont="1" applyFill="1" applyBorder="1" applyAlignment="1" applyProtection="1">
      <alignment horizontal="center" vertical="center"/>
      <protection hidden="1"/>
    </xf>
    <xf numFmtId="0" fontId="9" fillId="2" borderId="9" xfId="0" applyFont="1" applyFill="1" applyBorder="1" applyAlignment="1" applyProtection="1">
      <alignment horizontal="center" vertical="center"/>
      <protection hidden="1"/>
    </xf>
    <xf numFmtId="0" fontId="9" fillId="2" borderId="18" xfId="0" applyFont="1" applyFill="1" applyBorder="1" applyAlignment="1" applyProtection="1">
      <alignment horizontal="center" vertical="center"/>
      <protection hidden="1"/>
    </xf>
    <xf numFmtId="0" fontId="9" fillId="2" borderId="26" xfId="0" applyFont="1" applyFill="1" applyBorder="1" applyAlignment="1" applyProtection="1">
      <alignment horizontal="center" vertical="center"/>
      <protection hidden="1"/>
    </xf>
    <xf numFmtId="0" fontId="9" fillId="2" borderId="27" xfId="0" applyFont="1" applyFill="1" applyBorder="1" applyAlignment="1" applyProtection="1">
      <alignment horizontal="center" vertical="center"/>
      <protection hidden="1"/>
    </xf>
    <xf numFmtId="0" fontId="9" fillId="2" borderId="32" xfId="0" applyFont="1" applyFill="1" applyBorder="1" applyAlignment="1" applyProtection="1">
      <alignment horizontal="center" vertical="center"/>
      <protection hidden="1"/>
    </xf>
    <xf numFmtId="0" fontId="3" fillId="0" borderId="3" xfId="0" applyFont="1" applyBorder="1" applyAlignment="1" applyProtection="1">
      <alignment horizontal="center"/>
      <protection hidden="1"/>
    </xf>
    <xf numFmtId="0" fontId="3" fillId="0" borderId="29" xfId="0" applyFont="1" applyBorder="1" applyAlignment="1" applyProtection="1">
      <alignment horizontal="center"/>
      <protection hidden="1"/>
    </xf>
    <xf numFmtId="0" fontId="3" fillId="0" borderId="31" xfId="0" applyFont="1" applyBorder="1" applyAlignment="1" applyProtection="1">
      <alignment horizontal="center"/>
      <protection hidden="1"/>
    </xf>
    <xf numFmtId="0" fontId="3" fillId="0" borderId="30" xfId="0" applyFont="1" applyBorder="1" applyAlignment="1" applyProtection="1">
      <alignment horizontal="center"/>
      <protection hidden="1"/>
    </xf>
    <xf numFmtId="1" fontId="13" fillId="0" borderId="29" xfId="0" applyNumberFormat="1" applyFont="1" applyBorder="1" applyAlignment="1" applyProtection="1">
      <alignment horizontal="center"/>
      <protection hidden="1"/>
    </xf>
    <xf numFmtId="1" fontId="13" fillId="0" borderId="31" xfId="0" applyNumberFormat="1" applyFont="1" applyBorder="1" applyAlignment="1" applyProtection="1">
      <alignment horizontal="center"/>
      <protection hidden="1"/>
    </xf>
    <xf numFmtId="1" fontId="13" fillId="0" borderId="30" xfId="0" applyNumberFormat="1" applyFont="1" applyBorder="1" applyAlignment="1" applyProtection="1">
      <alignment horizontal="center"/>
      <protection hidden="1"/>
    </xf>
    <xf numFmtId="0" fontId="4" fillId="0" borderId="0" xfId="0" applyFont="1" applyAlignment="1" applyProtection="1">
      <alignment horizontal="center"/>
      <protection hidden="1"/>
    </xf>
    <xf numFmtId="0" fontId="6" fillId="2" borderId="4" xfId="0" applyFont="1" applyFill="1" applyBorder="1" applyAlignment="1" applyProtection="1">
      <alignment horizontal="center" vertical="center"/>
      <protection hidden="1"/>
    </xf>
    <xf numFmtId="0" fontId="6" fillId="2" borderId="5" xfId="0" applyFont="1" applyFill="1" applyBorder="1" applyAlignment="1" applyProtection="1">
      <alignment horizontal="center" vertical="center"/>
      <protection hidden="1"/>
    </xf>
    <xf numFmtId="0" fontId="6" fillId="2" borderId="6" xfId="0" applyFont="1" applyFill="1" applyBorder="1" applyAlignment="1" applyProtection="1">
      <alignment horizontal="center" vertical="center"/>
      <protection hidden="1"/>
    </xf>
    <xf numFmtId="0" fontId="6" fillId="2" borderId="7" xfId="0" applyFont="1" applyFill="1" applyBorder="1" applyAlignment="1" applyProtection="1">
      <alignment horizontal="center" vertical="center"/>
      <protection hidden="1"/>
    </xf>
    <xf numFmtId="0" fontId="6" fillId="2" borderId="0" xfId="0" applyFont="1" applyFill="1" applyBorder="1" applyAlignment="1" applyProtection="1">
      <alignment horizontal="center" vertical="center"/>
      <protection hidden="1"/>
    </xf>
    <xf numFmtId="0" fontId="6" fillId="2" borderId="8" xfId="0" applyFont="1" applyFill="1" applyBorder="1" applyAlignment="1" applyProtection="1">
      <alignment horizontal="center" vertical="center"/>
      <protection hidden="1"/>
    </xf>
    <xf numFmtId="0" fontId="6" fillId="2" borderId="19" xfId="0" applyFont="1" applyFill="1" applyBorder="1" applyAlignment="1" applyProtection="1">
      <alignment horizontal="center" vertical="center"/>
      <protection hidden="1"/>
    </xf>
    <xf numFmtId="0" fontId="6" fillId="2" borderId="21" xfId="0" applyFont="1" applyFill="1" applyBorder="1" applyAlignment="1" applyProtection="1">
      <alignment horizontal="center" vertical="center"/>
      <protection hidden="1"/>
    </xf>
    <xf numFmtId="0" fontId="6" fillId="2" borderId="20" xfId="0" applyFont="1" applyFill="1" applyBorder="1" applyAlignment="1" applyProtection="1">
      <alignment horizontal="center" vertical="center"/>
      <protection hidden="1"/>
    </xf>
    <xf numFmtId="0" fontId="5" fillId="2" borderId="4" xfId="0" applyFont="1" applyFill="1" applyBorder="1" applyAlignment="1" applyProtection="1">
      <alignment horizontal="center" vertical="center"/>
      <protection hidden="1"/>
    </xf>
    <xf numFmtId="0" fontId="5" fillId="2" borderId="5" xfId="0" applyFont="1" applyFill="1" applyBorder="1" applyAlignment="1" applyProtection="1">
      <alignment horizontal="center" vertical="center"/>
      <protection hidden="1"/>
    </xf>
    <xf numFmtId="0" fontId="5" fillId="2" borderId="6" xfId="0" applyFont="1" applyFill="1" applyBorder="1" applyAlignment="1" applyProtection="1">
      <alignment horizontal="center" vertical="center"/>
      <protection hidden="1"/>
    </xf>
    <xf numFmtId="0" fontId="5" fillId="2" borderId="7" xfId="0" applyFont="1" applyFill="1" applyBorder="1" applyAlignment="1" applyProtection="1">
      <alignment horizontal="center" vertical="center"/>
      <protection hidden="1"/>
    </xf>
    <xf numFmtId="0" fontId="5" fillId="2" borderId="0" xfId="0" applyFont="1" applyFill="1" applyBorder="1" applyAlignment="1" applyProtection="1">
      <alignment horizontal="center" vertical="center"/>
      <protection hidden="1"/>
    </xf>
    <xf numFmtId="0" fontId="5" fillId="2" borderId="8" xfId="0" applyFont="1" applyFill="1" applyBorder="1" applyAlignment="1" applyProtection="1">
      <alignment horizontal="center" vertical="center"/>
      <protection hidden="1"/>
    </xf>
    <xf numFmtId="0" fontId="5" fillId="2" borderId="19" xfId="0" applyFont="1" applyFill="1" applyBorder="1" applyAlignment="1" applyProtection="1">
      <alignment horizontal="center" vertical="center"/>
      <protection hidden="1"/>
    </xf>
    <xf numFmtId="0" fontId="5" fillId="2" borderId="21" xfId="0" applyFont="1" applyFill="1" applyBorder="1" applyAlignment="1" applyProtection="1">
      <alignment horizontal="center" vertical="center"/>
      <protection hidden="1"/>
    </xf>
    <xf numFmtId="0" fontId="5" fillId="2" borderId="20" xfId="0" applyFont="1" applyFill="1" applyBorder="1" applyAlignment="1" applyProtection="1">
      <alignment horizontal="center" vertical="center"/>
      <protection hidden="1"/>
    </xf>
    <xf numFmtId="0" fontId="9" fillId="2" borderId="4" xfId="0" applyFont="1" applyFill="1" applyBorder="1" applyAlignment="1" applyProtection="1">
      <alignment horizontal="center" vertical="center"/>
      <protection hidden="1"/>
    </xf>
    <xf numFmtId="0" fontId="9" fillId="2" borderId="5" xfId="0" applyFont="1" applyFill="1" applyBorder="1" applyAlignment="1" applyProtection="1">
      <alignment horizontal="center" vertical="center"/>
      <protection hidden="1"/>
    </xf>
    <xf numFmtId="0" fontId="9" fillId="2" borderId="6" xfId="0" applyFont="1" applyFill="1" applyBorder="1" applyAlignment="1" applyProtection="1">
      <alignment horizontal="center" vertical="center"/>
      <protection hidden="1"/>
    </xf>
    <xf numFmtId="0" fontId="9" fillId="2" borderId="19" xfId="0" applyFont="1" applyFill="1" applyBorder="1" applyAlignment="1" applyProtection="1">
      <alignment horizontal="center" vertical="center"/>
      <protection hidden="1"/>
    </xf>
    <xf numFmtId="0" fontId="9" fillId="2" borderId="21" xfId="0" applyFont="1" applyFill="1" applyBorder="1" applyAlignment="1" applyProtection="1">
      <alignment horizontal="center" vertical="center"/>
      <protection hidden="1"/>
    </xf>
    <xf numFmtId="0" fontId="9" fillId="2" borderId="20" xfId="0" applyFont="1" applyFill="1" applyBorder="1" applyAlignment="1" applyProtection="1">
      <alignment horizontal="center" vertical="center"/>
      <protection hidden="1"/>
    </xf>
    <xf numFmtId="0" fontId="1" fillId="0" borderId="0" xfId="0" applyFont="1" applyAlignment="1" applyProtection="1">
      <alignment horizontal="center"/>
      <protection hidden="1"/>
    </xf>
    <xf numFmtId="0" fontId="9" fillId="2" borderId="7" xfId="0" applyFont="1" applyFill="1" applyBorder="1" applyAlignment="1" applyProtection="1">
      <alignment horizontal="center" vertical="center"/>
      <protection hidden="1"/>
    </xf>
    <xf numFmtId="0" fontId="9" fillId="2" borderId="0" xfId="0" applyFont="1" applyFill="1" applyBorder="1" applyAlignment="1" applyProtection="1">
      <alignment horizontal="center" vertical="center"/>
      <protection hidden="1"/>
    </xf>
    <xf numFmtId="0" fontId="9" fillId="2" borderId="8" xfId="0" applyFont="1" applyFill="1" applyBorder="1" applyAlignment="1" applyProtection="1">
      <alignment horizontal="center" vertical="center"/>
      <protection hidden="1"/>
    </xf>
    <xf numFmtId="0" fontId="7" fillId="0" borderId="4" xfId="0" applyFont="1" applyBorder="1" applyAlignment="1" applyProtection="1">
      <alignment horizontal="center" vertical="center"/>
      <protection hidden="1"/>
    </xf>
    <xf numFmtId="0" fontId="7" fillId="0" borderId="5" xfId="0" applyFont="1" applyBorder="1" applyAlignment="1" applyProtection="1">
      <alignment horizontal="center" vertical="center"/>
      <protection hidden="1"/>
    </xf>
    <xf numFmtId="0" fontId="7" fillId="0" borderId="19" xfId="0" applyFont="1" applyBorder="1" applyAlignment="1" applyProtection="1">
      <alignment horizontal="center" vertical="center"/>
      <protection hidden="1"/>
    </xf>
    <xf numFmtId="0" fontId="7" fillId="0" borderId="21" xfId="0" applyFont="1" applyBorder="1" applyAlignment="1" applyProtection="1">
      <alignment horizontal="center" vertical="center"/>
      <protection hidden="1"/>
    </xf>
    <xf numFmtId="0" fontId="7" fillId="0" borderId="6" xfId="0" applyFont="1" applyBorder="1" applyAlignment="1" applyProtection="1">
      <alignment horizontal="center" vertical="center"/>
      <protection hidden="1"/>
    </xf>
    <xf numFmtId="0" fontId="7" fillId="0" borderId="20" xfId="0" applyFont="1" applyBorder="1" applyAlignment="1" applyProtection="1">
      <alignment horizontal="center" vertical="center"/>
      <protection hidden="1"/>
    </xf>
    <xf numFmtId="0" fontId="10" fillId="2" borderId="4" xfId="0" applyFont="1" applyFill="1" applyBorder="1" applyAlignment="1" applyProtection="1">
      <alignment horizontal="center" vertical="center"/>
      <protection hidden="1"/>
    </xf>
    <xf numFmtId="0" fontId="10" fillId="2" borderId="5" xfId="0" applyFont="1" applyFill="1" applyBorder="1" applyAlignment="1" applyProtection="1">
      <alignment horizontal="center" vertical="center"/>
      <protection hidden="1"/>
    </xf>
    <xf numFmtId="0" fontId="10" fillId="2" borderId="6" xfId="0" applyFont="1" applyFill="1" applyBorder="1" applyAlignment="1" applyProtection="1">
      <alignment horizontal="center" vertical="center"/>
      <protection hidden="1"/>
    </xf>
    <xf numFmtId="0" fontId="10" fillId="2" borderId="19" xfId="0" applyFont="1" applyFill="1" applyBorder="1" applyAlignment="1" applyProtection="1">
      <alignment horizontal="center" vertical="center"/>
      <protection hidden="1"/>
    </xf>
    <xf numFmtId="0" fontId="10" fillId="2" borderId="21" xfId="0" applyFont="1" applyFill="1" applyBorder="1" applyAlignment="1" applyProtection="1">
      <alignment horizontal="center" vertical="center"/>
      <protection hidden="1"/>
    </xf>
    <xf numFmtId="0" fontId="10" fillId="2" borderId="20" xfId="0" applyFont="1" applyFill="1" applyBorder="1" applyAlignment="1" applyProtection="1">
      <alignment horizontal="center" vertical="center"/>
      <protection hidden="1"/>
    </xf>
    <xf numFmtId="0" fontId="7" fillId="0" borderId="7" xfId="0" applyFont="1" applyBorder="1" applyAlignment="1" applyProtection="1">
      <alignment horizontal="center" vertical="center"/>
      <protection hidden="1"/>
    </xf>
    <xf numFmtId="0" fontId="7" fillId="0" borderId="0" xfId="0" applyFont="1" applyBorder="1" applyAlignment="1" applyProtection="1">
      <alignment horizontal="center" vertical="center"/>
      <protection hidden="1"/>
    </xf>
    <xf numFmtId="0" fontId="7" fillId="0" borderId="8" xfId="0" applyFont="1" applyBorder="1" applyAlignment="1" applyProtection="1">
      <alignment horizontal="center" vertical="center"/>
      <protection hidden="1"/>
    </xf>
    <xf numFmtId="0" fontId="10" fillId="2" borderId="33" xfId="0" applyFont="1" applyFill="1" applyBorder="1" applyAlignment="1" applyProtection="1">
      <alignment horizontal="center" vertical="center"/>
      <protection hidden="1"/>
    </xf>
    <xf numFmtId="0" fontId="10" fillId="2" borderId="34" xfId="0" applyFont="1" applyFill="1" applyBorder="1" applyAlignment="1" applyProtection="1">
      <alignment horizontal="center" vertical="center"/>
      <protection hidden="1"/>
    </xf>
    <xf numFmtId="0" fontId="10" fillId="2" borderId="35" xfId="0" applyFont="1" applyFill="1" applyBorder="1" applyAlignment="1" applyProtection="1">
      <alignment horizontal="center" vertical="center"/>
      <protection hidden="1"/>
    </xf>
    <xf numFmtId="0" fontId="10" fillId="2" borderId="36" xfId="0" applyFont="1" applyFill="1" applyBorder="1" applyAlignment="1" applyProtection="1">
      <alignment horizontal="center" vertical="center"/>
      <protection hidden="1"/>
    </xf>
    <xf numFmtId="0" fontId="10" fillId="2" borderId="37" xfId="0" applyFont="1" applyFill="1" applyBorder="1" applyAlignment="1" applyProtection="1">
      <alignment horizontal="center" vertical="center"/>
      <protection hidden="1"/>
    </xf>
    <xf numFmtId="0" fontId="16" fillId="4" borderId="42" xfId="0" applyFont="1" applyFill="1" applyBorder="1" applyAlignment="1" applyProtection="1">
      <alignment horizontal="center" vertical="center" textRotation="90"/>
      <protection hidden="1"/>
    </xf>
    <xf numFmtId="0" fontId="16" fillId="4" borderId="40" xfId="0" applyFont="1" applyFill="1" applyBorder="1" applyAlignment="1" applyProtection="1">
      <alignment horizontal="center" vertical="center" textRotation="90"/>
      <protection hidden="1"/>
    </xf>
    <xf numFmtId="0" fontId="16" fillId="4" borderId="43" xfId="0" applyFont="1" applyFill="1" applyBorder="1" applyAlignment="1" applyProtection="1">
      <alignment horizontal="center" vertical="center" textRotation="90"/>
      <protection hidden="1"/>
    </xf>
    <xf numFmtId="0" fontId="15" fillId="7" borderId="39" xfId="0" applyFont="1" applyFill="1" applyBorder="1" applyAlignment="1" applyProtection="1">
      <alignment horizontal="center" vertical="center" textRotation="90"/>
      <protection hidden="1"/>
    </xf>
    <xf numFmtId="0" fontId="15" fillId="7" borderId="40" xfId="0" applyFont="1" applyFill="1" applyBorder="1" applyAlignment="1" applyProtection="1">
      <alignment horizontal="center" vertical="center" textRotation="90"/>
      <protection hidden="1"/>
    </xf>
    <xf numFmtId="0" fontId="15" fillId="7" borderId="41" xfId="0" applyFont="1" applyFill="1" applyBorder="1" applyAlignment="1" applyProtection="1">
      <alignment horizontal="center" vertical="center" textRotation="90"/>
      <protection hidden="1"/>
    </xf>
    <xf numFmtId="0" fontId="16" fillId="5" borderId="52" xfId="0" applyFont="1" applyFill="1" applyBorder="1" applyAlignment="1" applyProtection="1">
      <alignment horizontal="center" vertical="center" textRotation="90"/>
      <protection hidden="1"/>
    </xf>
    <xf numFmtId="0" fontId="16" fillId="5" borderId="44" xfId="0" applyFont="1" applyFill="1" applyBorder="1" applyAlignment="1" applyProtection="1">
      <alignment horizontal="center" vertical="center" textRotation="90"/>
      <protection hidden="1"/>
    </xf>
    <xf numFmtId="0" fontId="16" fillId="5" borderId="45" xfId="0" applyFont="1" applyFill="1" applyBorder="1" applyAlignment="1" applyProtection="1">
      <alignment horizontal="center" vertical="center" textRotation="90"/>
      <protection hidden="1"/>
    </xf>
  </cellXfs>
  <cellStyles count="2">
    <cellStyle name="Normal" xfId="0" builtinId="0"/>
    <cellStyle name="Porcentagem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1:AO152"/>
  <sheetViews>
    <sheetView showGridLines="0" showRowColHeaders="0" topLeftCell="C14" zoomScale="70" zoomScaleNormal="70" workbookViewId="0">
      <selection activeCell="V22" sqref="V22"/>
    </sheetView>
  </sheetViews>
  <sheetFormatPr defaultRowHeight="15"/>
  <cols>
    <col min="1" max="3" width="4" style="1" customWidth="1"/>
    <col min="4" max="4" width="5.5703125" style="1" customWidth="1"/>
    <col min="5" max="5" width="42.85546875" style="1" customWidth="1"/>
    <col min="6" max="6" width="8.7109375" style="1" customWidth="1"/>
    <col min="7" max="7" width="6.85546875" style="1" customWidth="1"/>
    <col min="8" max="8" width="7.85546875" style="1" customWidth="1"/>
    <col min="9" max="9" width="6.140625" style="1" customWidth="1"/>
    <col min="10" max="10" width="5.42578125" style="1" customWidth="1"/>
    <col min="11" max="11" width="5.85546875" style="1" customWidth="1"/>
    <col min="12" max="12" width="6.5703125" style="1" customWidth="1"/>
    <col min="13" max="13" width="8" style="1" customWidth="1"/>
    <col min="14" max="14" width="6.85546875" style="1" customWidth="1"/>
    <col min="15" max="15" width="9.7109375" style="1" customWidth="1"/>
    <col min="16" max="16" width="4.5703125" style="1" customWidth="1"/>
    <col min="17" max="17" width="4.42578125" style="1" customWidth="1"/>
    <col min="18" max="18" width="4.140625" style="1" customWidth="1"/>
    <col min="19" max="19" width="5" style="1" customWidth="1"/>
    <col min="20" max="20" width="20.42578125" style="1" customWidth="1"/>
    <col min="21" max="21" width="4.5703125" style="1" customWidth="1"/>
    <col min="22" max="22" width="23.5703125" style="1" bestFit="1" customWidth="1"/>
    <col min="23" max="23" width="6.85546875" style="1" customWidth="1"/>
    <col min="24" max="28" width="4.42578125" style="1" customWidth="1"/>
    <col min="29" max="30" width="5" style="1" bestFit="1" customWidth="1"/>
    <col min="31" max="31" width="6" style="1" bestFit="1" customWidth="1"/>
    <col min="32" max="32" width="6" style="1" customWidth="1"/>
    <col min="33" max="33" width="13.140625" style="1" customWidth="1"/>
    <col min="34" max="34" width="14.85546875" style="1" bestFit="1" customWidth="1"/>
    <col min="35" max="35" width="7.85546875" style="1" bestFit="1" customWidth="1"/>
    <col min="36" max="36" width="3.7109375" style="1" customWidth="1"/>
    <col min="37" max="37" width="4" style="1" customWidth="1"/>
    <col min="38" max="38" width="2.85546875" style="1" customWidth="1"/>
    <col min="39" max="39" width="3.42578125" style="1" customWidth="1"/>
    <col min="40" max="16384" width="9.140625" style="1"/>
  </cols>
  <sheetData>
    <row r="1" spans="2:41" ht="15.75" thickBot="1"/>
    <row r="2" spans="2:41" ht="15" customHeight="1">
      <c r="B2" s="180" t="s">
        <v>41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  <c r="N2" s="181"/>
      <c r="O2" s="181"/>
      <c r="P2" s="181"/>
      <c r="Q2" s="182"/>
    </row>
    <row r="3" spans="2:41" ht="15" customHeight="1">
      <c r="B3" s="183"/>
      <c r="C3" s="184"/>
      <c r="D3" s="184"/>
      <c r="E3" s="184"/>
      <c r="F3" s="184"/>
      <c r="G3" s="184"/>
      <c r="H3" s="184"/>
      <c r="I3" s="184"/>
      <c r="J3" s="184"/>
      <c r="K3" s="184"/>
      <c r="L3" s="184"/>
      <c r="M3" s="184"/>
      <c r="N3" s="184"/>
      <c r="O3" s="184"/>
      <c r="P3" s="184"/>
      <c r="Q3" s="185"/>
    </row>
    <row r="4" spans="2:41" ht="15" customHeight="1" thickBot="1">
      <c r="B4" s="186"/>
      <c r="C4" s="187"/>
      <c r="D4" s="187"/>
      <c r="E4" s="187"/>
      <c r="F4" s="187"/>
      <c r="G4" s="187"/>
      <c r="H4" s="187"/>
      <c r="I4" s="187"/>
      <c r="J4" s="187"/>
      <c r="K4" s="187"/>
      <c r="L4" s="187"/>
      <c r="M4" s="187"/>
      <c r="N4" s="187"/>
      <c r="O4" s="187"/>
      <c r="P4" s="187"/>
      <c r="Q4" s="188"/>
    </row>
    <row r="5" spans="2:41" ht="15.75" thickBot="1">
      <c r="U5" s="2"/>
      <c r="V5" s="2"/>
      <c r="W5" s="2"/>
      <c r="X5" s="2"/>
      <c r="Y5" s="2"/>
      <c r="Z5" s="2"/>
      <c r="AA5" s="2"/>
      <c r="AB5" s="2"/>
      <c r="AC5" s="2"/>
      <c r="AD5" s="2"/>
      <c r="AE5" s="2"/>
      <c r="AF5" s="2"/>
      <c r="AG5" s="2"/>
      <c r="AH5" s="2"/>
      <c r="AI5" s="2"/>
      <c r="AJ5" s="2"/>
      <c r="AK5" s="2"/>
    </row>
    <row r="6" spans="2:41" ht="15" customHeight="1">
      <c r="B6" s="180" t="s">
        <v>21</v>
      </c>
      <c r="C6" s="181"/>
      <c r="D6" s="181"/>
      <c r="E6" s="181"/>
      <c r="F6" s="181"/>
      <c r="G6" s="181"/>
      <c r="H6" s="181"/>
      <c r="I6" s="181"/>
      <c r="J6" s="181"/>
      <c r="K6" s="181"/>
      <c r="L6" s="181"/>
      <c r="M6" s="181"/>
      <c r="N6" s="181"/>
      <c r="O6" s="181"/>
      <c r="P6" s="181"/>
      <c r="Q6" s="182"/>
      <c r="U6" s="2"/>
      <c r="V6" s="2"/>
      <c r="W6" s="2"/>
      <c r="X6" s="2"/>
      <c r="Y6" s="2"/>
      <c r="Z6" s="2"/>
      <c r="AA6" s="2"/>
      <c r="AB6" s="2"/>
      <c r="AC6" s="2"/>
      <c r="AD6" s="2"/>
      <c r="AE6" s="2"/>
      <c r="AF6" s="2"/>
      <c r="AG6" s="2"/>
      <c r="AH6" s="2"/>
      <c r="AI6" s="2"/>
      <c r="AJ6" s="2"/>
      <c r="AK6" s="2"/>
    </row>
    <row r="7" spans="2:41" ht="15" customHeight="1">
      <c r="B7" s="183"/>
      <c r="C7" s="184"/>
      <c r="D7" s="184"/>
      <c r="E7" s="184"/>
      <c r="F7" s="184"/>
      <c r="G7" s="184"/>
      <c r="H7" s="184"/>
      <c r="I7" s="184"/>
      <c r="J7" s="184"/>
      <c r="K7" s="184"/>
      <c r="L7" s="184"/>
      <c r="M7" s="184"/>
      <c r="N7" s="184"/>
      <c r="O7" s="184"/>
      <c r="P7" s="184"/>
      <c r="Q7" s="185"/>
      <c r="U7" s="2"/>
      <c r="V7" s="2"/>
      <c r="W7" s="2"/>
      <c r="X7" s="2"/>
      <c r="Y7" s="2"/>
      <c r="Z7" s="2"/>
      <c r="AA7" s="2"/>
      <c r="AB7" s="2"/>
      <c r="AC7" s="2"/>
      <c r="AD7" s="2"/>
      <c r="AE7" s="2"/>
      <c r="AF7" s="2"/>
      <c r="AG7" s="2"/>
      <c r="AH7" s="2"/>
      <c r="AI7" s="2"/>
      <c r="AJ7" s="2"/>
      <c r="AK7" s="2"/>
    </row>
    <row r="8" spans="2:41" ht="15" customHeight="1" thickBot="1">
      <c r="B8" s="186"/>
      <c r="C8" s="187"/>
      <c r="D8" s="187"/>
      <c r="E8" s="187"/>
      <c r="F8" s="187"/>
      <c r="G8" s="187"/>
      <c r="H8" s="187"/>
      <c r="I8" s="187"/>
      <c r="J8" s="187"/>
      <c r="K8" s="187"/>
      <c r="L8" s="187"/>
      <c r="M8" s="187"/>
      <c r="N8" s="187"/>
      <c r="O8" s="187"/>
      <c r="P8" s="187"/>
      <c r="Q8" s="188"/>
      <c r="U8" s="2"/>
      <c r="V8" s="2"/>
      <c r="W8" s="2"/>
      <c r="X8" s="2"/>
      <c r="Y8" s="2"/>
      <c r="Z8" s="2"/>
      <c r="AA8" s="2"/>
      <c r="AB8" s="2"/>
      <c r="AC8" s="2"/>
      <c r="AD8" s="2"/>
      <c r="AE8" s="2"/>
      <c r="AF8" s="2"/>
      <c r="AG8" s="2"/>
      <c r="AH8" s="2"/>
      <c r="AI8" s="2"/>
      <c r="AJ8" s="2"/>
      <c r="AK8" s="2"/>
    </row>
    <row r="9" spans="2:41" ht="15.75" thickBot="1">
      <c r="U9" s="2"/>
      <c r="V9" s="2"/>
      <c r="W9" s="2"/>
      <c r="X9" s="2"/>
      <c r="Y9" s="2"/>
      <c r="Z9" s="2"/>
      <c r="AA9" s="2"/>
      <c r="AB9" s="2"/>
      <c r="AC9" s="2"/>
      <c r="AD9" s="2"/>
      <c r="AE9" s="2"/>
      <c r="AF9" s="2"/>
      <c r="AG9" s="2"/>
      <c r="AH9" s="2"/>
      <c r="AI9" s="2"/>
      <c r="AJ9" s="2"/>
      <c r="AK9" s="2"/>
    </row>
    <row r="10" spans="2:41" ht="15" customHeight="1">
      <c r="D10" s="189" t="s">
        <v>0</v>
      </c>
      <c r="E10" s="190"/>
      <c r="F10" s="190"/>
      <c r="G10" s="190"/>
      <c r="H10" s="190"/>
      <c r="I10" s="190"/>
      <c r="J10" s="190"/>
      <c r="K10" s="190"/>
      <c r="L10" s="190"/>
      <c r="M10" s="190"/>
      <c r="N10" s="190"/>
      <c r="O10" s="190"/>
      <c r="P10" s="191"/>
      <c r="U10" s="2"/>
      <c r="V10" s="2"/>
      <c r="W10" s="2"/>
      <c r="X10" s="2"/>
      <c r="Y10" s="2"/>
      <c r="Z10" s="2"/>
      <c r="AA10" s="2"/>
      <c r="AB10" s="2"/>
      <c r="AC10" s="2"/>
      <c r="AD10" s="2"/>
      <c r="AE10" s="2"/>
      <c r="AF10" s="2"/>
      <c r="AG10" s="2"/>
      <c r="AH10" s="2"/>
      <c r="AI10" s="2"/>
      <c r="AJ10" s="2"/>
      <c r="AK10" s="2"/>
    </row>
    <row r="11" spans="2:41" ht="15" customHeight="1">
      <c r="D11" s="192"/>
      <c r="E11" s="193"/>
      <c r="F11" s="193"/>
      <c r="G11" s="193"/>
      <c r="H11" s="193"/>
      <c r="I11" s="193"/>
      <c r="J11" s="193"/>
      <c r="K11" s="193"/>
      <c r="L11" s="193"/>
      <c r="M11" s="193"/>
      <c r="N11" s="193"/>
      <c r="O11" s="193"/>
      <c r="P11" s="194"/>
      <c r="U11" s="2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</row>
    <row r="12" spans="2:41" ht="15" customHeight="1">
      <c r="D12" s="192"/>
      <c r="E12" s="193"/>
      <c r="F12" s="193"/>
      <c r="G12" s="193"/>
      <c r="H12" s="193"/>
      <c r="I12" s="193"/>
      <c r="J12" s="193"/>
      <c r="K12" s="193"/>
      <c r="L12" s="193"/>
      <c r="M12" s="193"/>
      <c r="N12" s="193"/>
      <c r="O12" s="193"/>
      <c r="P12" s="194"/>
      <c r="S12" s="2"/>
      <c r="T12" s="2"/>
      <c r="U12" s="2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</row>
    <row r="13" spans="2:41" ht="15.75" customHeight="1" thickBot="1">
      <c r="D13" s="195"/>
      <c r="E13" s="196"/>
      <c r="F13" s="196"/>
      <c r="G13" s="196"/>
      <c r="H13" s="196"/>
      <c r="I13" s="196"/>
      <c r="J13" s="196"/>
      <c r="K13" s="196"/>
      <c r="L13" s="196"/>
      <c r="M13" s="196"/>
      <c r="N13" s="196"/>
      <c r="O13" s="196"/>
      <c r="P13" s="197"/>
      <c r="S13" s="2"/>
      <c r="T13" s="3"/>
      <c r="U13" s="2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</row>
    <row r="14" spans="2:41" ht="15.75" customHeight="1"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S14" s="2"/>
      <c r="T14" s="3"/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</row>
    <row r="15" spans="2:41" ht="15.75" customHeight="1">
      <c r="D15" s="5" t="s">
        <v>88</v>
      </c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S15" s="2"/>
      <c r="T15" s="3"/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</row>
    <row r="16" spans="2:41" ht="21.75" customHeight="1" thickBot="1">
      <c r="D16" s="4"/>
      <c r="E16" s="4"/>
      <c r="F16" s="4"/>
      <c r="G16" s="4"/>
      <c r="H16" s="4"/>
      <c r="I16" s="4"/>
      <c r="J16" s="4"/>
      <c r="K16" s="4"/>
      <c r="L16" s="4"/>
      <c r="M16" s="4"/>
      <c r="S16" s="2"/>
      <c r="T16" s="3"/>
      <c r="U16" s="3"/>
      <c r="V16" s="71"/>
      <c r="W16" s="71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</row>
    <row r="17" spans="4:41" ht="15" customHeight="1">
      <c r="D17" s="198" t="s">
        <v>1</v>
      </c>
      <c r="E17" s="199"/>
      <c r="F17" s="199"/>
      <c r="G17" s="199"/>
      <c r="H17" s="199"/>
      <c r="I17" s="199"/>
      <c r="J17" s="199"/>
      <c r="K17" s="199"/>
      <c r="L17" s="199"/>
      <c r="M17" s="199"/>
      <c r="N17" s="199"/>
      <c r="O17" s="200"/>
      <c r="Q17" s="3"/>
      <c r="R17" s="3" t="s">
        <v>6</v>
      </c>
      <c r="S17" s="3"/>
      <c r="T17" s="3"/>
      <c r="U17" s="3"/>
      <c r="V17" s="71"/>
      <c r="W17" s="71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</row>
    <row r="18" spans="4:41" ht="15.75" customHeight="1" thickBot="1">
      <c r="D18" s="201"/>
      <c r="E18" s="202"/>
      <c r="F18" s="202"/>
      <c r="G18" s="202"/>
      <c r="H18" s="202"/>
      <c r="I18" s="202"/>
      <c r="J18" s="202"/>
      <c r="K18" s="202"/>
      <c r="L18" s="202"/>
      <c r="M18" s="202"/>
      <c r="N18" s="202"/>
      <c r="O18" s="203"/>
      <c r="Q18" s="3"/>
      <c r="R18" s="3" t="s">
        <v>15</v>
      </c>
      <c r="S18" s="3"/>
      <c r="T18" s="3"/>
      <c r="U18" s="3"/>
      <c r="V18" s="71"/>
      <c r="W18" s="71"/>
      <c r="X18" s="3"/>
      <c r="Y18" s="3"/>
      <c r="Z18" s="3"/>
      <c r="AA18" s="3"/>
      <c r="AB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  <c r="AO18" s="3"/>
    </row>
    <row r="19" spans="4:41" ht="15.75" thickBot="1">
      <c r="D19" s="6" t="s">
        <v>2</v>
      </c>
      <c r="E19" s="7" t="s">
        <v>3</v>
      </c>
      <c r="F19" s="7" t="s">
        <v>185</v>
      </c>
      <c r="G19" s="7" t="s">
        <v>4</v>
      </c>
      <c r="H19" s="7" t="s">
        <v>186</v>
      </c>
      <c r="I19" s="7" t="s">
        <v>187</v>
      </c>
      <c r="J19" s="7" t="s">
        <v>188</v>
      </c>
      <c r="K19" s="7" t="s">
        <v>189</v>
      </c>
      <c r="L19" s="7" t="s">
        <v>136</v>
      </c>
      <c r="M19" s="7" t="s">
        <v>137</v>
      </c>
      <c r="N19" s="7" t="s">
        <v>5</v>
      </c>
      <c r="O19" s="82" t="s">
        <v>195</v>
      </c>
      <c r="Q19" s="3"/>
      <c r="R19" s="3" t="s">
        <v>191</v>
      </c>
      <c r="S19" s="3"/>
      <c r="T19" s="3"/>
      <c r="U19" s="146" t="s">
        <v>2</v>
      </c>
      <c r="V19" s="147" t="s">
        <v>7</v>
      </c>
      <c r="W19" s="147" t="s">
        <v>185</v>
      </c>
      <c r="X19" s="146" t="s">
        <v>4</v>
      </c>
      <c r="Y19" s="146" t="s">
        <v>186</v>
      </c>
      <c r="Z19" s="146" t="s">
        <v>187</v>
      </c>
      <c r="AA19" s="146" t="s">
        <v>188</v>
      </c>
      <c r="AB19" s="146" t="s">
        <v>189</v>
      </c>
      <c r="AC19" s="146" t="s">
        <v>8</v>
      </c>
      <c r="AD19" s="146" t="s">
        <v>9</v>
      </c>
      <c r="AE19" s="146" t="s">
        <v>10</v>
      </c>
      <c r="AF19" s="146" t="s">
        <v>195</v>
      </c>
      <c r="AG19" s="146" t="s">
        <v>11</v>
      </c>
      <c r="AH19" s="146" t="s">
        <v>12</v>
      </c>
      <c r="AI19" s="8" t="s">
        <v>13</v>
      </c>
      <c r="AJ19" s="179"/>
      <c r="AK19" s="179"/>
      <c r="AL19" s="179"/>
      <c r="AM19" s="179"/>
      <c r="AN19" s="3"/>
      <c r="AO19" s="3"/>
    </row>
    <row r="20" spans="4:41">
      <c r="D20" s="9" t="s">
        <v>14</v>
      </c>
      <c r="E20" s="79" t="str">
        <f>VLOOKUP(AI20,$U$20:$AH$31,2)</f>
        <v>Us Karas</v>
      </c>
      <c r="F20" s="79">
        <f>VLOOKUP(AI20,$U$20:$AH$31,3)</f>
        <v>11</v>
      </c>
      <c r="G20" s="79">
        <f>VLOOKUP(AI20,$U$20:$AH$31,4)</f>
        <v>23</v>
      </c>
      <c r="H20" s="80">
        <f>VLOOKUP(AI20,$U$20:$AH$31,5)</f>
        <v>7</v>
      </c>
      <c r="I20" s="80">
        <f>VLOOKUP(AI20,$U$20:$AH$31,6)</f>
        <v>1</v>
      </c>
      <c r="J20" s="80">
        <f>VLOOKUP(AI20,$U$20:$AH$31,7)</f>
        <v>0</v>
      </c>
      <c r="K20" s="80">
        <f>VLOOKUP(AI20,$U$20:$AH$31,8)</f>
        <v>3</v>
      </c>
      <c r="L20" s="80">
        <f>VLOOKUP(AI20,$U$20:$AH$31,9)</f>
        <v>644</v>
      </c>
      <c r="M20" s="80">
        <f>VLOOKUP(AI20,$U$20:$AH$31,10)</f>
        <v>479</v>
      </c>
      <c r="N20" s="79">
        <f>VLOOKUP(AI20,$U$20:$AH$31,11)</f>
        <v>165</v>
      </c>
      <c r="O20" s="83">
        <f>VLOOKUP(AI20,$U$20:$AH$31,12)</f>
        <v>0.69696969696969702</v>
      </c>
      <c r="Q20" s="3"/>
      <c r="R20" s="3" t="s">
        <v>192</v>
      </c>
      <c r="S20" s="3"/>
      <c r="T20" s="3"/>
      <c r="U20" s="146">
        <v>1</v>
      </c>
      <c r="V20" s="71" t="s">
        <v>104</v>
      </c>
      <c r="W20" s="148">
        <f>COUNT(F38,H60,F71,H46,H78,F91,H98,F108,H120,F128,F140)</f>
        <v>11</v>
      </c>
      <c r="X20" s="138">
        <f>SUM(C38,Q46,Q60,C71,Q78,C91,Q98,C108,Q120,C128,C140)</f>
        <v>20</v>
      </c>
      <c r="Y20" s="138">
        <f>SUM(COUNTIFS($C$36:$C$141,3,$D$36:$D$141,V20),COUNTIFS($I$36:$I$141,V20,$Q$36:$Q$141,3))</f>
        <v>6</v>
      </c>
      <c r="Z20" s="138">
        <f>SUM(COUNTIFS($C$36:$C$141,2,$D$36:$D$141,V20),COUNTIFS($I$36:$I$141,V20,$Q$36:$Q$141,2))</f>
        <v>1</v>
      </c>
      <c r="AA20" s="138">
        <f>SUM(COUNTIFS($C$36:$C$141,1,$D$36:$D$141,V20),COUNTIFS($I$36:$I$141,V20,$Q$36:$Q$141,1))</f>
        <v>0</v>
      </c>
      <c r="AB20" s="138">
        <f>SUM(COUNTIFS($C$36:$C$141,0,$D$36:$D$141,V20),COUNTIFS($I$36:$I$141,V20,$Q$36:$Q$141,0))</f>
        <v>4</v>
      </c>
      <c r="AC20" s="138">
        <f>SUM(F38,H46,H60,F71,H78,F91,H98,H120,F108,F128,F140)</f>
        <v>536</v>
      </c>
      <c r="AD20" s="138">
        <f>SUM(H38,F46,F60,H71,F78,H91,F98,H108,F120,H128,H140)</f>
        <v>509</v>
      </c>
      <c r="AE20" s="138">
        <f>AC20-AD20</f>
        <v>27</v>
      </c>
      <c r="AF20" s="149">
        <f>(X20/(W20*3))</f>
        <v>0.60606060606060608</v>
      </c>
      <c r="AG20" s="138">
        <f>(X20*10^10)+((AC20+5000)*10^6)+(AE20*10)+U20</f>
        <v>205536000271</v>
      </c>
      <c r="AH20" s="138">
        <f>LARGE($AG$20:$AG$31,U20)</f>
        <v>235644001656</v>
      </c>
      <c r="AI20" s="81">
        <f>MATCH(AH20,$AG$20:$AG$31,0)</f>
        <v>6</v>
      </c>
      <c r="AJ20" s="3"/>
      <c r="AK20" s="3"/>
      <c r="AL20" s="3"/>
      <c r="AM20" s="3"/>
      <c r="AN20" s="3"/>
      <c r="AO20" s="3"/>
    </row>
    <row r="21" spans="4:41">
      <c r="D21" s="10" t="s">
        <v>16</v>
      </c>
      <c r="E21" s="78" t="str">
        <f t="shared" ref="E21:E31" si="0">VLOOKUP(AI21,$U$20:$AH$31,2)</f>
        <v>TriangagemFC</v>
      </c>
      <c r="F21" s="78">
        <f t="shared" ref="F21:F31" si="1">VLOOKUP(AI21,$U$20:$AH$31,3)</f>
        <v>11</v>
      </c>
      <c r="G21" s="78">
        <f t="shared" ref="G21:G31" si="2">VLOOKUP(AI21,$U$20:$AH$31,4)</f>
        <v>23</v>
      </c>
      <c r="H21" s="77">
        <f t="shared" ref="H21:H31" si="3">VLOOKUP(AI21,$U$20:$AH$31,5)</f>
        <v>6</v>
      </c>
      <c r="I21" s="77">
        <f t="shared" ref="I21:I31" si="4">VLOOKUP(AI21,$U$20:$AH$31,6)</f>
        <v>2</v>
      </c>
      <c r="J21" s="77">
        <f t="shared" ref="J21:J31" si="5">VLOOKUP(AI21,$U$20:$AH$31,7)</f>
        <v>1</v>
      </c>
      <c r="K21" s="77">
        <f t="shared" ref="K21:K31" si="6">VLOOKUP(AI21,$U$20:$AH$31,8)</f>
        <v>2</v>
      </c>
      <c r="L21" s="77">
        <f t="shared" ref="L21:L31" si="7">VLOOKUP(AI21,$U$20:$AH$31,9)</f>
        <v>604</v>
      </c>
      <c r="M21" s="77">
        <f t="shared" ref="M21:M31" si="8">VLOOKUP(AI21,$U$20:$AH$31,10)</f>
        <v>452</v>
      </c>
      <c r="N21" s="78">
        <f t="shared" ref="N21:N31" si="9">VLOOKUP(AI21,$U$20:$AH$31,11)</f>
        <v>152</v>
      </c>
      <c r="O21" s="84">
        <f t="shared" ref="O21:O31" si="10">VLOOKUP(AI21,$U$20:$AH$31,12)</f>
        <v>0.69696969696969702</v>
      </c>
      <c r="Q21" s="3"/>
      <c r="R21" s="3" t="s">
        <v>193</v>
      </c>
      <c r="S21" s="3"/>
      <c r="T21" s="3"/>
      <c r="U21" s="146">
        <v>2</v>
      </c>
      <c r="V21" s="71" t="s">
        <v>119</v>
      </c>
      <c r="W21" s="148">
        <f>COUNT(H41,F50,H57,F69,F81,H91,F96,H110,F118,F130,H138)</f>
        <v>11</v>
      </c>
      <c r="X21" s="138">
        <f>SUM(Q41,Q57,C69,C81,Q91,C50,C96,Q110,C118,C130,Q138)</f>
        <v>12</v>
      </c>
      <c r="Y21" s="138">
        <f t="shared" ref="Y21:Y31" si="11">SUM(COUNTIFS($C$36:$C$141,3,$D$36:$D$141,V21),COUNTIFS($I$36:$I$141,V21,$Q$36:$Q$141,3))</f>
        <v>4</v>
      </c>
      <c r="Z21" s="138">
        <f t="shared" ref="Z21:Z31" si="12">SUM(COUNTIFS($C$36:$C$141,2,$D$36:$D$141,V21),COUNTIFS($I$36:$I$141,V21,$Q$36:$Q$141,2))</f>
        <v>0</v>
      </c>
      <c r="AA21" s="138">
        <f t="shared" ref="AA21:AA31" si="13">SUM(COUNTIFS($C$36:$C$141,1,$D$36:$D$141,V21),COUNTIFS($I$36:$I$141,V21,$Q$36:$Q$141,1))</f>
        <v>0</v>
      </c>
      <c r="AB21" s="138">
        <f t="shared" ref="AB21:AB31" si="14">SUM(COUNTIFS($C$36:$C$141,0,$D$36:$D$141,V21),COUNTIFS($I$36:$I$141,V21,$Q$36:$Q$141,0))</f>
        <v>7</v>
      </c>
      <c r="AC21" s="138">
        <f>SUM(H41,F50,H57,F69,F81,H91,F96,H110,F118,F130,H138)</f>
        <v>543</v>
      </c>
      <c r="AD21" s="138">
        <f>SUM(F41,H50,F57,H69,H81,F91,H96,F110,H118,H130,F138)</f>
        <v>475</v>
      </c>
      <c r="AE21" s="138">
        <f>AC21-AD21</f>
        <v>68</v>
      </c>
      <c r="AF21" s="149">
        <f t="shared" ref="AF21:AF31" si="15">(X21/(W21*3))</f>
        <v>0.36363636363636365</v>
      </c>
      <c r="AG21" s="138">
        <f t="shared" ref="AG21:AG31" si="16">(X21*10^10)+((AC21+5000)*10^6)+(AE21*10)+U21</f>
        <v>125543000682</v>
      </c>
      <c r="AH21" s="138">
        <f>LARGE($AG$20:$AG$31,U21)</f>
        <v>235604001524</v>
      </c>
      <c r="AI21" s="81">
        <f t="shared" ref="AI21:AI31" si="17">MATCH(AH21,$AG$20:$AG$31,0)</f>
        <v>4</v>
      </c>
      <c r="AJ21" s="3"/>
      <c r="AK21" s="3"/>
      <c r="AL21" s="3"/>
      <c r="AM21" s="3"/>
      <c r="AN21" s="3"/>
      <c r="AO21" s="3"/>
    </row>
    <row r="22" spans="4:41">
      <c r="D22" s="10" t="s">
        <v>17</v>
      </c>
      <c r="E22" s="78" t="str">
        <f t="shared" si="0"/>
        <v>Barbosinhaas</v>
      </c>
      <c r="F22" s="78">
        <f t="shared" si="1"/>
        <v>11</v>
      </c>
      <c r="G22" s="78">
        <f t="shared" si="2"/>
        <v>20</v>
      </c>
      <c r="H22" s="77">
        <f t="shared" si="3"/>
        <v>6</v>
      </c>
      <c r="I22" s="77">
        <f t="shared" si="4"/>
        <v>1</v>
      </c>
      <c r="J22" s="77">
        <f t="shared" si="5"/>
        <v>0</v>
      </c>
      <c r="K22" s="77">
        <f t="shared" si="6"/>
        <v>4</v>
      </c>
      <c r="L22" s="77">
        <f t="shared" si="7"/>
        <v>536</v>
      </c>
      <c r="M22" s="77">
        <f t="shared" si="8"/>
        <v>509</v>
      </c>
      <c r="N22" s="78">
        <f t="shared" si="9"/>
        <v>27</v>
      </c>
      <c r="O22" s="84">
        <f t="shared" si="10"/>
        <v>0.60606060606060608</v>
      </c>
      <c r="Q22" s="3"/>
      <c r="R22" s="3" t="s">
        <v>194</v>
      </c>
      <c r="S22" s="3"/>
      <c r="T22" s="3"/>
      <c r="U22" s="146">
        <v>3</v>
      </c>
      <c r="V22" s="71" t="s">
        <v>110</v>
      </c>
      <c r="W22" s="148">
        <f>COUNT(F39,H50,F60,F67,H77,H86,F99,H107,F121,H129,F137)</f>
        <v>11</v>
      </c>
      <c r="X22" s="138">
        <f>SUM(C39,Q50,C60,C67,C99,Q77,Q86,Q107,C121,Q129,C137)</f>
        <v>5</v>
      </c>
      <c r="Y22" s="138">
        <f t="shared" si="11"/>
        <v>1</v>
      </c>
      <c r="Z22" s="138">
        <f t="shared" si="12"/>
        <v>1</v>
      </c>
      <c r="AA22" s="138">
        <f t="shared" si="13"/>
        <v>0</v>
      </c>
      <c r="AB22" s="138">
        <f t="shared" si="14"/>
        <v>9</v>
      </c>
      <c r="AC22" s="138">
        <f>SUM(F39,H50,F60,F67,H77,H86,F99,H107,F121,H129,F137)</f>
        <v>349</v>
      </c>
      <c r="AD22" s="138">
        <f>SUM(H39,F50,H60,H67,F77,F86,H99,F107,H121,F129,H137)</f>
        <v>610</v>
      </c>
      <c r="AE22" s="138">
        <f>AC22-AD22</f>
        <v>-261</v>
      </c>
      <c r="AF22" s="149">
        <f t="shared" si="15"/>
        <v>0.15151515151515152</v>
      </c>
      <c r="AG22" s="138">
        <f t="shared" si="16"/>
        <v>55348997393</v>
      </c>
      <c r="AH22" s="138">
        <f t="shared" ref="AH22:AH31" si="18">LARGE($AG$20:$AG$31,U22)</f>
        <v>205536000271</v>
      </c>
      <c r="AI22" s="81">
        <f t="shared" si="17"/>
        <v>1</v>
      </c>
      <c r="AJ22" s="3"/>
      <c r="AK22" s="3"/>
      <c r="AL22" s="3"/>
      <c r="AM22" s="3"/>
      <c r="AN22" s="3"/>
      <c r="AO22" s="3"/>
    </row>
    <row r="23" spans="4:41">
      <c r="D23" s="10" t="s">
        <v>18</v>
      </c>
      <c r="E23" s="78" t="str">
        <f t="shared" si="0"/>
        <v>Botafogo do HG</v>
      </c>
      <c r="F23" s="78">
        <f t="shared" si="1"/>
        <v>11</v>
      </c>
      <c r="G23" s="78">
        <f t="shared" si="2"/>
        <v>19</v>
      </c>
      <c r="H23" s="77">
        <f t="shared" si="3"/>
        <v>5</v>
      </c>
      <c r="I23" s="77">
        <f t="shared" si="4"/>
        <v>2</v>
      </c>
      <c r="J23" s="77">
        <f t="shared" si="5"/>
        <v>0</v>
      </c>
      <c r="K23" s="77">
        <f t="shared" si="6"/>
        <v>4</v>
      </c>
      <c r="L23" s="77">
        <f t="shared" si="7"/>
        <v>514</v>
      </c>
      <c r="M23" s="77">
        <f t="shared" si="8"/>
        <v>470</v>
      </c>
      <c r="N23" s="78">
        <f t="shared" si="9"/>
        <v>44</v>
      </c>
      <c r="O23" s="84">
        <f t="shared" si="10"/>
        <v>0.5757575757575758</v>
      </c>
      <c r="Q23" s="3"/>
      <c r="R23" s="3" t="s">
        <v>138</v>
      </c>
      <c r="S23" s="3"/>
      <c r="T23" s="3"/>
      <c r="U23" s="146">
        <v>4</v>
      </c>
      <c r="V23" s="71" t="s">
        <v>114</v>
      </c>
      <c r="W23" s="148">
        <f>COUNT(F41,F46,H58,F68,H76,H87,F101,H109,H121,F126,H139)</f>
        <v>11</v>
      </c>
      <c r="X23" s="138">
        <f>SUM(C41,C46,C68,Q76,Q58,Q109,Q87,C101,Q121,C126,Q139)</f>
        <v>23</v>
      </c>
      <c r="Y23" s="138">
        <f t="shared" si="11"/>
        <v>6</v>
      </c>
      <c r="Z23" s="138">
        <f t="shared" si="12"/>
        <v>2</v>
      </c>
      <c r="AA23" s="138">
        <f t="shared" si="13"/>
        <v>1</v>
      </c>
      <c r="AB23" s="138">
        <f t="shared" si="14"/>
        <v>2</v>
      </c>
      <c r="AC23" s="138">
        <f>SUM(F41,F46,H58,F68,H87,H109,H76,F101,H121,F126,H139)</f>
        <v>604</v>
      </c>
      <c r="AD23" s="138">
        <f>SUM(H41,H46,H68,F58,F76,F87,H101,F109,F121,H126,F139)</f>
        <v>452</v>
      </c>
      <c r="AE23" s="138">
        <f>AC23-AD23</f>
        <v>152</v>
      </c>
      <c r="AF23" s="149">
        <f t="shared" si="15"/>
        <v>0.69696969696969702</v>
      </c>
      <c r="AG23" s="138">
        <f t="shared" si="16"/>
        <v>235604001524</v>
      </c>
      <c r="AH23" s="138">
        <f t="shared" si="18"/>
        <v>195514000451</v>
      </c>
      <c r="AI23" s="81">
        <f t="shared" si="17"/>
        <v>11</v>
      </c>
      <c r="AJ23" s="3"/>
      <c r="AK23" s="3"/>
      <c r="AL23" s="3"/>
      <c r="AM23" s="3"/>
      <c r="AN23" s="3"/>
      <c r="AO23" s="3"/>
    </row>
    <row r="24" spans="4:41">
      <c r="D24" s="11" t="s">
        <v>33</v>
      </c>
      <c r="E24" s="73" t="str">
        <f t="shared" si="0"/>
        <v>Vascão Carangola</v>
      </c>
      <c r="F24" s="73">
        <f t="shared" si="1"/>
        <v>11</v>
      </c>
      <c r="G24" s="73">
        <f t="shared" si="2"/>
        <v>19</v>
      </c>
      <c r="H24" s="74">
        <f t="shared" si="3"/>
        <v>5</v>
      </c>
      <c r="I24" s="74">
        <f t="shared" si="4"/>
        <v>2</v>
      </c>
      <c r="J24" s="74">
        <f t="shared" si="5"/>
        <v>0</v>
      </c>
      <c r="K24" s="74">
        <f t="shared" si="6"/>
        <v>4</v>
      </c>
      <c r="L24" s="74">
        <f t="shared" si="7"/>
        <v>454</v>
      </c>
      <c r="M24" s="74">
        <f t="shared" si="8"/>
        <v>414</v>
      </c>
      <c r="N24" s="73">
        <f t="shared" si="9"/>
        <v>40</v>
      </c>
      <c r="O24" s="85">
        <f t="shared" si="10"/>
        <v>0.5757575757575758</v>
      </c>
      <c r="Q24" s="3"/>
      <c r="R24" s="3" t="s">
        <v>190</v>
      </c>
      <c r="S24" s="3"/>
      <c r="T24" s="3"/>
      <c r="U24" s="146">
        <v>5</v>
      </c>
      <c r="V24" s="71" t="s">
        <v>117</v>
      </c>
      <c r="W24" s="148">
        <f>COUNT(H36,F47,H56,F70,H79,F89,H101,F107,H118,F127,H140)</f>
        <v>11</v>
      </c>
      <c r="X24" s="138">
        <f>SUM(Q36,C47,Q56,C70,Q79,C89,Q101,C107,Q118,C127,Q140)</f>
        <v>11</v>
      </c>
      <c r="Y24" s="138">
        <f t="shared" si="11"/>
        <v>2</v>
      </c>
      <c r="Z24" s="138">
        <f t="shared" si="12"/>
        <v>2</v>
      </c>
      <c r="AA24" s="138">
        <f t="shared" si="13"/>
        <v>1</v>
      </c>
      <c r="AB24" s="138">
        <f t="shared" si="14"/>
        <v>6</v>
      </c>
      <c r="AC24" s="138">
        <f>SUM(H36,F47,H56,F70,H79,F89,H101,F107,H118,F127,H140)</f>
        <v>439</v>
      </c>
      <c r="AD24" s="138">
        <f>SUM(F36,H47,F56,H70,F79,H89,F101,H107,F118,H127,F140)</f>
        <v>470</v>
      </c>
      <c r="AE24" s="138">
        <f t="shared" ref="AE24:AE31" si="19">AC24-AD24</f>
        <v>-31</v>
      </c>
      <c r="AF24" s="149">
        <f t="shared" si="15"/>
        <v>0.33333333333333331</v>
      </c>
      <c r="AG24" s="138">
        <f t="shared" si="16"/>
        <v>115438999695</v>
      </c>
      <c r="AH24" s="138">
        <f t="shared" si="18"/>
        <v>195454000412</v>
      </c>
      <c r="AI24" s="81">
        <f t="shared" si="17"/>
        <v>12</v>
      </c>
      <c r="AJ24" s="3"/>
      <c r="AK24" s="3"/>
      <c r="AL24" s="3"/>
      <c r="AM24" s="3"/>
      <c r="AN24" s="3"/>
      <c r="AO24" s="3"/>
    </row>
    <row r="25" spans="4:41">
      <c r="D25" s="11" t="s">
        <v>34</v>
      </c>
      <c r="E25" s="73" t="str">
        <f t="shared" si="0"/>
        <v>Glaa.VascodaaGamaa</v>
      </c>
      <c r="F25" s="73">
        <f t="shared" si="1"/>
        <v>11</v>
      </c>
      <c r="G25" s="73">
        <f t="shared" si="2"/>
        <v>13</v>
      </c>
      <c r="H25" s="74">
        <f t="shared" si="3"/>
        <v>2</v>
      </c>
      <c r="I25" s="74">
        <f t="shared" si="4"/>
        <v>3</v>
      </c>
      <c r="J25" s="74">
        <f t="shared" si="5"/>
        <v>1</v>
      </c>
      <c r="K25" s="74">
        <f t="shared" si="6"/>
        <v>5</v>
      </c>
      <c r="L25" s="74">
        <f t="shared" si="7"/>
        <v>553</v>
      </c>
      <c r="M25" s="74">
        <f t="shared" si="8"/>
        <v>533</v>
      </c>
      <c r="N25" s="73">
        <f t="shared" si="9"/>
        <v>20</v>
      </c>
      <c r="O25" s="85">
        <f t="shared" si="10"/>
        <v>0.39393939393939392</v>
      </c>
      <c r="Q25" s="3"/>
      <c r="R25" s="3" t="s">
        <v>19</v>
      </c>
      <c r="S25" s="3"/>
      <c r="T25" s="3"/>
      <c r="U25" s="146">
        <v>6</v>
      </c>
      <c r="V25" s="71" t="s">
        <v>94</v>
      </c>
      <c r="W25" s="148">
        <f>COUNT(H38,F49,F57,H70,H76,H86,H96,H106,H116,H126,H136)</f>
        <v>11</v>
      </c>
      <c r="X25" s="138">
        <f>SUM(Q38,C49,C57,Q70,C76,Q90,C100,C111,Q117,C131,Q137)</f>
        <v>23</v>
      </c>
      <c r="Y25" s="138">
        <f t="shared" si="11"/>
        <v>7</v>
      </c>
      <c r="Z25" s="138">
        <f t="shared" si="12"/>
        <v>1</v>
      </c>
      <c r="AA25" s="138">
        <f t="shared" si="13"/>
        <v>0</v>
      </c>
      <c r="AB25" s="138">
        <f t="shared" si="14"/>
        <v>3</v>
      </c>
      <c r="AC25" s="138">
        <f>SUM(H38,F49,F57,H70,F76,H90,F100,F111,H117,F131,H137)</f>
        <v>644</v>
      </c>
      <c r="AD25" s="138">
        <f>SUM(F38,H49,H57,F70,H76,F90,H100,H111,F117,H131,F137)</f>
        <v>479</v>
      </c>
      <c r="AE25" s="138">
        <f t="shared" si="19"/>
        <v>165</v>
      </c>
      <c r="AF25" s="149">
        <f t="shared" si="15"/>
        <v>0.69696969696969702</v>
      </c>
      <c r="AG25" s="138">
        <f t="shared" si="16"/>
        <v>235644001656</v>
      </c>
      <c r="AH25" s="138">
        <f t="shared" si="18"/>
        <v>135553000208</v>
      </c>
      <c r="AI25" s="81">
        <f t="shared" si="17"/>
        <v>8</v>
      </c>
      <c r="AJ25" s="3"/>
      <c r="AK25" s="3"/>
      <c r="AL25" s="3"/>
      <c r="AM25" s="3"/>
      <c r="AN25" s="3"/>
      <c r="AO25" s="3"/>
    </row>
    <row r="26" spans="4:41">
      <c r="D26" s="11" t="s">
        <v>35</v>
      </c>
      <c r="E26" s="73" t="str">
        <f t="shared" si="0"/>
        <v>Barreirinha FC</v>
      </c>
      <c r="F26" s="73">
        <f t="shared" si="1"/>
        <v>11</v>
      </c>
      <c r="G26" s="73">
        <f t="shared" si="2"/>
        <v>13</v>
      </c>
      <c r="H26" s="74">
        <f t="shared" si="3"/>
        <v>3</v>
      </c>
      <c r="I26" s="74">
        <f t="shared" si="4"/>
        <v>2</v>
      </c>
      <c r="J26" s="74">
        <f t="shared" si="5"/>
        <v>0</v>
      </c>
      <c r="K26" s="74">
        <f t="shared" si="6"/>
        <v>6</v>
      </c>
      <c r="L26" s="74">
        <f t="shared" si="7"/>
        <v>495</v>
      </c>
      <c r="M26" s="74">
        <f t="shared" si="8"/>
        <v>571</v>
      </c>
      <c r="N26" s="73">
        <f t="shared" si="9"/>
        <v>-76</v>
      </c>
      <c r="O26" s="85">
        <f t="shared" si="10"/>
        <v>0.39393939393939392</v>
      </c>
      <c r="Q26" s="3"/>
      <c r="R26" s="3" t="s">
        <v>196</v>
      </c>
      <c r="S26" s="3"/>
      <c r="T26" s="3"/>
      <c r="U26" s="146">
        <v>7</v>
      </c>
      <c r="V26" s="71" t="s">
        <v>124</v>
      </c>
      <c r="W26" s="148">
        <f>COUNT(H36,H46,H56,H66,H76,H86,H96,H106,H116,H126,H136)</f>
        <v>11</v>
      </c>
      <c r="X26" s="138">
        <f>SUM(Q40,Q47,C59,C66,Q81,C87,C98,Q111,Q119,C129,Q136)</f>
        <v>9</v>
      </c>
      <c r="Y26" s="138">
        <f t="shared" si="11"/>
        <v>2</v>
      </c>
      <c r="Z26" s="138">
        <f t="shared" si="12"/>
        <v>1</v>
      </c>
      <c r="AA26" s="138">
        <f t="shared" si="13"/>
        <v>1</v>
      </c>
      <c r="AB26" s="138">
        <f t="shared" si="14"/>
        <v>7</v>
      </c>
      <c r="AC26" s="138">
        <f>SUM(H40,H47,F59,F66,H81,F87,F98,H111,H119,F129,H136)</f>
        <v>418</v>
      </c>
      <c r="AD26" s="138">
        <f>SUM(F40,F47,H59,H66,F81,H87,H98,F119,H129,F136)</f>
        <v>477</v>
      </c>
      <c r="AE26" s="138">
        <f t="shared" si="19"/>
        <v>-59</v>
      </c>
      <c r="AF26" s="149">
        <f t="shared" si="15"/>
        <v>0.27272727272727271</v>
      </c>
      <c r="AG26" s="138">
        <f t="shared" si="16"/>
        <v>95417999417</v>
      </c>
      <c r="AH26" s="138">
        <f t="shared" si="18"/>
        <v>135494999250</v>
      </c>
      <c r="AI26" s="81">
        <f t="shared" si="17"/>
        <v>10</v>
      </c>
      <c r="AJ26" s="3"/>
      <c r="AK26" s="3"/>
      <c r="AL26" s="3"/>
      <c r="AM26" s="3"/>
      <c r="AN26" s="3"/>
      <c r="AO26" s="3"/>
    </row>
    <row r="27" spans="4:41">
      <c r="D27" s="11" t="s">
        <v>36</v>
      </c>
      <c r="E27" s="73" t="str">
        <f t="shared" si="0"/>
        <v>flurocha fc</v>
      </c>
      <c r="F27" s="73">
        <f t="shared" si="1"/>
        <v>11</v>
      </c>
      <c r="G27" s="73">
        <f t="shared" si="2"/>
        <v>12</v>
      </c>
      <c r="H27" s="74">
        <f t="shared" si="3"/>
        <v>4</v>
      </c>
      <c r="I27" s="74">
        <f t="shared" si="4"/>
        <v>0</v>
      </c>
      <c r="J27" s="74">
        <f t="shared" si="5"/>
        <v>0</v>
      </c>
      <c r="K27" s="74">
        <f t="shared" si="6"/>
        <v>7</v>
      </c>
      <c r="L27" s="74">
        <f t="shared" si="7"/>
        <v>543</v>
      </c>
      <c r="M27" s="74">
        <f t="shared" si="8"/>
        <v>475</v>
      </c>
      <c r="N27" s="73">
        <f t="shared" si="9"/>
        <v>68</v>
      </c>
      <c r="O27" s="85">
        <f t="shared" si="10"/>
        <v>0.36363636363636365</v>
      </c>
      <c r="Q27" s="3"/>
      <c r="R27" s="3"/>
      <c r="S27" s="3"/>
      <c r="T27" s="3"/>
      <c r="U27" s="146">
        <v>8</v>
      </c>
      <c r="V27" s="71" t="s">
        <v>98</v>
      </c>
      <c r="W27" s="148">
        <f>COUNT(H36,H46,H56,H66,H76,H86,H96,H106,H116,H126,H136)</f>
        <v>11</v>
      </c>
      <c r="X27" s="138">
        <f>SUM(Q39,Q48,C61,Q66,C79,C90,Q96,C106,C116,Q128,C139)</f>
        <v>13</v>
      </c>
      <c r="Y27" s="138">
        <f t="shared" si="11"/>
        <v>2</v>
      </c>
      <c r="Z27" s="138">
        <f t="shared" si="12"/>
        <v>3</v>
      </c>
      <c r="AA27" s="138">
        <f t="shared" si="13"/>
        <v>1</v>
      </c>
      <c r="AB27" s="138">
        <f t="shared" si="14"/>
        <v>5</v>
      </c>
      <c r="AC27" s="138">
        <f>SUM(H39,H48,F61,H66,F79,F90,H96,F106,F116,H128,F139)</f>
        <v>553</v>
      </c>
      <c r="AD27" s="138">
        <f>SUM(F39,F48,F66,H61,H79,H90,F96,H106,H116,F128,H139)</f>
        <v>533</v>
      </c>
      <c r="AE27" s="138">
        <f t="shared" si="19"/>
        <v>20</v>
      </c>
      <c r="AF27" s="149">
        <f t="shared" si="15"/>
        <v>0.39393939393939392</v>
      </c>
      <c r="AG27" s="138">
        <f t="shared" si="16"/>
        <v>135553000208</v>
      </c>
      <c r="AH27" s="138">
        <f t="shared" si="18"/>
        <v>125543000682</v>
      </c>
      <c r="AI27" s="81">
        <f t="shared" si="17"/>
        <v>2</v>
      </c>
      <c r="AJ27" s="3"/>
      <c r="AK27" s="3"/>
      <c r="AL27" s="3"/>
      <c r="AM27" s="3"/>
      <c r="AN27" s="3"/>
      <c r="AO27" s="3"/>
    </row>
    <row r="28" spans="4:41">
      <c r="D28" s="11" t="s">
        <v>37</v>
      </c>
      <c r="E28" s="73" t="str">
        <f t="shared" si="0"/>
        <v>PANZA FC</v>
      </c>
      <c r="F28" s="73">
        <f t="shared" si="1"/>
        <v>11</v>
      </c>
      <c r="G28" s="73">
        <f t="shared" si="2"/>
        <v>11</v>
      </c>
      <c r="H28" s="74">
        <f t="shared" si="3"/>
        <v>3</v>
      </c>
      <c r="I28" s="74">
        <f t="shared" si="4"/>
        <v>0</v>
      </c>
      <c r="J28" s="74">
        <f t="shared" si="5"/>
        <v>2</v>
      </c>
      <c r="K28" s="74">
        <f t="shared" si="6"/>
        <v>6</v>
      </c>
      <c r="L28" s="74">
        <f t="shared" si="7"/>
        <v>521</v>
      </c>
      <c r="M28" s="74">
        <f t="shared" si="8"/>
        <v>558</v>
      </c>
      <c r="N28" s="73">
        <f t="shared" si="9"/>
        <v>-37</v>
      </c>
      <c r="O28" s="85">
        <f t="shared" si="10"/>
        <v>0.33333333333333331</v>
      </c>
      <c r="Q28" s="3"/>
      <c r="R28" s="3" t="s">
        <v>179</v>
      </c>
      <c r="S28" s="3"/>
      <c r="T28" s="3"/>
      <c r="U28" s="146">
        <v>9</v>
      </c>
      <c r="V28" s="71" t="s">
        <v>96</v>
      </c>
      <c r="W28" s="148">
        <f>COUNT(H36,H46,H56,H66,H76,H86,H96,H106,H116,H126,H136)</f>
        <v>11</v>
      </c>
      <c r="X28" s="138">
        <f>SUM(C37,Q49,C56,Q69,C77,Q88,C97,Q106,C120,Q126,C136)</f>
        <v>11</v>
      </c>
      <c r="Y28" s="138">
        <f t="shared" si="11"/>
        <v>3</v>
      </c>
      <c r="Z28" s="138">
        <f t="shared" si="12"/>
        <v>0</v>
      </c>
      <c r="AA28" s="138">
        <f t="shared" si="13"/>
        <v>2</v>
      </c>
      <c r="AB28" s="138">
        <f t="shared" si="14"/>
        <v>6</v>
      </c>
      <c r="AC28" s="138">
        <f>SUM(F37,H49,F56,H69,F77,H88,F97,H106,F120,H126,F136)</f>
        <v>521</v>
      </c>
      <c r="AD28" s="138">
        <f>SUM(H37,F49,H56,F69,H77,F88,H97,F106,H120,F126,H136)</f>
        <v>558</v>
      </c>
      <c r="AE28" s="138">
        <f t="shared" si="19"/>
        <v>-37</v>
      </c>
      <c r="AF28" s="149">
        <f t="shared" si="15"/>
        <v>0.33333333333333331</v>
      </c>
      <c r="AG28" s="138">
        <f t="shared" si="16"/>
        <v>115520999639</v>
      </c>
      <c r="AH28" s="138">
        <f t="shared" si="18"/>
        <v>115520999639</v>
      </c>
      <c r="AI28" s="81">
        <f t="shared" si="17"/>
        <v>9</v>
      </c>
      <c r="AJ28" s="3"/>
      <c r="AK28" s="3"/>
      <c r="AL28" s="3"/>
      <c r="AM28" s="3"/>
      <c r="AN28" s="3"/>
      <c r="AO28" s="3"/>
    </row>
    <row r="29" spans="4:41">
      <c r="D29" s="11" t="s">
        <v>38</v>
      </c>
      <c r="E29" s="73" t="str">
        <f t="shared" si="0"/>
        <v>Stars United C.F.</v>
      </c>
      <c r="F29" s="73">
        <f t="shared" si="1"/>
        <v>11</v>
      </c>
      <c r="G29" s="73">
        <f t="shared" si="2"/>
        <v>11</v>
      </c>
      <c r="H29" s="74">
        <f t="shared" si="3"/>
        <v>2</v>
      </c>
      <c r="I29" s="74">
        <f t="shared" si="4"/>
        <v>2</v>
      </c>
      <c r="J29" s="74">
        <f t="shared" si="5"/>
        <v>1</v>
      </c>
      <c r="K29" s="74">
        <f t="shared" si="6"/>
        <v>6</v>
      </c>
      <c r="L29" s="74">
        <f t="shared" si="7"/>
        <v>439</v>
      </c>
      <c r="M29" s="74">
        <f t="shared" si="8"/>
        <v>470</v>
      </c>
      <c r="N29" s="73">
        <f t="shared" si="9"/>
        <v>-31</v>
      </c>
      <c r="O29" s="85">
        <f t="shared" si="10"/>
        <v>0.33333333333333331</v>
      </c>
      <c r="Q29" s="3"/>
      <c r="R29" s="3" t="s">
        <v>180</v>
      </c>
      <c r="S29" s="3"/>
      <c r="T29" s="3"/>
      <c r="U29" s="146">
        <v>10</v>
      </c>
      <c r="V29" s="71" t="s">
        <v>129</v>
      </c>
      <c r="W29" s="148">
        <f>COUNT(H36,H46,H56,H66,H76,H86,H96,H106,H116,H126,H136)</f>
        <v>11</v>
      </c>
      <c r="X29" s="138">
        <f>SUM(Q37,C48,Q59,Q71,C80,Q89,Q99,C109,C117,Q130,Q141)</f>
        <v>13</v>
      </c>
      <c r="Y29" s="138">
        <f t="shared" si="11"/>
        <v>3</v>
      </c>
      <c r="Z29" s="138">
        <f t="shared" si="12"/>
        <v>2</v>
      </c>
      <c r="AA29" s="138">
        <f t="shared" si="13"/>
        <v>0</v>
      </c>
      <c r="AB29" s="138">
        <f t="shared" si="14"/>
        <v>6</v>
      </c>
      <c r="AC29" s="138">
        <f>SUM(H37,F48,H59,H71,F80,H89,H99,F109,F117,H130,H141)</f>
        <v>495</v>
      </c>
      <c r="AD29" s="138">
        <f>SUM(F37,H48,F59,F71,H80,F89,F99,H109,H117,F130,F141)</f>
        <v>571</v>
      </c>
      <c r="AE29" s="138">
        <f t="shared" si="19"/>
        <v>-76</v>
      </c>
      <c r="AF29" s="149">
        <f t="shared" si="15"/>
        <v>0.39393939393939392</v>
      </c>
      <c r="AG29" s="138">
        <f t="shared" si="16"/>
        <v>135494999250</v>
      </c>
      <c r="AH29" s="138">
        <f t="shared" si="18"/>
        <v>115438999695</v>
      </c>
      <c r="AI29" s="81">
        <f t="shared" si="17"/>
        <v>5</v>
      </c>
      <c r="AJ29" s="3"/>
      <c r="AK29" s="3"/>
      <c r="AL29" s="3"/>
      <c r="AM29" s="3"/>
      <c r="AN29" s="3"/>
      <c r="AO29" s="3"/>
    </row>
    <row r="30" spans="4:41">
      <c r="D30" s="11" t="s">
        <v>39</v>
      </c>
      <c r="E30" s="73" t="str">
        <f t="shared" si="0"/>
        <v>NICKA SC</v>
      </c>
      <c r="F30" s="73">
        <f t="shared" si="1"/>
        <v>11</v>
      </c>
      <c r="G30" s="73">
        <f t="shared" si="2"/>
        <v>9</v>
      </c>
      <c r="H30" s="74">
        <f t="shared" si="3"/>
        <v>2</v>
      </c>
      <c r="I30" s="74">
        <f t="shared" si="4"/>
        <v>1</v>
      </c>
      <c r="J30" s="74">
        <f t="shared" si="5"/>
        <v>1</v>
      </c>
      <c r="K30" s="74">
        <f t="shared" si="6"/>
        <v>7</v>
      </c>
      <c r="L30" s="74">
        <f t="shared" si="7"/>
        <v>418</v>
      </c>
      <c r="M30" s="74">
        <f t="shared" si="8"/>
        <v>477</v>
      </c>
      <c r="N30" s="73">
        <f t="shared" si="9"/>
        <v>-59</v>
      </c>
      <c r="O30" s="85">
        <f t="shared" si="10"/>
        <v>0.27272727272727271</v>
      </c>
      <c r="Q30" s="3"/>
      <c r="R30" s="3" t="s">
        <v>181</v>
      </c>
      <c r="S30" s="3"/>
      <c r="T30" s="3"/>
      <c r="U30" s="146">
        <v>11</v>
      </c>
      <c r="V30" s="71" t="s">
        <v>132</v>
      </c>
      <c r="W30" s="148">
        <f>COUNT(H36,H46,H56,H66,H76,H86,H96,H106,H116,H126,H136)</f>
        <v>11</v>
      </c>
      <c r="X30" s="138">
        <f>SUM(C40,Q51,C58,Q67,C78,C88,Q100,C110,Q116,Q127,C141)</f>
        <v>19</v>
      </c>
      <c r="Y30" s="138">
        <f t="shared" si="11"/>
        <v>5</v>
      </c>
      <c r="Z30" s="138">
        <f t="shared" si="12"/>
        <v>2</v>
      </c>
      <c r="AA30" s="138">
        <f t="shared" si="13"/>
        <v>0</v>
      </c>
      <c r="AB30" s="138">
        <f t="shared" si="14"/>
        <v>4</v>
      </c>
      <c r="AC30" s="138">
        <f>SUM(F40,H51,F58,H67,F78,H100,F110,H116,H127,F141,F88)</f>
        <v>514</v>
      </c>
      <c r="AD30" s="138">
        <f>SUM(H40,F51,H58,F67,H78,H88,F100,H110,F116,F127,H141)</f>
        <v>470</v>
      </c>
      <c r="AE30" s="138">
        <f t="shared" si="19"/>
        <v>44</v>
      </c>
      <c r="AF30" s="149">
        <f t="shared" si="15"/>
        <v>0.5757575757575758</v>
      </c>
      <c r="AG30" s="138">
        <f t="shared" si="16"/>
        <v>195514000451</v>
      </c>
      <c r="AH30" s="138">
        <f t="shared" si="18"/>
        <v>95417999417</v>
      </c>
      <c r="AI30" s="81">
        <f t="shared" si="17"/>
        <v>7</v>
      </c>
      <c r="AJ30" s="3"/>
      <c r="AK30" s="3"/>
      <c r="AL30" s="3"/>
      <c r="AM30" s="3"/>
      <c r="AN30" s="3"/>
      <c r="AO30" s="3"/>
    </row>
    <row r="31" spans="4:41" ht="15.75" thickBot="1">
      <c r="D31" s="12" t="s">
        <v>40</v>
      </c>
      <c r="E31" s="75" t="str">
        <f t="shared" si="0"/>
        <v>FC Casablanca</v>
      </c>
      <c r="F31" s="75">
        <f t="shared" si="1"/>
        <v>11</v>
      </c>
      <c r="G31" s="75">
        <f t="shared" si="2"/>
        <v>5</v>
      </c>
      <c r="H31" s="76">
        <f t="shared" si="3"/>
        <v>1</v>
      </c>
      <c r="I31" s="76">
        <f t="shared" si="4"/>
        <v>1</v>
      </c>
      <c r="J31" s="76">
        <f t="shared" si="5"/>
        <v>0</v>
      </c>
      <c r="K31" s="76">
        <f t="shared" si="6"/>
        <v>9</v>
      </c>
      <c r="L31" s="76">
        <f t="shared" si="7"/>
        <v>349</v>
      </c>
      <c r="M31" s="76">
        <f t="shared" si="8"/>
        <v>610</v>
      </c>
      <c r="N31" s="75">
        <f t="shared" si="9"/>
        <v>-261</v>
      </c>
      <c r="O31" s="86">
        <f t="shared" si="10"/>
        <v>0.15151515151515152</v>
      </c>
      <c r="Q31" s="3"/>
      <c r="R31" s="3" t="s">
        <v>182</v>
      </c>
      <c r="S31" s="3"/>
      <c r="T31" s="3"/>
      <c r="U31" s="146">
        <v>12</v>
      </c>
      <c r="V31" s="71" t="s">
        <v>184</v>
      </c>
      <c r="W31" s="148">
        <f>COUNT(H36,H46,H56,H66,H76,H86,H96,H106,H116,H126,H136)</f>
        <v>11</v>
      </c>
      <c r="X31" s="138">
        <f>SUM(C36,C51,Q61,Q68,Q80,C86,Q97,Q108,C119,Q131,C138)</f>
        <v>19</v>
      </c>
      <c r="Y31" s="138">
        <f t="shared" si="11"/>
        <v>5</v>
      </c>
      <c r="Z31" s="138">
        <f t="shared" si="12"/>
        <v>2</v>
      </c>
      <c r="AA31" s="138">
        <f t="shared" si="13"/>
        <v>0</v>
      </c>
      <c r="AB31" s="138">
        <f t="shared" si="14"/>
        <v>4</v>
      </c>
      <c r="AC31" s="138">
        <f>SUM(F36,F51,H61,H68,H80,F86,H97,H108,F119,H131,F138)</f>
        <v>454</v>
      </c>
      <c r="AD31" s="138">
        <f>SUM(H36,H51,F61,F68,F80,H86,F97,F108,H119,F131,H138)</f>
        <v>414</v>
      </c>
      <c r="AE31" s="138">
        <f t="shared" si="19"/>
        <v>40</v>
      </c>
      <c r="AF31" s="149">
        <f t="shared" si="15"/>
        <v>0.5757575757575758</v>
      </c>
      <c r="AG31" s="138">
        <f t="shared" si="16"/>
        <v>195454000412</v>
      </c>
      <c r="AH31" s="138">
        <f t="shared" si="18"/>
        <v>55348997393</v>
      </c>
      <c r="AI31" s="81">
        <f t="shared" si="17"/>
        <v>3</v>
      </c>
      <c r="AJ31" s="3"/>
      <c r="AK31" s="3"/>
      <c r="AL31" s="3"/>
      <c r="AM31" s="3"/>
      <c r="AN31" s="3"/>
      <c r="AO31" s="3"/>
    </row>
    <row r="32" spans="4:41" ht="15.75" thickBot="1">
      <c r="Q32" s="3"/>
      <c r="R32" s="3" t="s">
        <v>183</v>
      </c>
      <c r="S32" s="3"/>
      <c r="T32" s="3"/>
      <c r="U32" s="3"/>
      <c r="V32" s="71"/>
      <c r="W32" s="71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2"/>
      <c r="AJ32" s="3"/>
      <c r="AK32" s="3"/>
      <c r="AL32" s="3"/>
      <c r="AM32" s="3"/>
      <c r="AN32" s="3"/>
      <c r="AO32" s="3"/>
    </row>
    <row r="33" spans="3:41">
      <c r="D33" s="166" t="s">
        <v>32</v>
      </c>
      <c r="E33" s="167"/>
      <c r="F33" s="167"/>
      <c r="G33" s="167"/>
      <c r="H33" s="167"/>
      <c r="I33" s="167"/>
      <c r="J33" s="167"/>
      <c r="K33" s="167"/>
      <c r="L33" s="167"/>
      <c r="M33" s="167"/>
      <c r="N33" s="167"/>
      <c r="O33" s="167"/>
      <c r="P33" s="168"/>
      <c r="Q33" s="3"/>
      <c r="R33" s="3"/>
      <c r="S33" s="3"/>
      <c r="T33" s="3"/>
      <c r="U33" s="3"/>
      <c r="V33" s="71"/>
      <c r="W33" s="71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  <c r="AO33" s="3"/>
    </row>
    <row r="34" spans="3:41" ht="15.75" thickBot="1">
      <c r="D34" s="169"/>
      <c r="E34" s="170"/>
      <c r="F34" s="170"/>
      <c r="G34" s="170"/>
      <c r="H34" s="170"/>
      <c r="I34" s="170"/>
      <c r="J34" s="170"/>
      <c r="K34" s="170"/>
      <c r="L34" s="170"/>
      <c r="M34" s="170"/>
      <c r="N34" s="170"/>
      <c r="O34" s="170"/>
      <c r="P34" s="171"/>
      <c r="Q34" s="3"/>
      <c r="R34" s="3"/>
      <c r="S34" s="3"/>
      <c r="T34" s="3"/>
      <c r="U34" s="3"/>
      <c r="V34" s="71"/>
      <c r="W34" s="71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  <c r="AL34" s="3"/>
      <c r="AM34" s="3"/>
      <c r="AN34" s="3"/>
      <c r="AO34" s="3"/>
    </row>
    <row r="35" spans="3:41">
      <c r="D35" s="13"/>
      <c r="E35" s="13"/>
      <c r="F35" s="13"/>
      <c r="G35" s="13"/>
      <c r="H35" s="13"/>
      <c r="I35" s="13"/>
      <c r="J35" s="13"/>
      <c r="K35" s="13"/>
      <c r="L35" s="13"/>
      <c r="M35" s="13"/>
      <c r="N35" s="13"/>
      <c r="O35" s="13"/>
      <c r="P35" s="13"/>
      <c r="Q35" s="3"/>
      <c r="R35" s="3"/>
      <c r="S35" s="3"/>
      <c r="T35" s="3"/>
      <c r="U35" s="3"/>
      <c r="V35" s="71"/>
      <c r="W35" s="71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3"/>
      <c r="AJ35" s="3"/>
      <c r="AK35" s="3"/>
      <c r="AL35" s="3"/>
      <c r="AM35" s="3"/>
      <c r="AN35" s="3"/>
      <c r="AO35" s="3"/>
    </row>
    <row r="36" spans="3:41">
      <c r="C36" s="2">
        <f>IF(OR(F36="",H36=""),"",IF(F36=H36,1,IF(F36&lt;H36,0,IF(F36-H36&lt;10,2,IF(F36&gt;H36,3,SE)))))</f>
        <v>0</v>
      </c>
      <c r="D36" s="173" t="str">
        <f>V31</f>
        <v>Vascão Carangola</v>
      </c>
      <c r="E36" s="175"/>
      <c r="F36" s="68">
        <v>0</v>
      </c>
      <c r="G36" s="14" t="s">
        <v>20</v>
      </c>
      <c r="H36" s="69">
        <v>49</v>
      </c>
      <c r="I36" s="173" t="str">
        <f>V24</f>
        <v>Stars United C.F.</v>
      </c>
      <c r="J36" s="174"/>
      <c r="K36" s="174"/>
      <c r="L36" s="174"/>
      <c r="M36" s="174"/>
      <c r="N36" s="174"/>
      <c r="O36" s="174"/>
      <c r="P36" s="175"/>
      <c r="Q36" s="2">
        <f>IF(OR(H36="",F36=""),"",IF(H36=F36,1,IF(H36&lt;F36,0,IF(H36-F36&lt;10,2,IF(H36&gt;F36,3,SE)))))</f>
        <v>3</v>
      </c>
      <c r="R36" s="2"/>
      <c r="S36" s="3"/>
      <c r="T36" s="3"/>
      <c r="U36" s="3"/>
      <c r="V36" s="71"/>
      <c r="W36" s="71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3"/>
      <c r="AJ36" s="3"/>
      <c r="AK36" s="3"/>
      <c r="AL36" s="3"/>
      <c r="AM36" s="3"/>
      <c r="AN36" s="3"/>
      <c r="AO36" s="3"/>
    </row>
    <row r="37" spans="3:41">
      <c r="C37" s="2">
        <f>IF(OR(F37="",H37=""),"",IF(F37=H37,1,IF(F37&lt;H37,0,IF(F37-H37&lt;10,2,IF(F37&gt;H37,3,SE)))))</f>
        <v>3</v>
      </c>
      <c r="D37" s="172" t="str">
        <f>V28</f>
        <v>PANZA FC</v>
      </c>
      <c r="E37" s="172"/>
      <c r="F37" s="69">
        <v>54</v>
      </c>
      <c r="G37" s="14" t="s">
        <v>20</v>
      </c>
      <c r="H37" s="68">
        <v>41</v>
      </c>
      <c r="I37" s="173" t="str">
        <f>V29</f>
        <v>Barreirinha FC</v>
      </c>
      <c r="J37" s="174"/>
      <c r="K37" s="174"/>
      <c r="L37" s="174"/>
      <c r="M37" s="174"/>
      <c r="N37" s="174"/>
      <c r="O37" s="174"/>
      <c r="P37" s="175"/>
      <c r="Q37" s="2">
        <f>IF(OR(H37="",F37=""),"",IF(H37=F37,1,IF(H37&lt;F37,0,IF(H37-F37&lt;10,2,IF(H37&gt;F37,3,SE)))))</f>
        <v>0</v>
      </c>
      <c r="R37" s="2"/>
      <c r="S37" s="3"/>
      <c r="T37" s="3"/>
      <c r="U37" s="3"/>
      <c r="V37" s="71"/>
      <c r="W37" s="71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  <c r="AI37" s="3"/>
      <c r="AJ37" s="3"/>
      <c r="AK37" s="3"/>
      <c r="AL37" s="3"/>
      <c r="AM37" s="3"/>
      <c r="AN37" s="3"/>
      <c r="AO37" s="3"/>
    </row>
    <row r="38" spans="3:41">
      <c r="C38" s="2">
        <f>IF(OR(F38="",H38=""),"",IF(F38=H38,1,IF(F38&lt;H38,0,IF(F38-H38&lt;10,2,IF(F38&gt;H38,3,SE)))))</f>
        <v>2</v>
      </c>
      <c r="D38" s="173" t="str">
        <f>V20</f>
        <v>Barbosinhaas</v>
      </c>
      <c r="E38" s="175"/>
      <c r="F38" s="69">
        <v>58</v>
      </c>
      <c r="G38" s="14" t="s">
        <v>20</v>
      </c>
      <c r="H38" s="68">
        <v>49</v>
      </c>
      <c r="I38" s="176" t="str">
        <f>V25</f>
        <v>Us Karas</v>
      </c>
      <c r="J38" s="177"/>
      <c r="K38" s="177"/>
      <c r="L38" s="177"/>
      <c r="M38" s="177"/>
      <c r="N38" s="177"/>
      <c r="O38" s="177"/>
      <c r="P38" s="178"/>
      <c r="Q38" s="2">
        <f>IF(OR(H38="",F38=""),"",IF(H38=F38,1,IF(H38&lt;F38,0,IF(H38-F38&lt;10,2,IF(H38&gt;F38,3,SE)))))</f>
        <v>0</v>
      </c>
      <c r="R38" s="2"/>
      <c r="S38" s="3"/>
      <c r="T38" s="3"/>
      <c r="U38" s="3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  <c r="AI38" s="3"/>
      <c r="AJ38" s="3"/>
      <c r="AK38" s="3"/>
      <c r="AL38" s="3"/>
      <c r="AM38" s="3"/>
      <c r="AN38" s="3"/>
    </row>
    <row r="39" spans="3:41">
      <c r="C39" s="2">
        <f>IF(OR(F39="",H39=""),"",IF(F39=H39,1,IF(F39&lt;H39,0,IF(F39-H39&lt;10,2,IF(F39&gt;H39,3,SE)))))</f>
        <v>2</v>
      </c>
      <c r="D39" s="172" t="str">
        <f>V22</f>
        <v>FC Casablanca</v>
      </c>
      <c r="E39" s="172"/>
      <c r="F39" s="69">
        <v>47</v>
      </c>
      <c r="G39" s="14" t="s">
        <v>20</v>
      </c>
      <c r="H39" s="68">
        <v>38</v>
      </c>
      <c r="I39" s="173" t="str">
        <f>V27</f>
        <v>Glaa.VascodaaGamaa</v>
      </c>
      <c r="J39" s="174"/>
      <c r="K39" s="174"/>
      <c r="L39" s="174"/>
      <c r="M39" s="174"/>
      <c r="N39" s="174"/>
      <c r="O39" s="174"/>
      <c r="P39" s="175"/>
      <c r="Q39" s="2">
        <f>IF(OR(H39="",F39=""),"",IF(H39=F39,1,IF(H39&lt;F39,0,IF(H39-F39&lt;10,2,IF(H39&gt;F39,3,SE)))))</f>
        <v>0</v>
      </c>
      <c r="R39" s="2"/>
      <c r="U39" s="2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  <c r="AG39" s="3"/>
      <c r="AH39" s="3"/>
      <c r="AI39" s="3"/>
      <c r="AJ39" s="3"/>
      <c r="AK39" s="3"/>
      <c r="AL39" s="3"/>
      <c r="AM39" s="3"/>
      <c r="AN39" s="3"/>
    </row>
    <row r="40" spans="3:41">
      <c r="C40" s="2">
        <f>IF(OR(F40="",H40=""),"",IF(F40=H40,1,IF(F40&lt;H40,0,IF(F40-H40&lt;10,2,IF(F40&gt;H40,3,SE)))))</f>
        <v>3</v>
      </c>
      <c r="D40" s="172" t="str">
        <f>V30</f>
        <v>Botafogo do HG</v>
      </c>
      <c r="E40" s="172"/>
      <c r="F40" s="69">
        <v>60</v>
      </c>
      <c r="G40" s="14" t="s">
        <v>20</v>
      </c>
      <c r="H40" s="68">
        <v>33</v>
      </c>
      <c r="I40" s="173" t="str">
        <f>V26</f>
        <v>NICKA SC</v>
      </c>
      <c r="J40" s="174"/>
      <c r="K40" s="174"/>
      <c r="L40" s="174"/>
      <c r="M40" s="174"/>
      <c r="N40" s="174"/>
      <c r="O40" s="174"/>
      <c r="P40" s="175"/>
      <c r="Q40" s="2">
        <f>IF(OR(H40="",F40=""),"",IF(H40=F40,1,IF(H40&lt;F40,0,IF(H40-F40&lt;10,2,IF(H40&gt;F40,3,SE)))))</f>
        <v>0</v>
      </c>
      <c r="R40" s="2"/>
      <c r="U40" s="2"/>
      <c r="V40" s="3"/>
      <c r="W40" s="3"/>
      <c r="X40" s="3"/>
      <c r="Y40" s="3"/>
      <c r="Z40" s="3"/>
      <c r="AA40" s="3"/>
      <c r="AB40" s="3"/>
      <c r="AC40" s="3"/>
      <c r="AD40" s="3"/>
      <c r="AE40" s="3"/>
      <c r="AF40" s="3"/>
      <c r="AG40" s="3"/>
      <c r="AH40" s="3"/>
      <c r="AI40" s="3"/>
      <c r="AJ40" s="3"/>
      <c r="AK40" s="3"/>
      <c r="AL40" s="3"/>
      <c r="AM40" s="3"/>
      <c r="AN40" s="3"/>
    </row>
    <row r="41" spans="3:41">
      <c r="C41" s="2">
        <f>IF(OR(F41="",H41=""),"",IF(F41=H41,1,IF(F41&lt;H41,0,IF(F41-H41&lt;10,2,IF(F41&gt;H41,3,SE)))))</f>
        <v>3</v>
      </c>
      <c r="D41" s="172" t="str">
        <f>V23</f>
        <v>TriangagemFC</v>
      </c>
      <c r="E41" s="172"/>
      <c r="F41" s="69">
        <v>59</v>
      </c>
      <c r="G41" s="14" t="s">
        <v>20</v>
      </c>
      <c r="H41" s="68">
        <v>36</v>
      </c>
      <c r="I41" s="173" t="str">
        <f>V21</f>
        <v>flurocha fc</v>
      </c>
      <c r="J41" s="174"/>
      <c r="K41" s="174"/>
      <c r="L41" s="174"/>
      <c r="M41" s="174"/>
      <c r="N41" s="174"/>
      <c r="O41" s="174"/>
      <c r="P41" s="175"/>
      <c r="Q41" s="2">
        <f>IF(OR(H41="",F41=""),"",IF(H41=F41,1,IF(H41&lt;F41,0,IF(H41-F41&lt;10,2,IF(H41&gt;F41,3,SE)))))</f>
        <v>0</v>
      </c>
      <c r="U41" s="2"/>
      <c r="V41" s="3"/>
      <c r="W41" s="3"/>
      <c r="X41" s="3"/>
      <c r="Y41" s="3"/>
      <c r="Z41" s="3"/>
      <c r="AA41" s="3"/>
      <c r="AB41" s="3"/>
      <c r="AC41" s="3"/>
      <c r="AD41" s="3"/>
      <c r="AE41" s="3"/>
      <c r="AF41" s="3"/>
      <c r="AG41" s="3"/>
      <c r="AH41" s="3"/>
      <c r="AI41" s="3"/>
      <c r="AJ41" s="3"/>
      <c r="AK41" s="3"/>
      <c r="AL41" s="3"/>
      <c r="AM41" s="3"/>
      <c r="AN41" s="3"/>
    </row>
    <row r="42" spans="3:41" ht="15.75" thickBot="1">
      <c r="C42" s="2" t="str">
        <f>IF(OR(F42="",H42=""),"",IF(F42=H42,1,IF(F42&lt;H42,0,IF(F42-H42&lt;10,2,IF(F42&gt;H42,3,SE)))))</f>
        <v/>
      </c>
      <c r="D42" s="13"/>
      <c r="E42" s="13"/>
      <c r="F42" s="13"/>
      <c r="G42" s="13"/>
      <c r="H42" s="13"/>
      <c r="I42" s="13"/>
      <c r="J42" s="13"/>
      <c r="K42" s="13"/>
      <c r="L42" s="13"/>
      <c r="M42" s="13"/>
      <c r="N42" s="13"/>
      <c r="O42" s="13"/>
      <c r="P42" s="13"/>
      <c r="Q42" s="2" t="str">
        <f>IF(OR(H42="",F42=""),"",IF(H42=F42,1,IF(H42&lt;F42,0,IF(H42-F42&lt;10,2,IF(H42&gt;F42,3,SE)))))</f>
        <v/>
      </c>
      <c r="U42" s="2"/>
      <c r="V42" s="3"/>
      <c r="W42" s="3"/>
      <c r="X42" s="3"/>
      <c r="Y42" s="3"/>
      <c r="Z42" s="3"/>
      <c r="AA42" s="3"/>
      <c r="AB42" s="3"/>
      <c r="AC42" s="3"/>
      <c r="AD42" s="3"/>
      <c r="AE42" s="3"/>
      <c r="AF42" s="3"/>
      <c r="AG42" s="3"/>
      <c r="AH42" s="3"/>
      <c r="AI42" s="3"/>
      <c r="AJ42" s="3"/>
      <c r="AK42" s="3"/>
      <c r="AL42" s="3"/>
      <c r="AM42" s="3"/>
      <c r="AN42" s="3"/>
    </row>
    <row r="43" spans="3:41">
      <c r="C43" s="2" t="str">
        <f>IF(OR(F43="",H43=""),"",IF(F43=H43,1,IF(F43&lt;H43,0,IF(F43-H43&lt;10,2,IF(F43&gt;H43,3,SE)))))</f>
        <v/>
      </c>
      <c r="D43" s="166" t="s">
        <v>31</v>
      </c>
      <c r="E43" s="167"/>
      <c r="F43" s="167"/>
      <c r="G43" s="167"/>
      <c r="H43" s="167"/>
      <c r="I43" s="167"/>
      <c r="J43" s="167"/>
      <c r="K43" s="167"/>
      <c r="L43" s="167"/>
      <c r="M43" s="167"/>
      <c r="N43" s="167"/>
      <c r="O43" s="167"/>
      <c r="P43" s="168"/>
      <c r="Q43" s="2" t="str">
        <f>IF(OR(H43="",F43=""),"",IF(H43=F43,1,IF(H43&lt;F43,0,IF(H43-F43&lt;10,2,IF(H43&gt;F43,3,SE)))))</f>
        <v/>
      </c>
      <c r="U43" s="2"/>
      <c r="V43" s="3"/>
      <c r="W43" s="3"/>
      <c r="X43" s="3"/>
      <c r="Y43" s="3"/>
      <c r="Z43" s="3"/>
      <c r="AA43" s="3"/>
      <c r="AB43" s="3"/>
      <c r="AC43" s="3"/>
      <c r="AD43" s="3"/>
      <c r="AE43" s="3"/>
      <c r="AF43" s="3"/>
      <c r="AG43" s="3"/>
      <c r="AH43" s="3"/>
      <c r="AI43" s="3"/>
      <c r="AJ43" s="3"/>
      <c r="AK43" s="3"/>
      <c r="AL43" s="3"/>
      <c r="AM43" s="3"/>
      <c r="AN43" s="3"/>
    </row>
    <row r="44" spans="3:41" ht="15.75" thickBot="1">
      <c r="C44" s="2" t="str">
        <f>IF(OR(F44="",H44=""),"",IF(F44=H44,1,IF(F44&lt;H44,0,IF(F44-H44&lt;10,2,IF(F44&gt;H44,3,SE)))))</f>
        <v/>
      </c>
      <c r="D44" s="169"/>
      <c r="E44" s="170"/>
      <c r="F44" s="170"/>
      <c r="G44" s="170"/>
      <c r="H44" s="170"/>
      <c r="I44" s="170"/>
      <c r="J44" s="170"/>
      <c r="K44" s="170"/>
      <c r="L44" s="170"/>
      <c r="M44" s="170"/>
      <c r="N44" s="170"/>
      <c r="O44" s="170"/>
      <c r="P44" s="171"/>
      <c r="Q44" s="2" t="str">
        <f>IF(OR(H44="",F44=""),"",IF(H44=F44,1,IF(H44&lt;F44,0,IF(H44-F44&lt;10,2,IF(H44&gt;F44,3,SE)))))</f>
        <v/>
      </c>
      <c r="U44" s="2"/>
      <c r="V44" s="3"/>
      <c r="W44" s="3"/>
      <c r="X44" s="3"/>
      <c r="Y44" s="3"/>
      <c r="Z44" s="3"/>
      <c r="AA44" s="3"/>
      <c r="AB44" s="3"/>
      <c r="AC44" s="3"/>
      <c r="AD44" s="3"/>
      <c r="AE44" s="3"/>
      <c r="AF44" s="3"/>
      <c r="AG44" s="3"/>
      <c r="AH44" s="3"/>
      <c r="AI44" s="3"/>
      <c r="AJ44" s="3"/>
      <c r="AK44" s="3"/>
      <c r="AL44" s="3"/>
      <c r="AM44" s="3"/>
      <c r="AN44" s="3"/>
    </row>
    <row r="45" spans="3:41">
      <c r="C45" s="2" t="str">
        <f>IF(OR(F45="",H45=""),"",IF(F45=H45,1,IF(F45&lt;H45,0,IF(F45-H45&lt;10,2,IF(F45&gt;H45,3,SE)))))</f>
        <v/>
      </c>
      <c r="D45" s="13"/>
      <c r="E45" s="13"/>
      <c r="F45" s="13"/>
      <c r="G45" s="13"/>
      <c r="H45" s="13"/>
      <c r="I45" s="13"/>
      <c r="J45" s="13"/>
      <c r="K45" s="13"/>
      <c r="L45" s="13"/>
      <c r="M45" s="13"/>
      <c r="N45" s="13"/>
      <c r="O45" s="13"/>
      <c r="P45" s="13"/>
      <c r="Q45" s="2" t="str">
        <f>IF(OR(H45="",F45=""),"",IF(H45=F45,1,IF(H45&lt;F45,0,IF(H45-F45&lt;10,2,IF(H45&gt;F45,3,SE)))))</f>
        <v/>
      </c>
      <c r="U45" s="2"/>
      <c r="V45" s="3"/>
      <c r="W45" s="3"/>
      <c r="X45" s="3"/>
      <c r="Y45" s="3"/>
      <c r="Z45" s="3"/>
      <c r="AA45" s="3"/>
      <c r="AB45" s="3"/>
      <c r="AC45" s="3"/>
      <c r="AD45" s="3"/>
      <c r="AE45" s="3"/>
      <c r="AF45" s="3"/>
      <c r="AG45" s="3"/>
      <c r="AH45" s="3"/>
      <c r="AI45" s="3"/>
      <c r="AJ45" s="3"/>
      <c r="AK45" s="3"/>
      <c r="AL45" s="3"/>
      <c r="AM45" s="3"/>
      <c r="AN45" s="3"/>
    </row>
    <row r="46" spans="3:41">
      <c r="C46" s="2">
        <f>IF(OR(F46="",H46=""),"",IF(F46=H46,1,IF(F46&lt;H46,0,IF(F46-H46&lt;10,2,IF(F46&gt;H46,3,SE)))))</f>
        <v>3</v>
      </c>
      <c r="D46" s="173" t="str">
        <f>V23</f>
        <v>TriangagemFC</v>
      </c>
      <c r="E46" s="175"/>
      <c r="F46" s="69">
        <v>69</v>
      </c>
      <c r="G46" s="20" t="s">
        <v>20</v>
      </c>
      <c r="H46" s="68">
        <v>25</v>
      </c>
      <c r="I46" s="173" t="str">
        <f>V20</f>
        <v>Barbosinhaas</v>
      </c>
      <c r="J46" s="174"/>
      <c r="K46" s="174"/>
      <c r="L46" s="174"/>
      <c r="M46" s="174"/>
      <c r="N46" s="174"/>
      <c r="O46" s="174"/>
      <c r="P46" s="175"/>
      <c r="Q46" s="2">
        <f>IF(OR(H46="",F46=""),"",IF(H46=F46,1,IF(H46&lt;F46,0,IF(H46-F46&lt;10,2,IF(H46&gt;F46,3,SE)))))</f>
        <v>0</v>
      </c>
      <c r="U46" s="2"/>
      <c r="V46" s="3"/>
      <c r="W46" s="3"/>
      <c r="X46" s="3"/>
      <c r="Y46" s="3"/>
      <c r="Z46" s="3"/>
      <c r="AA46" s="3"/>
      <c r="AB46" s="3"/>
      <c r="AC46" s="3"/>
      <c r="AD46" s="3"/>
      <c r="AE46" s="3"/>
      <c r="AF46" s="3"/>
      <c r="AG46" s="3"/>
      <c r="AH46" s="3"/>
      <c r="AI46" s="3"/>
      <c r="AJ46" s="3"/>
      <c r="AK46" s="3"/>
      <c r="AL46" s="3"/>
      <c r="AM46" s="3"/>
      <c r="AN46" s="3"/>
    </row>
    <row r="47" spans="3:41">
      <c r="C47" s="2">
        <f>IF(OR(F47="",H47=""),"",IF(F47=H47,1,IF(F47&lt;H47,0,IF(F47-H47&lt;10,2,IF(F47&gt;H47,3,SE)))))</f>
        <v>0</v>
      </c>
      <c r="D47" s="172" t="str">
        <f>V24</f>
        <v>Stars United C.F.</v>
      </c>
      <c r="E47" s="172"/>
      <c r="F47" s="68">
        <v>35</v>
      </c>
      <c r="G47" s="20" t="s">
        <v>20</v>
      </c>
      <c r="H47" s="69">
        <v>40</v>
      </c>
      <c r="I47" s="173" t="str">
        <f>V26</f>
        <v>NICKA SC</v>
      </c>
      <c r="J47" s="174"/>
      <c r="K47" s="174"/>
      <c r="L47" s="174"/>
      <c r="M47" s="174"/>
      <c r="N47" s="174"/>
      <c r="O47" s="174"/>
      <c r="P47" s="175"/>
      <c r="Q47" s="2">
        <f>IF(OR(H47="",F47=""),"",IF(H47=F47,1,IF(H47&lt;F47,0,IF(H47-F47&lt;10,2,IF(H47&gt;F47,3,SE)))))</f>
        <v>2</v>
      </c>
      <c r="U47" s="2"/>
      <c r="V47" s="3"/>
      <c r="W47" s="3"/>
      <c r="X47" s="3"/>
      <c r="Y47" s="3"/>
      <c r="Z47" s="3"/>
      <c r="AA47" s="3"/>
      <c r="AB47" s="3"/>
      <c r="AC47" s="3"/>
      <c r="AD47" s="3"/>
      <c r="AE47" s="3"/>
      <c r="AF47" s="3"/>
      <c r="AG47" s="3"/>
      <c r="AH47" s="3"/>
      <c r="AI47" s="3"/>
      <c r="AJ47" s="3"/>
      <c r="AK47" s="3"/>
      <c r="AL47" s="3"/>
      <c r="AM47" s="3"/>
      <c r="AN47" s="3"/>
    </row>
    <row r="48" spans="3:41">
      <c r="C48" s="2">
        <f>IF(OR(F48="",H48=""),"",IF(F48=H48,1,IF(F48&lt;H48,0,IF(F48-H48&lt;10,2,IF(F48&gt;H48,3,SE)))))</f>
        <v>2</v>
      </c>
      <c r="D48" s="173" t="str">
        <f>V29</f>
        <v>Barreirinha FC</v>
      </c>
      <c r="E48" s="175"/>
      <c r="F48" s="69">
        <v>67</v>
      </c>
      <c r="G48" s="20" t="s">
        <v>20</v>
      </c>
      <c r="H48" s="68">
        <v>63</v>
      </c>
      <c r="I48" s="176" t="str">
        <f>V27</f>
        <v>Glaa.VascodaaGamaa</v>
      </c>
      <c r="J48" s="177"/>
      <c r="K48" s="177"/>
      <c r="L48" s="177"/>
      <c r="M48" s="177"/>
      <c r="N48" s="177"/>
      <c r="O48" s="177"/>
      <c r="P48" s="178"/>
      <c r="Q48" s="2">
        <f>IF(OR(H48="",F48=""),"",IF(H48=F48,1,IF(H48&lt;F48,0,IF(H48-F48&lt;10,2,IF(H48&gt;F48,3,SE)))))</f>
        <v>0</v>
      </c>
      <c r="U48" s="2"/>
      <c r="V48" s="3"/>
      <c r="W48" s="3"/>
      <c r="X48" s="3"/>
      <c r="Y48" s="3"/>
      <c r="Z48" s="3"/>
      <c r="AA48" s="3"/>
      <c r="AB48" s="3"/>
      <c r="AC48" s="3"/>
      <c r="AD48" s="3"/>
      <c r="AE48" s="3"/>
      <c r="AF48" s="3"/>
      <c r="AG48" s="3"/>
      <c r="AH48" s="3"/>
      <c r="AI48" s="3"/>
      <c r="AJ48" s="3"/>
      <c r="AK48" s="3"/>
      <c r="AL48" s="3"/>
      <c r="AM48" s="3"/>
      <c r="AN48" s="3"/>
    </row>
    <row r="49" spans="3:40">
      <c r="C49" s="2">
        <f>IF(OR(F49="",H49=""),"",IF(F49=H49,1,IF(F49&lt;H49,0,IF(F49-H49&lt;10,2,IF(F49&gt;H49,3,SE)))))</f>
        <v>3</v>
      </c>
      <c r="D49" s="172" t="str">
        <f>V25</f>
        <v>Us Karas</v>
      </c>
      <c r="E49" s="172"/>
      <c r="F49" s="69">
        <v>106</v>
      </c>
      <c r="G49" s="20" t="s">
        <v>20</v>
      </c>
      <c r="H49" s="68">
        <v>69</v>
      </c>
      <c r="I49" s="173" t="str">
        <f>V28</f>
        <v>PANZA FC</v>
      </c>
      <c r="J49" s="174"/>
      <c r="K49" s="174"/>
      <c r="L49" s="174"/>
      <c r="M49" s="174"/>
      <c r="N49" s="174"/>
      <c r="O49" s="174"/>
      <c r="P49" s="175"/>
      <c r="Q49" s="2">
        <f>IF(OR(H49="",F49=""),"",IF(H49=F49,1,IF(H49&lt;F49,0,IF(H49-F49&lt;10,2,IF(H49&gt;F49,3,SE)))))</f>
        <v>0</v>
      </c>
      <c r="U49" s="2"/>
      <c r="V49" s="3"/>
      <c r="W49" s="3"/>
      <c r="X49" s="3"/>
      <c r="Y49" s="3"/>
      <c r="Z49" s="3"/>
      <c r="AA49" s="3"/>
      <c r="AB49" s="3"/>
      <c r="AC49" s="3"/>
      <c r="AD49" s="3"/>
      <c r="AE49" s="3"/>
      <c r="AF49" s="3"/>
      <c r="AG49" s="3"/>
      <c r="AH49" s="3"/>
      <c r="AI49" s="3"/>
      <c r="AJ49" s="3"/>
      <c r="AK49" s="3"/>
      <c r="AL49" s="3"/>
      <c r="AM49" s="3"/>
      <c r="AN49" s="3"/>
    </row>
    <row r="50" spans="3:40">
      <c r="C50" s="2">
        <f>IF(OR(F50="",H50=""),"",IF(F50=H50,1,IF(F50&lt;H50,0,IF(F50-H50&lt;10,2,IF(F50&gt;H50,3,SE)))))</f>
        <v>3</v>
      </c>
      <c r="D50" s="172" t="str">
        <f>V21</f>
        <v>flurocha fc</v>
      </c>
      <c r="E50" s="172"/>
      <c r="F50" s="69">
        <v>101</v>
      </c>
      <c r="G50" s="20" t="s">
        <v>20</v>
      </c>
      <c r="H50" s="68">
        <v>25</v>
      </c>
      <c r="I50" s="173" t="str">
        <f>V22</f>
        <v>FC Casablanca</v>
      </c>
      <c r="J50" s="174"/>
      <c r="K50" s="174"/>
      <c r="L50" s="174"/>
      <c r="M50" s="174"/>
      <c r="N50" s="174"/>
      <c r="O50" s="174"/>
      <c r="P50" s="175"/>
      <c r="Q50" s="2">
        <f>IF(OR(H50="",F50=""),"",IF(H50=F50,1,IF(H50&lt;F50,0,IF(H50-F50&lt;10,2,IF(H50&gt;F50,3,SE)))))</f>
        <v>0</v>
      </c>
      <c r="U50" s="2"/>
      <c r="V50" s="3"/>
      <c r="W50" s="3"/>
      <c r="X50" s="3"/>
      <c r="Y50" s="3"/>
      <c r="Z50" s="3"/>
      <c r="AA50" s="3"/>
      <c r="AB50" s="3"/>
      <c r="AC50" s="3"/>
      <c r="AD50" s="3"/>
      <c r="AE50" s="3"/>
      <c r="AF50" s="3"/>
      <c r="AG50" s="3"/>
      <c r="AH50" s="3"/>
      <c r="AI50" s="3"/>
      <c r="AJ50" s="3"/>
      <c r="AK50" s="3"/>
      <c r="AL50" s="3"/>
      <c r="AM50" s="3"/>
      <c r="AN50" s="3"/>
    </row>
    <row r="51" spans="3:40">
      <c r="C51" s="2">
        <f>IF(OR(F51="",H51=""),"",IF(F51=H51,1,IF(F51&lt;H51,0,IF(F51-H51&lt;10,2,IF(F51&gt;H51,3,SE)))))</f>
        <v>0</v>
      </c>
      <c r="D51" s="172" t="str">
        <f>V31</f>
        <v>Vascão Carangola</v>
      </c>
      <c r="E51" s="172"/>
      <c r="F51" s="68">
        <v>0</v>
      </c>
      <c r="G51" s="20" t="s">
        <v>20</v>
      </c>
      <c r="H51" s="69">
        <v>41</v>
      </c>
      <c r="I51" s="173" t="str">
        <f>V30</f>
        <v>Botafogo do HG</v>
      </c>
      <c r="J51" s="174"/>
      <c r="K51" s="174"/>
      <c r="L51" s="174"/>
      <c r="M51" s="174"/>
      <c r="N51" s="174"/>
      <c r="O51" s="174"/>
      <c r="P51" s="175"/>
      <c r="Q51" s="2">
        <f>IF(OR(H51="",F51=""),"",IF(H51=F51,1,IF(H51&lt;F51,0,IF(H51-F51&lt;10,2,IF(H51&gt;F51,3,SE)))))</f>
        <v>3</v>
      </c>
      <c r="U51" s="2"/>
      <c r="V51" s="3"/>
      <c r="W51" s="3"/>
      <c r="X51" s="3"/>
      <c r="Y51" s="3"/>
      <c r="Z51" s="3"/>
      <c r="AA51" s="3"/>
      <c r="AB51" s="3"/>
      <c r="AC51" s="3"/>
      <c r="AD51" s="3"/>
      <c r="AE51" s="3"/>
      <c r="AF51" s="3"/>
      <c r="AG51" s="3"/>
      <c r="AH51" s="3"/>
      <c r="AI51" s="3"/>
      <c r="AJ51" s="3"/>
      <c r="AK51" s="3"/>
      <c r="AL51" s="3"/>
      <c r="AM51" s="3"/>
      <c r="AN51" s="3"/>
    </row>
    <row r="52" spans="3:40" ht="15.75" thickBot="1">
      <c r="C52" s="2" t="str">
        <f>IF(OR(F52="",H52=""),"",IF(F52=H52,1,IF(F52&lt;H52,0,IF(F52-H52&lt;10,2,IF(F52&gt;H52,3,SE)))))</f>
        <v/>
      </c>
      <c r="D52" s="13"/>
      <c r="E52" s="13"/>
      <c r="F52" s="13"/>
      <c r="G52" s="13"/>
      <c r="H52" s="13"/>
      <c r="I52" s="13"/>
      <c r="J52" s="13"/>
      <c r="K52" s="13"/>
      <c r="L52" s="13"/>
      <c r="M52" s="13"/>
      <c r="N52" s="13"/>
      <c r="O52" s="13"/>
      <c r="P52" s="13"/>
      <c r="Q52" s="2" t="str">
        <f>IF(OR(H52="",F52=""),"",IF(H52=F52,1,IF(H52&lt;F52,0,IF(H52-F52&lt;10,2,IF(H52&gt;F52,3,SE)))))</f>
        <v/>
      </c>
      <c r="U52" s="2"/>
      <c r="V52" s="3"/>
      <c r="W52" s="3"/>
      <c r="X52" s="3"/>
      <c r="Y52" s="3"/>
      <c r="Z52" s="3"/>
      <c r="AA52" s="3"/>
      <c r="AB52" s="3"/>
      <c r="AC52" s="3"/>
      <c r="AD52" s="3"/>
      <c r="AE52" s="3"/>
      <c r="AF52" s="3"/>
      <c r="AG52" s="3"/>
      <c r="AH52" s="3"/>
      <c r="AI52" s="3"/>
      <c r="AJ52" s="3"/>
      <c r="AK52" s="3"/>
      <c r="AL52" s="3"/>
      <c r="AM52" s="3"/>
      <c r="AN52" s="3"/>
    </row>
    <row r="53" spans="3:40">
      <c r="C53" s="2" t="str">
        <f>IF(OR(F53="",H53=""),"",IF(F53=H53,1,IF(F53&lt;H53,0,IF(F53-H53&lt;10,2,IF(F53&gt;H53,3,SE)))))</f>
        <v/>
      </c>
      <c r="D53" s="166" t="s">
        <v>30</v>
      </c>
      <c r="E53" s="167"/>
      <c r="F53" s="167"/>
      <c r="G53" s="167"/>
      <c r="H53" s="167"/>
      <c r="I53" s="167"/>
      <c r="J53" s="167"/>
      <c r="K53" s="167"/>
      <c r="L53" s="167"/>
      <c r="M53" s="167"/>
      <c r="N53" s="167"/>
      <c r="O53" s="167"/>
      <c r="P53" s="168"/>
      <c r="Q53" s="2" t="str">
        <f>IF(OR(H53="",F53=""),"",IF(H53=F53,1,IF(H53&lt;F53,0,IF(H53-F53&lt;10,2,IF(H53&gt;F53,3,SE)))))</f>
        <v/>
      </c>
      <c r="U53" s="2"/>
      <c r="V53" s="3"/>
      <c r="W53" s="3"/>
      <c r="X53" s="3"/>
      <c r="Y53" s="3"/>
      <c r="Z53" s="3"/>
      <c r="AA53" s="3"/>
      <c r="AB53" s="3"/>
      <c r="AC53" s="3"/>
      <c r="AD53" s="3"/>
      <c r="AE53" s="3"/>
      <c r="AF53" s="3"/>
      <c r="AG53" s="3"/>
      <c r="AH53" s="3"/>
      <c r="AI53" s="3"/>
      <c r="AJ53" s="3"/>
      <c r="AK53" s="3"/>
      <c r="AL53" s="3"/>
      <c r="AM53" s="3"/>
      <c r="AN53" s="3"/>
    </row>
    <row r="54" spans="3:40" ht="15.75" thickBot="1">
      <c r="C54" s="2" t="str">
        <f>IF(OR(F54="",H54=""),"",IF(F54=H54,1,IF(F54&lt;H54,0,IF(F54-H54&lt;10,2,IF(F54&gt;H54,3,SE)))))</f>
        <v/>
      </c>
      <c r="D54" s="169"/>
      <c r="E54" s="170"/>
      <c r="F54" s="170"/>
      <c r="G54" s="170"/>
      <c r="H54" s="170"/>
      <c r="I54" s="170"/>
      <c r="J54" s="170"/>
      <c r="K54" s="170"/>
      <c r="L54" s="170"/>
      <c r="M54" s="170"/>
      <c r="N54" s="170"/>
      <c r="O54" s="170"/>
      <c r="P54" s="171"/>
      <c r="Q54" s="2" t="str">
        <f>IF(OR(H54="",F54=""),"",IF(H54=F54,1,IF(H54&lt;F54,0,IF(H54-F54&lt;10,2,IF(H54&gt;F54,3,SE)))))</f>
        <v/>
      </c>
      <c r="U54" s="2"/>
      <c r="V54" s="3"/>
      <c r="W54" s="3"/>
      <c r="X54" s="3"/>
      <c r="Y54" s="3"/>
      <c r="Z54" s="3"/>
      <c r="AA54" s="3"/>
      <c r="AB54" s="3"/>
      <c r="AC54" s="3"/>
      <c r="AD54" s="3"/>
      <c r="AE54" s="3"/>
      <c r="AF54" s="3"/>
      <c r="AG54" s="3"/>
      <c r="AH54" s="3"/>
      <c r="AI54" s="3"/>
      <c r="AJ54" s="3"/>
      <c r="AK54" s="3"/>
      <c r="AL54" s="3"/>
      <c r="AM54" s="3"/>
      <c r="AN54" s="3"/>
    </row>
    <row r="55" spans="3:40">
      <c r="C55" s="2" t="str">
        <f>IF(OR(F55="",H55=""),"",IF(F55=H55,1,IF(F55&lt;H55,0,IF(F55-H55&lt;10,2,IF(F55&gt;H55,3,SE)))))</f>
        <v/>
      </c>
      <c r="D55" s="13"/>
      <c r="E55" s="13"/>
      <c r="F55" s="13"/>
      <c r="G55" s="13"/>
      <c r="H55" s="13"/>
      <c r="I55" s="13"/>
      <c r="J55" s="13"/>
      <c r="K55" s="13"/>
      <c r="L55" s="13"/>
      <c r="M55" s="13"/>
      <c r="N55" s="13"/>
      <c r="O55" s="13"/>
      <c r="P55" s="13"/>
      <c r="Q55" s="2" t="str">
        <f>IF(OR(H55="",F55=""),"",IF(H55=F55,1,IF(H55&lt;F55,0,IF(H55-F55&lt;10,2,IF(H55&gt;F55,3,SE)))))</f>
        <v/>
      </c>
      <c r="U55" s="2"/>
      <c r="V55" s="3"/>
      <c r="W55" s="3"/>
      <c r="X55" s="3"/>
      <c r="Y55" s="3"/>
      <c r="Z55" s="3"/>
      <c r="AA55" s="3"/>
      <c r="AB55" s="3"/>
      <c r="AC55" s="3"/>
      <c r="AD55" s="3"/>
      <c r="AE55" s="3"/>
      <c r="AF55" s="3"/>
      <c r="AG55" s="3"/>
      <c r="AH55" s="3"/>
      <c r="AI55" s="3"/>
      <c r="AJ55" s="3"/>
      <c r="AK55" s="3"/>
      <c r="AL55" s="3"/>
      <c r="AM55" s="3"/>
      <c r="AN55" s="3"/>
    </row>
    <row r="56" spans="3:40">
      <c r="C56" s="2">
        <f>IF(OR(F56="",H56=""),"",IF(F56=H56,1,IF(F56&lt;H56,0,IF(F56-H56&lt;10,2,IF(F56&gt;H56,3,SE)))))</f>
        <v>0</v>
      </c>
      <c r="D56" s="173" t="str">
        <f>V28</f>
        <v>PANZA FC</v>
      </c>
      <c r="E56" s="175"/>
      <c r="F56" s="68">
        <v>25</v>
      </c>
      <c r="G56" s="14" t="s">
        <v>20</v>
      </c>
      <c r="H56" s="69">
        <v>28</v>
      </c>
      <c r="I56" s="173" t="str">
        <f>V24</f>
        <v>Stars United C.F.</v>
      </c>
      <c r="J56" s="174"/>
      <c r="K56" s="174"/>
      <c r="L56" s="174"/>
      <c r="M56" s="174"/>
      <c r="N56" s="174"/>
      <c r="O56" s="174"/>
      <c r="P56" s="175"/>
      <c r="Q56" s="2">
        <f>IF(OR(H56="",F56=""),"",IF(H56=F56,1,IF(H56&lt;F56,0,IF(H56-F56&lt;10,2,IF(H56&gt;F56,3,SE)))))</f>
        <v>2</v>
      </c>
      <c r="U56" s="2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  <c r="AI56" s="3"/>
      <c r="AJ56" s="3"/>
      <c r="AK56" s="3"/>
      <c r="AL56" s="3"/>
      <c r="AM56" s="3"/>
      <c r="AN56" s="3"/>
    </row>
    <row r="57" spans="3:40">
      <c r="C57" s="2">
        <f>IF(OR(F57="",H57=""),"",IF(F57=H57,1,IF(F57&lt;H57,0,IF(F57-H57&lt;10,2,IF(F57&gt;H57,3,SE)))))</f>
        <v>3</v>
      </c>
      <c r="D57" s="172" t="str">
        <f>V25</f>
        <v>Us Karas</v>
      </c>
      <c r="E57" s="172"/>
      <c r="F57" s="69">
        <v>53</v>
      </c>
      <c r="G57" s="14" t="s">
        <v>20</v>
      </c>
      <c r="H57" s="68">
        <v>27</v>
      </c>
      <c r="I57" s="173" t="str">
        <f>V21</f>
        <v>flurocha fc</v>
      </c>
      <c r="J57" s="174"/>
      <c r="K57" s="174"/>
      <c r="L57" s="174"/>
      <c r="M57" s="174"/>
      <c r="N57" s="174"/>
      <c r="O57" s="174"/>
      <c r="P57" s="175"/>
      <c r="Q57" s="2">
        <f>IF(OR(H57="",F57=""),"",IF(H57=F57,1,IF(H57&lt;F57,0,IF(H57-F57&lt;10,2,IF(H57&gt;F57,3,SE)))))</f>
        <v>0</v>
      </c>
      <c r="U57" s="2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  <c r="AI57" s="3"/>
      <c r="AJ57" s="3"/>
      <c r="AK57" s="3"/>
      <c r="AL57" s="3"/>
      <c r="AM57" s="3"/>
      <c r="AN57" s="3"/>
    </row>
    <row r="58" spans="3:40">
      <c r="C58" s="2">
        <f>IF(OR(F58="",H58=""),"",IF(F58=H58,1,IF(F58&lt;H58,0,IF(F58-H58&lt;10,2,IF(F58&gt;H58,3,SE)))))</f>
        <v>0</v>
      </c>
      <c r="D58" s="173" t="str">
        <f>V30</f>
        <v>Botafogo do HG</v>
      </c>
      <c r="E58" s="175"/>
      <c r="F58" s="68">
        <v>28</v>
      </c>
      <c r="G58" s="14" t="s">
        <v>20</v>
      </c>
      <c r="H58" s="69">
        <v>35</v>
      </c>
      <c r="I58" s="176" t="str">
        <f>V23</f>
        <v>TriangagemFC</v>
      </c>
      <c r="J58" s="177"/>
      <c r="K58" s="177"/>
      <c r="L58" s="177"/>
      <c r="M58" s="177"/>
      <c r="N58" s="177"/>
      <c r="O58" s="177"/>
      <c r="P58" s="178"/>
      <c r="Q58" s="2">
        <f>IF(OR(H58="",F58=""),"",IF(H58=F58,1,IF(H58&lt;F58,0,IF(H58-F58&lt;10,2,IF(H58&gt;F58,3,SE)))))</f>
        <v>2</v>
      </c>
      <c r="U58" s="2"/>
      <c r="V58" s="3"/>
      <c r="W58" s="3"/>
      <c r="X58" s="3"/>
      <c r="Y58" s="3"/>
      <c r="Z58" s="3"/>
      <c r="AA58" s="3"/>
      <c r="AB58" s="3"/>
      <c r="AC58" s="3"/>
      <c r="AD58" s="3"/>
      <c r="AE58" s="3"/>
      <c r="AF58" s="3"/>
      <c r="AG58" s="3"/>
      <c r="AH58" s="3"/>
      <c r="AI58" s="3"/>
      <c r="AJ58" s="3"/>
      <c r="AK58" s="3"/>
      <c r="AL58" s="3"/>
      <c r="AM58" s="3"/>
      <c r="AN58" s="3"/>
    </row>
    <row r="59" spans="3:40">
      <c r="C59" s="2">
        <f>IF(OR(F59="",H59=""),"",IF(F59=H59,1,IF(F59&lt;H59,0,IF(F59-H59&lt;10,2,IF(F59&gt;H59,3,SE)))))</f>
        <v>3</v>
      </c>
      <c r="D59" s="172" t="str">
        <f>V26</f>
        <v>NICKA SC</v>
      </c>
      <c r="E59" s="172"/>
      <c r="F59" s="69">
        <v>53</v>
      </c>
      <c r="G59" s="14" t="s">
        <v>20</v>
      </c>
      <c r="H59" s="68">
        <v>31</v>
      </c>
      <c r="I59" s="173" t="str">
        <f>V29</f>
        <v>Barreirinha FC</v>
      </c>
      <c r="J59" s="174"/>
      <c r="K59" s="174"/>
      <c r="L59" s="174"/>
      <c r="M59" s="174"/>
      <c r="N59" s="174"/>
      <c r="O59" s="174"/>
      <c r="P59" s="175"/>
      <c r="Q59" s="2">
        <f>IF(OR(H59="",F59=""),"",IF(H59=F59,1,IF(H59&lt;F59,0,IF(H59-F59&lt;10,2,IF(H59&gt;F59,3,SE)))))</f>
        <v>0</v>
      </c>
      <c r="U59" s="2"/>
      <c r="V59" s="3"/>
      <c r="W59" s="3"/>
      <c r="X59" s="3"/>
      <c r="Y59" s="3"/>
      <c r="Z59" s="3"/>
      <c r="AA59" s="3"/>
      <c r="AB59" s="3"/>
      <c r="AC59" s="3"/>
      <c r="AD59" s="3"/>
      <c r="AE59" s="3"/>
      <c r="AF59" s="3"/>
      <c r="AG59" s="3"/>
      <c r="AH59" s="3"/>
      <c r="AI59" s="3"/>
      <c r="AJ59" s="3"/>
      <c r="AK59" s="3"/>
      <c r="AL59" s="3"/>
      <c r="AM59" s="3"/>
      <c r="AN59" s="3"/>
    </row>
    <row r="60" spans="3:40">
      <c r="C60" s="2">
        <f>IF(OR(F60="",H60=""),"",IF(F60=H60,1,IF(F60&lt;H60,0,IF(F60-H60&lt;10,2,IF(F60&gt;H60,3,SE)))))</f>
        <v>3</v>
      </c>
      <c r="D60" s="172" t="str">
        <f>V22</f>
        <v>FC Casablanca</v>
      </c>
      <c r="E60" s="172"/>
      <c r="F60" s="69">
        <v>53</v>
      </c>
      <c r="G60" s="14" t="s">
        <v>20</v>
      </c>
      <c r="H60" s="68">
        <v>26</v>
      </c>
      <c r="I60" s="173" t="str">
        <f>V20</f>
        <v>Barbosinhaas</v>
      </c>
      <c r="J60" s="174"/>
      <c r="K60" s="174"/>
      <c r="L60" s="174"/>
      <c r="M60" s="174"/>
      <c r="N60" s="174"/>
      <c r="O60" s="174"/>
      <c r="P60" s="175"/>
      <c r="Q60" s="2">
        <f>IF(OR(H60="",F60=""),"",IF(H60=F60,1,IF(H60&lt;F60,0,IF(H60-F60&lt;10,2,IF(H60&gt;F60,3,SE)))))</f>
        <v>0</v>
      </c>
      <c r="U60" s="2"/>
      <c r="V60" s="3"/>
      <c r="W60" s="3"/>
      <c r="X60" s="3"/>
      <c r="Y60" s="3"/>
      <c r="Z60" s="3"/>
      <c r="AA60" s="3"/>
      <c r="AB60" s="3"/>
      <c r="AC60" s="3"/>
      <c r="AD60" s="3"/>
      <c r="AE60" s="3"/>
      <c r="AF60" s="3"/>
      <c r="AG60" s="3"/>
      <c r="AH60" s="3"/>
      <c r="AI60" s="3"/>
      <c r="AJ60" s="3"/>
      <c r="AK60" s="3"/>
      <c r="AL60" s="3"/>
      <c r="AM60" s="3"/>
      <c r="AN60" s="3"/>
    </row>
    <row r="61" spans="3:40">
      <c r="C61" s="2">
        <f>IF(OR(F61="",H61=""),"",IF(F61=H61,1,IF(F61&lt;H61,0,IF(F61-H61&lt;10,2,IF(F61&gt;H61,3,SE)))))</f>
        <v>3</v>
      </c>
      <c r="D61" s="172" t="str">
        <f>V27</f>
        <v>Glaa.VascodaaGamaa</v>
      </c>
      <c r="E61" s="172"/>
      <c r="F61" s="69">
        <v>38</v>
      </c>
      <c r="G61" s="14" t="s">
        <v>20</v>
      </c>
      <c r="H61" s="68">
        <v>0</v>
      </c>
      <c r="I61" s="173" t="str">
        <f>V31</f>
        <v>Vascão Carangola</v>
      </c>
      <c r="J61" s="174"/>
      <c r="K61" s="174"/>
      <c r="L61" s="174"/>
      <c r="M61" s="174"/>
      <c r="N61" s="174"/>
      <c r="O61" s="174"/>
      <c r="P61" s="175"/>
      <c r="Q61" s="2">
        <f>IF(OR(H61="",F61=""),"",IF(H61=F61,1,IF(H61&lt;F61,0,IF(H61-F61&lt;10,2,IF(H61&gt;F61,3,SE)))))</f>
        <v>0</v>
      </c>
      <c r="U61" s="2"/>
      <c r="V61" s="3"/>
      <c r="W61" s="3"/>
      <c r="X61" s="3"/>
      <c r="Y61" s="3"/>
      <c r="Z61" s="3"/>
      <c r="AA61" s="3"/>
      <c r="AB61" s="3"/>
      <c r="AC61" s="3"/>
      <c r="AD61" s="3"/>
      <c r="AE61" s="3"/>
      <c r="AF61" s="3"/>
      <c r="AG61" s="3"/>
      <c r="AH61" s="3"/>
      <c r="AI61" s="3"/>
      <c r="AJ61" s="3"/>
      <c r="AK61" s="3"/>
      <c r="AL61" s="3"/>
      <c r="AM61" s="3"/>
      <c r="AN61" s="3"/>
    </row>
    <row r="62" spans="3:40" ht="15.75" thickBot="1">
      <c r="C62" s="2" t="str">
        <f>IF(OR(F62="",H62=""),"",IF(F62=H62,1,IF(F62&lt;H62,0,IF(F62-H62&lt;10,2,IF(F62&gt;H62,3,SE)))))</f>
        <v/>
      </c>
      <c r="D62" s="13"/>
      <c r="E62" s="13"/>
      <c r="F62" s="13"/>
      <c r="G62" s="13"/>
      <c r="H62" s="13"/>
      <c r="I62" s="13"/>
      <c r="J62" s="13"/>
      <c r="K62" s="13"/>
      <c r="L62" s="13"/>
      <c r="M62" s="13"/>
      <c r="N62" s="13"/>
      <c r="O62" s="13"/>
      <c r="P62" s="13"/>
      <c r="Q62" s="2" t="str">
        <f>IF(OR(H62="",F62=""),"",IF(H62=F62,1,IF(H62&lt;F62,0,IF(H62-F62&lt;10,2,IF(H62&gt;F62,3,SE)))))</f>
        <v/>
      </c>
      <c r="U62" s="2"/>
      <c r="V62" s="3"/>
      <c r="W62" s="3"/>
      <c r="X62" s="3"/>
      <c r="Y62" s="3"/>
      <c r="Z62" s="3"/>
      <c r="AA62" s="3"/>
      <c r="AB62" s="3"/>
      <c r="AC62" s="3"/>
      <c r="AD62" s="3"/>
      <c r="AE62" s="3"/>
      <c r="AF62" s="3"/>
      <c r="AG62" s="3"/>
      <c r="AH62" s="3"/>
      <c r="AI62" s="3"/>
      <c r="AJ62" s="3"/>
      <c r="AK62" s="3"/>
      <c r="AL62" s="3"/>
      <c r="AM62" s="3"/>
      <c r="AN62" s="3"/>
    </row>
    <row r="63" spans="3:40">
      <c r="C63" s="2" t="str">
        <f>IF(OR(F63="",H63=""),"",IF(F63=H63,1,IF(F63&lt;H63,0,IF(F63-H63&lt;10,2,IF(F63&gt;H63,3,SE)))))</f>
        <v/>
      </c>
      <c r="D63" s="166" t="s">
        <v>29</v>
      </c>
      <c r="E63" s="167"/>
      <c r="F63" s="167"/>
      <c r="G63" s="167"/>
      <c r="H63" s="167"/>
      <c r="I63" s="167"/>
      <c r="J63" s="167"/>
      <c r="K63" s="167"/>
      <c r="L63" s="167"/>
      <c r="M63" s="167"/>
      <c r="N63" s="167"/>
      <c r="O63" s="167"/>
      <c r="P63" s="168"/>
      <c r="Q63" s="2" t="str">
        <f>IF(OR(H63="",F63=""),"",IF(H63=F63,1,IF(H63&lt;F63,0,IF(H63-F63&lt;10,2,IF(H63&gt;F63,3,SE)))))</f>
        <v/>
      </c>
      <c r="U63" s="2"/>
      <c r="V63" s="3"/>
      <c r="W63" s="3"/>
      <c r="X63" s="3"/>
      <c r="Y63" s="3"/>
      <c r="Z63" s="3"/>
      <c r="AA63" s="3"/>
      <c r="AB63" s="3"/>
      <c r="AC63" s="3"/>
      <c r="AD63" s="3"/>
      <c r="AE63" s="3"/>
      <c r="AF63" s="3"/>
      <c r="AG63" s="3"/>
      <c r="AH63" s="3"/>
      <c r="AI63" s="3"/>
      <c r="AJ63" s="3"/>
      <c r="AK63" s="3"/>
      <c r="AL63" s="3"/>
      <c r="AM63" s="3"/>
      <c r="AN63" s="3"/>
    </row>
    <row r="64" spans="3:40" ht="15.75" thickBot="1">
      <c r="C64" s="2" t="str">
        <f>IF(OR(F64="",H64=""),"",IF(F64=H64,1,IF(F64&lt;H64,0,IF(F64-H64&lt;10,2,IF(F64&gt;H64,3,SE)))))</f>
        <v/>
      </c>
      <c r="D64" s="169"/>
      <c r="E64" s="170"/>
      <c r="F64" s="170"/>
      <c r="G64" s="170"/>
      <c r="H64" s="170"/>
      <c r="I64" s="170"/>
      <c r="J64" s="170"/>
      <c r="K64" s="170"/>
      <c r="L64" s="170"/>
      <c r="M64" s="170"/>
      <c r="N64" s="170"/>
      <c r="O64" s="170"/>
      <c r="P64" s="171"/>
      <c r="Q64" s="2" t="str">
        <f>IF(OR(H64="",F64=""),"",IF(H64=F64,1,IF(H64&lt;F64,0,IF(H64-F64&lt;10,2,IF(H64&gt;F64,3,SE)))))</f>
        <v/>
      </c>
      <c r="U64" s="2"/>
      <c r="V64" s="3"/>
      <c r="W64" s="3"/>
      <c r="X64" s="3"/>
      <c r="Y64" s="3"/>
      <c r="Z64" s="3"/>
      <c r="AA64" s="3"/>
      <c r="AB64" s="3"/>
      <c r="AC64" s="3"/>
      <c r="AD64" s="3"/>
      <c r="AE64" s="3"/>
      <c r="AF64" s="3"/>
      <c r="AG64" s="3"/>
      <c r="AH64" s="3"/>
      <c r="AI64" s="3"/>
      <c r="AJ64" s="3"/>
      <c r="AK64" s="3"/>
      <c r="AL64" s="3"/>
      <c r="AM64" s="3"/>
      <c r="AN64" s="3"/>
    </row>
    <row r="65" spans="3:40">
      <c r="C65" s="2" t="str">
        <f>IF(OR(F65="",H65=""),"",IF(F65=H65,1,IF(F65&lt;H65,0,IF(F65-H65&lt;10,2,IF(F65&gt;H65,3,SE)))))</f>
        <v/>
      </c>
      <c r="D65" s="13"/>
      <c r="E65" s="13"/>
      <c r="F65" s="13"/>
      <c r="G65" s="13"/>
      <c r="H65" s="13"/>
      <c r="I65" s="13"/>
      <c r="J65" s="13"/>
      <c r="K65" s="13"/>
      <c r="L65" s="13"/>
      <c r="M65" s="13"/>
      <c r="N65" s="13"/>
      <c r="O65" s="13"/>
      <c r="P65" s="13"/>
      <c r="Q65" s="2" t="str">
        <f>IF(OR(H65="",F65=""),"",IF(H65=F65,1,IF(H65&lt;F65,0,IF(H65-F65&lt;10,2,IF(H65&gt;F65,3,SE)))))</f>
        <v/>
      </c>
      <c r="U65" s="2"/>
      <c r="V65" s="3"/>
      <c r="W65" s="3"/>
      <c r="X65" s="3"/>
      <c r="Y65" s="3"/>
      <c r="Z65" s="3"/>
      <c r="AA65" s="3"/>
      <c r="AB65" s="3"/>
      <c r="AC65" s="3"/>
      <c r="AD65" s="3"/>
      <c r="AE65" s="3"/>
      <c r="AF65" s="3"/>
      <c r="AG65" s="3"/>
      <c r="AH65" s="3"/>
      <c r="AI65" s="3"/>
      <c r="AJ65" s="3"/>
      <c r="AK65" s="3"/>
      <c r="AL65" s="3"/>
      <c r="AM65" s="3"/>
      <c r="AN65" s="3"/>
    </row>
    <row r="66" spans="3:40">
      <c r="C66" s="2">
        <f>IF(OR(F66="",H66=""),"",IF(F66=H66,1,IF(F66&lt;H66,0,IF(F66-H66&lt;10,2,IF(F66&gt;H66,3,SE)))))</f>
        <v>0</v>
      </c>
      <c r="D66" s="173" t="str">
        <f>V26</f>
        <v>NICKA SC</v>
      </c>
      <c r="E66" s="175"/>
      <c r="F66" s="68">
        <v>51</v>
      </c>
      <c r="G66" s="20" t="s">
        <v>20</v>
      </c>
      <c r="H66" s="69">
        <v>58</v>
      </c>
      <c r="I66" s="173" t="str">
        <f>V27</f>
        <v>Glaa.VascodaaGamaa</v>
      </c>
      <c r="J66" s="174"/>
      <c r="K66" s="174"/>
      <c r="L66" s="174"/>
      <c r="M66" s="174"/>
      <c r="N66" s="174"/>
      <c r="O66" s="174"/>
      <c r="P66" s="175"/>
      <c r="Q66" s="2">
        <f>IF(OR(H66="",F66=""),"",IF(H66=F66,1,IF(H66&lt;F66,0,IF(H66-F66&lt;10,2,IF(H66&gt;F66,3,SE)))))</f>
        <v>2</v>
      </c>
      <c r="U66" s="2"/>
      <c r="V66" s="3"/>
      <c r="W66" s="3"/>
      <c r="X66" s="3"/>
      <c r="Y66" s="3"/>
      <c r="Z66" s="3"/>
      <c r="AA66" s="3"/>
      <c r="AB66" s="3"/>
      <c r="AC66" s="3"/>
      <c r="AD66" s="3"/>
      <c r="AE66" s="3"/>
      <c r="AF66" s="3"/>
      <c r="AG66" s="3"/>
      <c r="AH66" s="3"/>
      <c r="AI66" s="3"/>
      <c r="AJ66" s="3"/>
      <c r="AK66" s="3"/>
      <c r="AL66" s="3"/>
      <c r="AM66" s="3"/>
      <c r="AN66" s="3"/>
    </row>
    <row r="67" spans="3:40">
      <c r="C67" s="2">
        <f>IF(OR(F67="",H67=""),"",IF(F67=H67,1,IF(F67&lt;H67,0,IF(F67-H67&lt;10,2,IF(F67&gt;H67,3,SE)))))</f>
        <v>0</v>
      </c>
      <c r="D67" s="172" t="str">
        <f>V22</f>
        <v>FC Casablanca</v>
      </c>
      <c r="E67" s="172"/>
      <c r="F67" s="68">
        <v>50</v>
      </c>
      <c r="G67" s="20" t="s">
        <v>20</v>
      </c>
      <c r="H67" s="69">
        <v>51</v>
      </c>
      <c r="I67" s="173" t="str">
        <f>V30</f>
        <v>Botafogo do HG</v>
      </c>
      <c r="J67" s="174"/>
      <c r="K67" s="174"/>
      <c r="L67" s="174"/>
      <c r="M67" s="174"/>
      <c r="N67" s="174"/>
      <c r="O67" s="174"/>
      <c r="P67" s="175"/>
      <c r="Q67" s="2">
        <f>IF(OR(H67="",F67=""),"",IF(H67=F67,1,IF(H67&lt;F67,0,IF(H67-F67&lt;10,2,IF(H67&gt;F67,3,SE)))))</f>
        <v>2</v>
      </c>
      <c r="U67" s="2"/>
      <c r="V67" s="3"/>
      <c r="W67" s="3"/>
      <c r="X67" s="3"/>
      <c r="Y67" s="3"/>
      <c r="Z67" s="3"/>
      <c r="AA67" s="3"/>
      <c r="AB67" s="3"/>
      <c r="AC67" s="3"/>
      <c r="AD67" s="3"/>
      <c r="AE67" s="3"/>
      <c r="AF67" s="3"/>
      <c r="AG67" s="3"/>
      <c r="AH67" s="3"/>
      <c r="AI67" s="3"/>
      <c r="AJ67" s="3"/>
      <c r="AK67" s="3"/>
      <c r="AL67" s="3"/>
      <c r="AM67" s="3"/>
      <c r="AN67" s="3"/>
    </row>
    <row r="68" spans="3:40">
      <c r="C68" s="2">
        <f>IF(OR(F68="",H68=""),"",IF(F68=H68,1,IF(F68&lt;H68,0,IF(F68-H68&lt;10,2,IF(F68&gt;H68,3,SE)))))</f>
        <v>0</v>
      </c>
      <c r="D68" s="173" t="str">
        <f>V23</f>
        <v>TriangagemFC</v>
      </c>
      <c r="E68" s="175"/>
      <c r="F68" s="68">
        <v>46</v>
      </c>
      <c r="G68" s="20" t="s">
        <v>20</v>
      </c>
      <c r="H68" s="69">
        <v>74</v>
      </c>
      <c r="I68" s="176" t="str">
        <f>V31</f>
        <v>Vascão Carangola</v>
      </c>
      <c r="J68" s="177"/>
      <c r="K68" s="177"/>
      <c r="L68" s="177"/>
      <c r="M68" s="177"/>
      <c r="N68" s="177"/>
      <c r="O68" s="177"/>
      <c r="P68" s="178"/>
      <c r="Q68" s="2">
        <f>IF(OR(H68="",F68=""),"",IF(H68=F68,1,IF(H68&lt;F68,0,IF(H68-F68&lt;10,2,IF(H68&gt;F68,3,SE)))))</f>
        <v>3</v>
      </c>
      <c r="U68" s="2"/>
      <c r="V68" s="3"/>
      <c r="W68" s="3"/>
      <c r="X68" s="3"/>
      <c r="Y68" s="3"/>
      <c r="Z68" s="3"/>
      <c r="AA68" s="3"/>
      <c r="AB68" s="3"/>
      <c r="AC68" s="3"/>
      <c r="AD68" s="3"/>
      <c r="AE68" s="3"/>
      <c r="AF68" s="3"/>
      <c r="AG68" s="3"/>
      <c r="AH68" s="3"/>
      <c r="AI68" s="3"/>
      <c r="AJ68" s="3"/>
      <c r="AK68" s="3"/>
      <c r="AL68" s="3"/>
      <c r="AM68" s="3"/>
      <c r="AN68" s="3"/>
    </row>
    <row r="69" spans="3:40">
      <c r="C69" s="2">
        <f>IF(OR(F69="",H69=""),"",IF(F69=H69,1,IF(F69&lt;H69,0,IF(F69-H69&lt;10,2,IF(F69&gt;H69,3,SE)))))</f>
        <v>0</v>
      </c>
      <c r="D69" s="172" t="str">
        <f>V21</f>
        <v>flurocha fc</v>
      </c>
      <c r="E69" s="172"/>
      <c r="F69" s="68">
        <v>32</v>
      </c>
      <c r="G69" s="20" t="s">
        <v>20</v>
      </c>
      <c r="H69" s="69">
        <v>53</v>
      </c>
      <c r="I69" s="173" t="str">
        <f>V28</f>
        <v>PANZA FC</v>
      </c>
      <c r="J69" s="174"/>
      <c r="K69" s="174"/>
      <c r="L69" s="174"/>
      <c r="M69" s="174"/>
      <c r="N69" s="174"/>
      <c r="O69" s="174"/>
      <c r="P69" s="175"/>
      <c r="Q69" s="2">
        <f>IF(OR(H69="",F69=""),"",IF(H69=F69,1,IF(H69&lt;F69,0,IF(H69-F69&lt;10,2,IF(H69&gt;F69,3,SE)))))</f>
        <v>3</v>
      </c>
      <c r="U69" s="2"/>
      <c r="V69" s="3"/>
      <c r="W69" s="3"/>
      <c r="X69" s="3"/>
      <c r="Y69" s="3"/>
      <c r="Z69" s="3"/>
      <c r="AA69" s="3"/>
      <c r="AB69" s="3"/>
      <c r="AC69" s="3"/>
      <c r="AD69" s="3"/>
      <c r="AE69" s="3"/>
      <c r="AF69" s="3"/>
      <c r="AG69" s="3"/>
      <c r="AH69" s="3"/>
      <c r="AI69" s="3"/>
      <c r="AJ69" s="3"/>
      <c r="AK69" s="3"/>
      <c r="AL69" s="3"/>
      <c r="AM69" s="3"/>
      <c r="AN69" s="3"/>
    </row>
    <row r="70" spans="3:40">
      <c r="C70" s="2">
        <f>IF(OR(F70="",H70=""),"",IF(F70=H70,1,IF(F70&lt;H70,0,IF(F70-H70&lt;10,2,IF(F70&gt;H70,3,SE)))))</f>
        <v>0</v>
      </c>
      <c r="D70" s="172" t="str">
        <f>V24</f>
        <v>Stars United C.F.</v>
      </c>
      <c r="E70" s="172"/>
      <c r="F70" s="68">
        <v>25</v>
      </c>
      <c r="G70" s="20" t="s">
        <v>20</v>
      </c>
      <c r="H70" s="69">
        <v>59</v>
      </c>
      <c r="I70" s="173" t="str">
        <f>V25</f>
        <v>Us Karas</v>
      </c>
      <c r="J70" s="174"/>
      <c r="K70" s="174"/>
      <c r="L70" s="174"/>
      <c r="M70" s="174"/>
      <c r="N70" s="174"/>
      <c r="O70" s="174"/>
      <c r="P70" s="175"/>
      <c r="Q70" s="2">
        <f>IF(OR(H70="",F70=""),"",IF(H70=F70,1,IF(H70&lt;F70,0,IF(H70-F70&lt;10,2,IF(H70&gt;F70,3,SE)))))</f>
        <v>3</v>
      </c>
      <c r="U70" s="2"/>
      <c r="V70" s="3"/>
      <c r="W70" s="3"/>
      <c r="X70" s="3"/>
      <c r="Y70" s="3"/>
      <c r="Z70" s="3"/>
      <c r="AA70" s="3"/>
      <c r="AB70" s="3"/>
      <c r="AC70" s="3"/>
      <c r="AD70" s="3"/>
      <c r="AE70" s="3"/>
      <c r="AF70" s="3"/>
      <c r="AG70" s="3"/>
      <c r="AH70" s="3"/>
      <c r="AI70" s="3"/>
      <c r="AJ70" s="3"/>
      <c r="AK70" s="3"/>
      <c r="AL70" s="3"/>
      <c r="AM70" s="3"/>
      <c r="AN70" s="3"/>
    </row>
    <row r="71" spans="3:40">
      <c r="C71" s="2">
        <f>IF(OR(F71="",H71=""),"",IF(F71=H71,1,IF(F71&lt;H71,0,IF(F71-H71&lt;10,2,IF(F71&gt;H71,3,SE)))))</f>
        <v>3</v>
      </c>
      <c r="D71" s="173" t="str">
        <f>V20</f>
        <v>Barbosinhaas</v>
      </c>
      <c r="E71" s="175"/>
      <c r="F71" s="69">
        <v>68</v>
      </c>
      <c r="G71" s="20" t="s">
        <v>20</v>
      </c>
      <c r="H71" s="68">
        <v>53</v>
      </c>
      <c r="I71" s="173" t="str">
        <f>V29</f>
        <v>Barreirinha FC</v>
      </c>
      <c r="J71" s="174"/>
      <c r="K71" s="174"/>
      <c r="L71" s="174"/>
      <c r="M71" s="174"/>
      <c r="N71" s="174"/>
      <c r="O71" s="174"/>
      <c r="P71" s="175"/>
      <c r="Q71" s="2">
        <f>IF(OR(H71="",F71=""),"",IF(H71=F71,1,IF(H71&lt;F71,0,IF(H71-F71&lt;10,2,IF(H71&gt;F71,3,SE)))))</f>
        <v>0</v>
      </c>
      <c r="U71" s="2"/>
      <c r="V71" s="3"/>
      <c r="W71" s="3"/>
      <c r="X71" s="3"/>
      <c r="Y71" s="3"/>
      <c r="Z71" s="3"/>
      <c r="AA71" s="3"/>
      <c r="AB71" s="3"/>
      <c r="AC71" s="3"/>
      <c r="AD71" s="3"/>
      <c r="AE71" s="3"/>
      <c r="AF71" s="3"/>
      <c r="AG71" s="3"/>
      <c r="AH71" s="3"/>
      <c r="AI71" s="3"/>
      <c r="AJ71" s="3"/>
      <c r="AK71" s="3"/>
      <c r="AL71" s="3"/>
      <c r="AM71" s="3"/>
      <c r="AN71" s="3"/>
    </row>
    <row r="72" spans="3:40" ht="15.75" thickBot="1">
      <c r="C72" s="2" t="str">
        <f>IF(OR(F72="",H72=""),"",IF(F72=H72,1,IF(F72&lt;H72,0,IF(F72-H72&lt;10,2,IF(F72&gt;H72,3,SE)))))</f>
        <v/>
      </c>
      <c r="D72" s="13"/>
      <c r="E72" s="13"/>
      <c r="F72" s="13"/>
      <c r="G72" s="13"/>
      <c r="H72" s="13"/>
      <c r="I72" s="13"/>
      <c r="J72" s="13"/>
      <c r="K72" s="13"/>
      <c r="L72" s="13"/>
      <c r="M72" s="13"/>
      <c r="N72" s="13"/>
      <c r="O72" s="13"/>
      <c r="P72" s="13"/>
      <c r="Q72" s="2" t="str">
        <f>IF(OR(H72="",F72=""),"",IF(H72=F72,1,IF(H72&lt;F72,0,IF(H72-F72&lt;10,2,IF(H72&gt;F72,3,SE)))))</f>
        <v/>
      </c>
      <c r="U72" s="2"/>
      <c r="V72" s="3"/>
      <c r="W72" s="3"/>
      <c r="X72" s="3"/>
      <c r="Y72" s="3"/>
      <c r="Z72" s="3"/>
      <c r="AA72" s="3"/>
      <c r="AB72" s="3"/>
      <c r="AC72" s="3"/>
      <c r="AD72" s="3"/>
      <c r="AE72" s="3"/>
      <c r="AF72" s="3"/>
      <c r="AG72" s="3"/>
      <c r="AH72" s="3"/>
      <c r="AI72" s="3"/>
      <c r="AJ72" s="3"/>
      <c r="AK72" s="3"/>
      <c r="AL72" s="3"/>
      <c r="AM72" s="3"/>
      <c r="AN72" s="3"/>
    </row>
    <row r="73" spans="3:40">
      <c r="C73" s="2" t="str">
        <f>IF(OR(F73="",H73=""),"",IF(F73=H73,1,IF(F73&lt;H73,0,IF(F73-H73&lt;10,2,IF(F73&gt;H73,3,SE)))))</f>
        <v/>
      </c>
      <c r="D73" s="166" t="s">
        <v>28</v>
      </c>
      <c r="E73" s="167"/>
      <c r="F73" s="167"/>
      <c r="G73" s="167"/>
      <c r="H73" s="167"/>
      <c r="I73" s="167"/>
      <c r="J73" s="167"/>
      <c r="K73" s="167"/>
      <c r="L73" s="167"/>
      <c r="M73" s="167"/>
      <c r="N73" s="167"/>
      <c r="O73" s="167"/>
      <c r="P73" s="168"/>
      <c r="Q73" s="2" t="str">
        <f>IF(OR(H73="",F73=""),"",IF(H73=F73,1,IF(H73&lt;F73,0,IF(H73-F73&lt;10,2,IF(H73&gt;F73,3,SE)))))</f>
        <v/>
      </c>
      <c r="U73" s="2"/>
      <c r="V73" s="3"/>
      <c r="W73" s="3"/>
      <c r="X73" s="3"/>
      <c r="Y73" s="3"/>
      <c r="Z73" s="3"/>
      <c r="AA73" s="3"/>
      <c r="AB73" s="3"/>
      <c r="AC73" s="3"/>
      <c r="AD73" s="3"/>
      <c r="AE73" s="3"/>
      <c r="AF73" s="3"/>
      <c r="AG73" s="3"/>
      <c r="AH73" s="3"/>
      <c r="AI73" s="3"/>
      <c r="AJ73" s="3"/>
      <c r="AK73" s="3"/>
      <c r="AL73" s="3"/>
      <c r="AM73" s="3"/>
      <c r="AN73" s="3"/>
    </row>
    <row r="74" spans="3:40" ht="15.75" thickBot="1">
      <c r="C74" s="2" t="str">
        <f>IF(OR(F74="",H74=""),"",IF(F74=H74,1,IF(F74&lt;H74,0,IF(F74-H74&lt;10,2,IF(F74&gt;H74,3,SE)))))</f>
        <v/>
      </c>
      <c r="D74" s="169"/>
      <c r="E74" s="170"/>
      <c r="F74" s="170"/>
      <c r="G74" s="170"/>
      <c r="H74" s="170"/>
      <c r="I74" s="170"/>
      <c r="J74" s="170"/>
      <c r="K74" s="170"/>
      <c r="L74" s="170"/>
      <c r="M74" s="170"/>
      <c r="N74" s="170"/>
      <c r="O74" s="170"/>
      <c r="P74" s="171"/>
      <c r="Q74" s="2" t="str">
        <f>IF(OR(H74="",F74=""),"",IF(H74=F74,1,IF(H74&lt;F74,0,IF(H74-F74&lt;10,2,IF(H74&gt;F74,3,SE)))))</f>
        <v/>
      </c>
      <c r="U74" s="2"/>
      <c r="V74" s="3"/>
      <c r="W74" s="3"/>
      <c r="X74" s="3"/>
      <c r="Y74" s="3"/>
      <c r="Z74" s="3"/>
      <c r="AA74" s="3"/>
      <c r="AB74" s="3"/>
      <c r="AC74" s="3"/>
      <c r="AD74" s="3"/>
      <c r="AE74" s="3"/>
      <c r="AF74" s="3"/>
      <c r="AG74" s="3"/>
      <c r="AH74" s="3"/>
      <c r="AI74" s="3"/>
      <c r="AJ74" s="3"/>
      <c r="AK74" s="3"/>
      <c r="AL74" s="3"/>
      <c r="AM74" s="3"/>
      <c r="AN74" s="3"/>
    </row>
    <row r="75" spans="3:40">
      <c r="C75" s="2" t="str">
        <f>IF(OR(F75="",H75=""),"",IF(F75=H75,1,IF(F75&lt;H75,0,IF(F75-H75&lt;10,2,IF(F75&gt;H75,3,SE)))))</f>
        <v/>
      </c>
      <c r="D75" s="13"/>
      <c r="E75" s="13"/>
      <c r="F75" s="13"/>
      <c r="G75" s="13"/>
      <c r="H75" s="13"/>
      <c r="I75" s="13"/>
      <c r="J75" s="13"/>
      <c r="K75" s="13"/>
      <c r="L75" s="13"/>
      <c r="M75" s="13"/>
      <c r="N75" s="13"/>
      <c r="O75" s="13"/>
      <c r="P75" s="13"/>
      <c r="Q75" s="2" t="str">
        <f>IF(OR(H75="",F75=""),"",IF(H75=F75,1,IF(H75&lt;F75,0,IF(H75-F75&lt;10,2,IF(H75&gt;F75,3,SE)))))</f>
        <v/>
      </c>
      <c r="U75" s="2"/>
      <c r="V75" s="3"/>
      <c r="W75" s="3"/>
      <c r="X75" s="3"/>
      <c r="Y75" s="3"/>
      <c r="Z75" s="3"/>
      <c r="AA75" s="3"/>
      <c r="AB75" s="3"/>
      <c r="AC75" s="3"/>
      <c r="AD75" s="3"/>
      <c r="AE75" s="3"/>
      <c r="AF75" s="3"/>
      <c r="AG75" s="3"/>
      <c r="AH75" s="3"/>
      <c r="AI75" s="3"/>
      <c r="AJ75" s="3"/>
      <c r="AK75" s="3"/>
      <c r="AL75" s="3"/>
      <c r="AM75" s="3"/>
      <c r="AN75" s="3"/>
    </row>
    <row r="76" spans="3:40">
      <c r="C76" s="2">
        <f>IF(OR(F76="",H76=""),"",IF(F76=H76,1,IF(F76&lt;H76,0,IF(F76-H76&lt;10,2,IF(F76&gt;H76,3,SE)))))</f>
        <v>0</v>
      </c>
      <c r="D76" s="173" t="str">
        <f>V25</f>
        <v>Us Karas</v>
      </c>
      <c r="E76" s="175"/>
      <c r="F76" s="68">
        <v>42</v>
      </c>
      <c r="G76" s="14" t="s">
        <v>20</v>
      </c>
      <c r="H76" s="69">
        <v>51</v>
      </c>
      <c r="I76" s="173" t="str">
        <f>V23</f>
        <v>TriangagemFC</v>
      </c>
      <c r="J76" s="174"/>
      <c r="K76" s="174"/>
      <c r="L76" s="174"/>
      <c r="M76" s="174"/>
      <c r="N76" s="174"/>
      <c r="O76" s="174"/>
      <c r="P76" s="175"/>
      <c r="Q76" s="2">
        <f>IF(OR(H76="",F76=""),"",IF(H76=F76,1,IF(H76&lt;F76,0,IF(H76-F76&lt;10,2,IF(H76&gt;F76,3,SE)))))</f>
        <v>2</v>
      </c>
      <c r="U76" s="2"/>
      <c r="V76" s="3"/>
      <c r="W76" s="3"/>
      <c r="X76" s="3"/>
      <c r="Y76" s="3"/>
      <c r="Z76" s="3"/>
      <c r="AA76" s="3"/>
      <c r="AB76" s="3"/>
      <c r="AC76" s="3"/>
      <c r="AD76" s="3"/>
      <c r="AE76" s="3"/>
      <c r="AF76" s="3"/>
      <c r="AG76" s="3"/>
      <c r="AH76" s="3"/>
      <c r="AI76" s="3"/>
      <c r="AJ76" s="3"/>
      <c r="AK76" s="3"/>
      <c r="AL76" s="3"/>
      <c r="AM76" s="3"/>
      <c r="AN76" s="3"/>
    </row>
    <row r="77" spans="3:40">
      <c r="C77" s="2">
        <f>IF(OR(F77="",H77=""),"",IF(F77=H77,1,IF(F77&lt;H77,0,IF(F77-H77&lt;10,2,IF(F77&gt;H77,3,SE)))))</f>
        <v>3</v>
      </c>
      <c r="D77" s="172" t="str">
        <f>V28</f>
        <v>PANZA FC</v>
      </c>
      <c r="E77" s="172"/>
      <c r="F77" s="69">
        <v>59</v>
      </c>
      <c r="G77" s="14" t="s">
        <v>20</v>
      </c>
      <c r="H77" s="68">
        <v>12</v>
      </c>
      <c r="I77" s="173" t="str">
        <f>V22</f>
        <v>FC Casablanca</v>
      </c>
      <c r="J77" s="174"/>
      <c r="K77" s="174"/>
      <c r="L77" s="174"/>
      <c r="M77" s="174"/>
      <c r="N77" s="174"/>
      <c r="O77" s="174"/>
      <c r="P77" s="175"/>
      <c r="Q77" s="2">
        <f>IF(OR(H77="",F77=""),"",IF(H77=F77,1,IF(H77&lt;F77,0,IF(H77-F77&lt;10,2,IF(H77&gt;F77,3,SE)))))</f>
        <v>0</v>
      </c>
      <c r="U77" s="2"/>
      <c r="V77" s="3"/>
      <c r="W77" s="3"/>
      <c r="X77" s="3"/>
      <c r="Y77" s="3"/>
      <c r="Z77" s="3"/>
      <c r="AA77" s="3"/>
      <c r="AB77" s="3"/>
      <c r="AC77" s="3"/>
      <c r="AD77" s="3"/>
      <c r="AE77" s="3"/>
      <c r="AF77" s="3"/>
      <c r="AG77" s="3"/>
      <c r="AH77" s="3"/>
      <c r="AI77" s="3"/>
      <c r="AJ77" s="3"/>
      <c r="AK77" s="3"/>
      <c r="AL77" s="3"/>
      <c r="AM77" s="3"/>
      <c r="AN77" s="3"/>
    </row>
    <row r="78" spans="3:40">
      <c r="C78" s="2">
        <f>IF(OR(F78="",H78=""),"",IF(F78=H78,1,IF(F78&lt;H78,0,IF(F78-H78&lt;10,2,IF(F78&gt;H78,3,SE)))))</f>
        <v>0</v>
      </c>
      <c r="D78" s="173" t="str">
        <f>V30</f>
        <v>Botafogo do HG</v>
      </c>
      <c r="E78" s="175"/>
      <c r="F78" s="68">
        <v>43</v>
      </c>
      <c r="G78" s="14" t="s">
        <v>20</v>
      </c>
      <c r="H78" s="69">
        <v>67</v>
      </c>
      <c r="I78" s="176" t="str">
        <f>V20</f>
        <v>Barbosinhaas</v>
      </c>
      <c r="J78" s="177"/>
      <c r="K78" s="177"/>
      <c r="L78" s="177"/>
      <c r="M78" s="177"/>
      <c r="N78" s="177"/>
      <c r="O78" s="177"/>
      <c r="P78" s="178"/>
      <c r="Q78" s="2">
        <f>IF(OR(H78="",F78=""),"",IF(H78=F78,1,IF(H78&lt;F78,0,IF(H78-F78&lt;10,2,IF(H78&gt;F78,3,SE)))))</f>
        <v>3</v>
      </c>
      <c r="U78" s="2"/>
      <c r="V78" s="3"/>
      <c r="W78" s="3"/>
      <c r="X78" s="3"/>
      <c r="Y78" s="3"/>
      <c r="Z78" s="3"/>
      <c r="AA78" s="3"/>
      <c r="AB78" s="3"/>
      <c r="AC78" s="3"/>
      <c r="AD78" s="3"/>
      <c r="AE78" s="3"/>
      <c r="AF78" s="3"/>
      <c r="AG78" s="3"/>
      <c r="AH78" s="3"/>
      <c r="AI78" s="3"/>
      <c r="AJ78" s="3"/>
      <c r="AK78" s="3"/>
      <c r="AL78" s="3"/>
      <c r="AM78" s="3"/>
      <c r="AN78" s="3"/>
    </row>
    <row r="79" spans="3:40">
      <c r="C79" s="2">
        <f>IF(OR(F79="",H79=""),"",IF(F79=H79,1,IF(F79&lt;H79,0,IF(F79-H79&lt;10,2,IF(F79&gt;H79,3,SE)))))</f>
        <v>1</v>
      </c>
      <c r="D79" s="172" t="str">
        <f>V27</f>
        <v>Glaa.VascodaaGamaa</v>
      </c>
      <c r="E79" s="172"/>
      <c r="F79" s="68">
        <v>38</v>
      </c>
      <c r="G79" s="14" t="s">
        <v>20</v>
      </c>
      <c r="H79" s="68">
        <v>38</v>
      </c>
      <c r="I79" s="173" t="str">
        <f>V24</f>
        <v>Stars United C.F.</v>
      </c>
      <c r="J79" s="174"/>
      <c r="K79" s="174"/>
      <c r="L79" s="174"/>
      <c r="M79" s="174"/>
      <c r="N79" s="174"/>
      <c r="O79" s="174"/>
      <c r="P79" s="175"/>
      <c r="Q79" s="2">
        <f>IF(OR(H79="",F79=""),"",IF(H79=F79,1,IF(H79&lt;F79,0,IF(H79-F79&lt;10,2,IF(H79&gt;F79,3,SE)))))</f>
        <v>1</v>
      </c>
      <c r="U79" s="2"/>
      <c r="V79" s="3"/>
      <c r="W79" s="3"/>
      <c r="X79" s="3"/>
      <c r="Y79" s="3"/>
      <c r="Z79" s="3"/>
      <c r="AA79" s="3"/>
      <c r="AB79" s="3"/>
      <c r="AC79" s="3"/>
      <c r="AD79" s="3"/>
      <c r="AE79" s="3"/>
      <c r="AF79" s="3"/>
      <c r="AG79" s="3"/>
      <c r="AH79" s="3"/>
      <c r="AI79" s="3"/>
      <c r="AJ79" s="3"/>
      <c r="AK79" s="3"/>
      <c r="AL79" s="3"/>
      <c r="AM79" s="3"/>
      <c r="AN79" s="3"/>
    </row>
    <row r="80" spans="3:40">
      <c r="C80" s="2">
        <f>IF(OR(F80="",H80=""),"",IF(F80=H80,1,IF(F80&lt;H80,0,IF(F80-H80&lt;10,2,IF(F80&gt;H80,3,SE)))))</f>
        <v>0</v>
      </c>
      <c r="D80" s="172" t="str">
        <f>V29</f>
        <v>Barreirinha FC</v>
      </c>
      <c r="E80" s="172"/>
      <c r="F80" s="68">
        <v>32</v>
      </c>
      <c r="G80" s="14" t="s">
        <v>20</v>
      </c>
      <c r="H80" s="69">
        <v>68</v>
      </c>
      <c r="I80" s="173" t="str">
        <f>V31</f>
        <v>Vascão Carangola</v>
      </c>
      <c r="J80" s="174"/>
      <c r="K80" s="174"/>
      <c r="L80" s="174"/>
      <c r="M80" s="174"/>
      <c r="N80" s="174"/>
      <c r="O80" s="174"/>
      <c r="P80" s="175"/>
      <c r="Q80" s="2">
        <f>IF(OR(H80="",F80=""),"",IF(H80=F80,1,IF(H80&lt;F80,0,IF(H80-F80&lt;10,2,IF(H80&gt;F80,3,SE)))))</f>
        <v>3</v>
      </c>
      <c r="U80" s="2"/>
      <c r="V80" s="3"/>
      <c r="W80" s="3"/>
      <c r="X80" s="3"/>
      <c r="Y80" s="3"/>
      <c r="Z80" s="3"/>
      <c r="AA80" s="3"/>
      <c r="AB80" s="3"/>
      <c r="AC80" s="3"/>
      <c r="AD80" s="3"/>
      <c r="AE80" s="3"/>
      <c r="AF80" s="3"/>
      <c r="AG80" s="3"/>
      <c r="AH80" s="3"/>
      <c r="AI80" s="3"/>
      <c r="AJ80" s="3"/>
      <c r="AK80" s="3"/>
      <c r="AL80" s="3"/>
      <c r="AM80" s="3"/>
      <c r="AN80" s="3"/>
    </row>
    <row r="81" spans="3:40">
      <c r="C81" s="2">
        <f>IF(OR(F81="",H81=""),"",IF(F81=H81,1,IF(F81&lt;H81,0,IF(F81-H81&lt;10,2,IF(F81&gt;H81,3,SE)))))</f>
        <v>3</v>
      </c>
      <c r="D81" s="172" t="str">
        <f>V21</f>
        <v>flurocha fc</v>
      </c>
      <c r="E81" s="172"/>
      <c r="F81" s="69">
        <v>68</v>
      </c>
      <c r="G81" s="14" t="s">
        <v>20</v>
      </c>
      <c r="H81" s="68">
        <v>20</v>
      </c>
      <c r="I81" s="173" t="str">
        <f>V26</f>
        <v>NICKA SC</v>
      </c>
      <c r="J81" s="174"/>
      <c r="K81" s="174"/>
      <c r="L81" s="174"/>
      <c r="M81" s="174"/>
      <c r="N81" s="174"/>
      <c r="O81" s="174"/>
      <c r="P81" s="175"/>
      <c r="Q81" s="2">
        <f>IF(OR(H81="",F81=""),"",IF(H81=F81,1,IF(H81&lt;F81,0,IF(H81-F81&lt;10,2,IF(H81&gt;F81,3,SE)))))</f>
        <v>0</v>
      </c>
      <c r="U81" s="2"/>
      <c r="V81" s="3"/>
      <c r="W81" s="3"/>
      <c r="X81" s="3"/>
      <c r="Y81" s="3"/>
      <c r="Z81" s="3"/>
      <c r="AA81" s="3"/>
      <c r="AB81" s="3"/>
      <c r="AC81" s="3"/>
      <c r="AD81" s="3"/>
      <c r="AE81" s="3"/>
      <c r="AF81" s="3"/>
      <c r="AG81" s="3"/>
      <c r="AH81" s="3"/>
      <c r="AI81" s="3"/>
      <c r="AJ81" s="3"/>
      <c r="AK81" s="3"/>
      <c r="AL81" s="3"/>
      <c r="AM81" s="3"/>
      <c r="AN81" s="3"/>
    </row>
    <row r="82" spans="3:40" ht="15.75" thickBot="1">
      <c r="C82" s="2" t="str">
        <f>IF(OR(F82="",H82=""),"",IF(F82=H82,1,IF(F82&lt;H82,0,IF(F82-H82&lt;10,2,IF(F82&gt;H82,3,SE)))))</f>
        <v/>
      </c>
      <c r="D82" s="13"/>
      <c r="E82" s="13"/>
      <c r="F82" s="13"/>
      <c r="G82" s="13"/>
      <c r="H82" s="13"/>
      <c r="I82" s="13"/>
      <c r="J82" s="13"/>
      <c r="K82" s="13"/>
      <c r="L82" s="13"/>
      <c r="M82" s="13"/>
      <c r="N82" s="13"/>
      <c r="O82" s="13"/>
      <c r="P82" s="13"/>
      <c r="Q82" s="2" t="str">
        <f>IF(OR(H82="",F82=""),"",IF(H82=F82,1,IF(H82&lt;F82,0,IF(H82-F82&lt;10,2,IF(H82&gt;F82,3,SE)))))</f>
        <v/>
      </c>
      <c r="U82" s="2"/>
      <c r="V82" s="3"/>
      <c r="W82" s="3"/>
      <c r="X82" s="3"/>
      <c r="Y82" s="3"/>
      <c r="Z82" s="3"/>
      <c r="AA82" s="3"/>
      <c r="AB82" s="3"/>
      <c r="AC82" s="3"/>
      <c r="AD82" s="3"/>
      <c r="AE82" s="3"/>
      <c r="AF82" s="3"/>
      <c r="AG82" s="3"/>
      <c r="AH82" s="3"/>
      <c r="AI82" s="3"/>
      <c r="AJ82" s="3"/>
      <c r="AK82" s="3"/>
      <c r="AL82" s="3"/>
      <c r="AM82" s="3"/>
      <c r="AN82" s="3"/>
    </row>
    <row r="83" spans="3:40">
      <c r="C83" s="2" t="str">
        <f>IF(OR(F83="",H83=""),"",IF(F83=H83,1,IF(F83&lt;H83,0,IF(F83-H83&lt;10,2,IF(F83&gt;H83,3,SE)))))</f>
        <v/>
      </c>
      <c r="D83" s="166" t="s">
        <v>27</v>
      </c>
      <c r="E83" s="167"/>
      <c r="F83" s="167"/>
      <c r="G83" s="167"/>
      <c r="H83" s="167"/>
      <c r="I83" s="167"/>
      <c r="J83" s="167"/>
      <c r="K83" s="167"/>
      <c r="L83" s="167"/>
      <c r="M83" s="167"/>
      <c r="N83" s="167"/>
      <c r="O83" s="167"/>
      <c r="P83" s="168"/>
      <c r="Q83" s="2" t="str">
        <f>IF(OR(H83="",F83=""),"",IF(H83=F83,1,IF(H83&lt;F83,0,IF(H83-F83&lt;10,2,IF(H83&gt;F83,3,SE)))))</f>
        <v/>
      </c>
      <c r="U83" s="2"/>
      <c r="V83" s="3"/>
      <c r="W83" s="3"/>
      <c r="X83" s="3"/>
      <c r="Y83" s="3"/>
      <c r="Z83" s="3"/>
      <c r="AA83" s="3"/>
      <c r="AB83" s="3"/>
      <c r="AC83" s="3"/>
      <c r="AD83" s="3"/>
      <c r="AE83" s="3"/>
      <c r="AF83" s="3"/>
      <c r="AG83" s="3"/>
      <c r="AH83" s="3"/>
      <c r="AI83" s="3"/>
      <c r="AJ83" s="3"/>
      <c r="AK83" s="3"/>
      <c r="AL83" s="3"/>
      <c r="AM83" s="3"/>
      <c r="AN83" s="3"/>
    </row>
    <row r="84" spans="3:40" ht="15.75" thickBot="1">
      <c r="C84" s="2" t="str">
        <f>IF(OR(F84="",H84=""),"",IF(F84=H84,1,IF(F84&lt;H84,0,IF(F84-H84&lt;10,2,IF(F84&gt;H84,3,SE)))))</f>
        <v/>
      </c>
      <c r="D84" s="169"/>
      <c r="E84" s="170"/>
      <c r="F84" s="170"/>
      <c r="G84" s="170"/>
      <c r="H84" s="170"/>
      <c r="I84" s="170"/>
      <c r="J84" s="170"/>
      <c r="K84" s="170"/>
      <c r="L84" s="170"/>
      <c r="M84" s="170"/>
      <c r="N84" s="170"/>
      <c r="O84" s="170"/>
      <c r="P84" s="171"/>
      <c r="Q84" s="2" t="str">
        <f>IF(OR(H84="",F84=""),"",IF(H84=F84,1,IF(H84&lt;F84,0,IF(H84-F84&lt;10,2,IF(H84&gt;F84,3,SE)))))</f>
        <v/>
      </c>
      <c r="U84" s="2"/>
      <c r="V84" s="3"/>
      <c r="W84" s="3"/>
      <c r="X84" s="3"/>
      <c r="Y84" s="3"/>
      <c r="Z84" s="3"/>
      <c r="AA84" s="3"/>
      <c r="AB84" s="3"/>
      <c r="AC84" s="3"/>
      <c r="AD84" s="3"/>
      <c r="AE84" s="3"/>
      <c r="AF84" s="3"/>
      <c r="AG84" s="3"/>
      <c r="AH84" s="3"/>
      <c r="AI84" s="3"/>
      <c r="AJ84" s="3"/>
      <c r="AK84" s="3"/>
      <c r="AL84" s="3"/>
      <c r="AM84" s="3"/>
      <c r="AN84" s="3"/>
    </row>
    <row r="85" spans="3:40">
      <c r="C85" s="2" t="str">
        <f>IF(OR(F85="",H85=""),"",IF(F85=H85,1,IF(F85&lt;H85,0,IF(F85-H85&lt;10,2,IF(F85&gt;H85,3,SE)))))</f>
        <v/>
      </c>
      <c r="D85" s="13"/>
      <c r="E85" s="13"/>
      <c r="F85" s="13"/>
      <c r="G85" s="13"/>
      <c r="H85" s="13"/>
      <c r="I85" s="13"/>
      <c r="J85" s="13"/>
      <c r="K85" s="13"/>
      <c r="L85" s="13"/>
      <c r="M85" s="13"/>
      <c r="N85" s="13"/>
      <c r="O85" s="13"/>
      <c r="P85" s="13"/>
      <c r="Q85" s="2" t="str">
        <f>IF(OR(H85="",F85=""),"",IF(H85=F85,1,IF(H85&lt;F85,0,IF(H85-F85&lt;10,2,IF(H85&gt;F85,3,SE)))))</f>
        <v/>
      </c>
      <c r="U85" s="2"/>
      <c r="V85" s="3"/>
      <c r="W85" s="3"/>
      <c r="X85" s="3"/>
      <c r="Y85" s="3"/>
      <c r="Z85" s="3"/>
      <c r="AA85" s="3"/>
      <c r="AB85" s="3"/>
      <c r="AC85" s="3"/>
      <c r="AD85" s="3"/>
      <c r="AE85" s="3"/>
      <c r="AF85" s="3"/>
      <c r="AG85" s="3"/>
      <c r="AH85" s="3"/>
      <c r="AI85" s="3"/>
      <c r="AJ85" s="3"/>
      <c r="AK85" s="3"/>
      <c r="AL85" s="3"/>
      <c r="AM85" s="3"/>
      <c r="AN85" s="3"/>
    </row>
    <row r="86" spans="3:40">
      <c r="C86" s="2">
        <f>IF(OR(F86="",H86=""),"",IF(F86=H86,1,IF(F86&lt;H86,0,IF(F86-H86&lt;10,2,IF(F86&gt;H86,3,SE)))))</f>
        <v>3</v>
      </c>
      <c r="D86" s="173" t="str">
        <f>V31</f>
        <v>Vascão Carangola</v>
      </c>
      <c r="E86" s="175"/>
      <c r="F86" s="69">
        <v>73</v>
      </c>
      <c r="G86" s="14" t="s">
        <v>20</v>
      </c>
      <c r="H86" s="68">
        <v>13</v>
      </c>
      <c r="I86" s="173" t="str">
        <f>V22</f>
        <v>FC Casablanca</v>
      </c>
      <c r="J86" s="174"/>
      <c r="K86" s="174"/>
      <c r="L86" s="174"/>
      <c r="M86" s="174"/>
      <c r="N86" s="174"/>
      <c r="O86" s="174"/>
      <c r="P86" s="175"/>
      <c r="Q86" s="2">
        <f>IF(OR(H86="",F86=""),"",IF(H86=F86,1,IF(H86&lt;F86,0,IF(H86-F86&lt;10,2,IF(H86&gt;F86,3,SE)))))</f>
        <v>0</v>
      </c>
      <c r="U86" s="2"/>
      <c r="V86" s="3"/>
      <c r="W86" s="3"/>
      <c r="X86" s="3"/>
      <c r="Y86" s="3"/>
      <c r="Z86" s="3"/>
      <c r="AA86" s="3"/>
      <c r="AB86" s="3"/>
      <c r="AC86" s="3"/>
      <c r="AD86" s="3"/>
      <c r="AE86" s="3"/>
      <c r="AF86" s="3"/>
      <c r="AG86" s="3"/>
      <c r="AH86" s="3"/>
      <c r="AI86" s="3"/>
      <c r="AJ86" s="3"/>
      <c r="AK86" s="3"/>
      <c r="AL86" s="3"/>
      <c r="AM86" s="3"/>
      <c r="AN86" s="3"/>
    </row>
    <row r="87" spans="3:40">
      <c r="C87" s="2">
        <f>IF(OR(F87="",H87=""),"",IF(F87=H87,1,IF(F87&lt;H87,0,IF(F87-H87&lt;10,2,IF(F87&gt;H87,3,SE)))))</f>
        <v>0</v>
      </c>
      <c r="D87" s="172" t="str">
        <f>V26</f>
        <v>NICKA SC</v>
      </c>
      <c r="E87" s="172"/>
      <c r="F87" s="68">
        <v>42</v>
      </c>
      <c r="G87" s="14" t="s">
        <v>20</v>
      </c>
      <c r="H87" s="69">
        <v>54</v>
      </c>
      <c r="I87" s="173" t="str">
        <f>V23</f>
        <v>TriangagemFC</v>
      </c>
      <c r="J87" s="174"/>
      <c r="K87" s="174"/>
      <c r="L87" s="174"/>
      <c r="M87" s="174"/>
      <c r="N87" s="174"/>
      <c r="O87" s="174"/>
      <c r="P87" s="175"/>
      <c r="Q87" s="2">
        <f>IF(OR(H87="",F87=""),"",IF(H87=F87,1,IF(H87&lt;F87,0,IF(H87-F87&lt;10,2,IF(H87&gt;F87,3,SE)))))</f>
        <v>3</v>
      </c>
      <c r="U87" s="2"/>
      <c r="V87" s="3"/>
      <c r="W87" s="3"/>
      <c r="X87" s="3"/>
      <c r="Y87" s="3"/>
      <c r="Z87" s="3"/>
      <c r="AA87" s="3"/>
      <c r="AB87" s="3"/>
      <c r="AC87" s="3"/>
      <c r="AD87" s="3"/>
      <c r="AE87" s="3"/>
      <c r="AF87" s="3"/>
      <c r="AG87" s="3"/>
      <c r="AH87" s="3"/>
      <c r="AI87" s="3"/>
      <c r="AJ87" s="3"/>
      <c r="AK87" s="3"/>
      <c r="AL87" s="3"/>
      <c r="AM87" s="3"/>
      <c r="AN87" s="3"/>
    </row>
    <row r="88" spans="3:40">
      <c r="C88" s="2">
        <f>IF(OR(F88="",H88=""),"",IF(F88=H88,1,IF(F88&lt;H88,0,IF(F88-H88&lt;10,2,IF(F88&gt;H88,3,SE)))))</f>
        <v>3</v>
      </c>
      <c r="D88" s="173" t="str">
        <f>V30</f>
        <v>Botafogo do HG</v>
      </c>
      <c r="E88" s="175"/>
      <c r="F88" s="69">
        <v>54</v>
      </c>
      <c r="G88" s="14" t="s">
        <v>20</v>
      </c>
      <c r="H88" s="68">
        <v>38</v>
      </c>
      <c r="I88" s="173" t="str">
        <f>V28</f>
        <v>PANZA FC</v>
      </c>
      <c r="J88" s="174"/>
      <c r="K88" s="174"/>
      <c r="L88" s="174"/>
      <c r="M88" s="174"/>
      <c r="N88" s="174"/>
      <c r="O88" s="174"/>
      <c r="P88" s="175"/>
      <c r="Q88" s="2">
        <f>IF(OR(H88="",F88=""),"",IF(H88=F88,1,IF(H88&lt;F88,0,IF(H88-F88&lt;10,2,IF(H88&gt;F88,3,SE)))))</f>
        <v>0</v>
      </c>
      <c r="U88" s="2"/>
      <c r="V88" s="3"/>
      <c r="W88" s="3"/>
      <c r="X88" s="3"/>
      <c r="Y88" s="3"/>
      <c r="Z88" s="3"/>
      <c r="AA88" s="3"/>
      <c r="AB88" s="3"/>
      <c r="AC88" s="3"/>
      <c r="AD88" s="3"/>
      <c r="AE88" s="3"/>
      <c r="AF88" s="3"/>
      <c r="AG88" s="3"/>
      <c r="AH88" s="3"/>
      <c r="AI88" s="3"/>
      <c r="AJ88" s="3"/>
      <c r="AK88" s="3"/>
      <c r="AL88" s="3"/>
      <c r="AM88" s="3"/>
      <c r="AN88" s="3"/>
    </row>
    <row r="89" spans="3:40">
      <c r="C89" s="2">
        <f>IF(OR(F89="",H89=""),"",IF(F89=H89,1,IF(F89&lt;H89,0,IF(F89-H89&lt;10,2,IF(F89&gt;H89,3,SE)))))</f>
        <v>0</v>
      </c>
      <c r="D89" s="172" t="str">
        <f>V24</f>
        <v>Stars United C.F.</v>
      </c>
      <c r="E89" s="172"/>
      <c r="F89" s="68">
        <v>44</v>
      </c>
      <c r="G89" s="14" t="s">
        <v>20</v>
      </c>
      <c r="H89" s="69">
        <v>53</v>
      </c>
      <c r="I89" s="173" t="str">
        <f>V29</f>
        <v>Barreirinha FC</v>
      </c>
      <c r="J89" s="174"/>
      <c r="K89" s="174"/>
      <c r="L89" s="174"/>
      <c r="M89" s="174"/>
      <c r="N89" s="174"/>
      <c r="O89" s="174"/>
      <c r="P89" s="175"/>
      <c r="Q89" s="2">
        <f>IF(OR(H89="",F89=""),"",IF(H89=F89,1,IF(H89&lt;F89,0,IF(H89-F89&lt;10,2,IF(H89&gt;F89,3,SE)))))</f>
        <v>2</v>
      </c>
      <c r="U89" s="2"/>
      <c r="V89" s="3"/>
      <c r="W89" s="3"/>
      <c r="X89" s="3"/>
      <c r="Y89" s="3"/>
      <c r="Z89" s="3"/>
      <c r="AA89" s="3"/>
      <c r="AB89" s="3"/>
      <c r="AC89" s="3"/>
      <c r="AD89" s="3"/>
      <c r="AE89" s="3"/>
      <c r="AF89" s="3"/>
      <c r="AG89" s="3"/>
      <c r="AH89" s="3"/>
      <c r="AI89" s="3"/>
      <c r="AJ89" s="3"/>
      <c r="AK89" s="3"/>
      <c r="AL89" s="3"/>
      <c r="AM89" s="3"/>
      <c r="AN89" s="3"/>
    </row>
    <row r="90" spans="3:40">
      <c r="C90" s="2">
        <f>IF(OR(F90="",H90=""),"",IF(F90=H90,1,IF(F90&lt;H90,0,IF(F90-H90&lt;10,2,IF(F90&gt;H90,3,SE)))))</f>
        <v>0</v>
      </c>
      <c r="D90" s="172" t="str">
        <f>V27</f>
        <v>Glaa.VascodaaGamaa</v>
      </c>
      <c r="E90" s="172"/>
      <c r="F90" s="68">
        <v>57</v>
      </c>
      <c r="G90" s="14" t="s">
        <v>20</v>
      </c>
      <c r="H90" s="69">
        <v>74</v>
      </c>
      <c r="I90" s="173" t="str">
        <f>V25</f>
        <v>Us Karas</v>
      </c>
      <c r="J90" s="174"/>
      <c r="K90" s="174"/>
      <c r="L90" s="174"/>
      <c r="M90" s="174"/>
      <c r="N90" s="174"/>
      <c r="O90" s="174"/>
      <c r="P90" s="175"/>
      <c r="Q90" s="2">
        <f>IF(OR(H90="",F90=""),"",IF(H90=F90,1,IF(H90&lt;F90,0,IF(H90-F90&lt;10,2,IF(H90&gt;F90,3,SE)))))</f>
        <v>3</v>
      </c>
      <c r="U90" s="2"/>
      <c r="V90" s="3"/>
      <c r="W90" s="3"/>
      <c r="X90" s="3"/>
      <c r="Y90" s="3"/>
      <c r="Z90" s="3"/>
      <c r="AA90" s="3"/>
      <c r="AB90" s="3"/>
      <c r="AC90" s="3"/>
      <c r="AD90" s="3"/>
      <c r="AE90" s="3"/>
      <c r="AF90" s="3"/>
      <c r="AG90" s="3"/>
      <c r="AH90" s="3"/>
      <c r="AI90" s="3"/>
      <c r="AJ90" s="3"/>
      <c r="AK90" s="3"/>
      <c r="AL90" s="3"/>
      <c r="AM90" s="3"/>
      <c r="AN90" s="3"/>
    </row>
    <row r="91" spans="3:40">
      <c r="C91" s="2">
        <f>IF(OR(F91="",H91=""),"",IF(F91=H91,1,IF(F91&lt;H91,0,IF(F91-H91&lt;10,2,IF(F91&gt;H91,3,SE)))))</f>
        <v>0</v>
      </c>
      <c r="D91" s="172" t="str">
        <f>V20</f>
        <v>Barbosinhaas</v>
      </c>
      <c r="E91" s="172"/>
      <c r="F91" s="68">
        <v>26</v>
      </c>
      <c r="G91" s="14" t="s">
        <v>20</v>
      </c>
      <c r="H91" s="69">
        <v>58</v>
      </c>
      <c r="I91" s="173" t="str">
        <f>V21</f>
        <v>flurocha fc</v>
      </c>
      <c r="J91" s="174"/>
      <c r="K91" s="174"/>
      <c r="L91" s="174"/>
      <c r="M91" s="174"/>
      <c r="N91" s="174"/>
      <c r="O91" s="174"/>
      <c r="P91" s="175"/>
      <c r="Q91" s="2">
        <f>IF(OR(H91="",F91=""),"",IF(H91=F91,1,IF(H91&lt;F91,0,IF(H91-F91&lt;10,2,IF(H91&gt;F91,3,SE)))))</f>
        <v>3</v>
      </c>
      <c r="U91" s="2"/>
      <c r="V91" s="3"/>
      <c r="W91" s="3"/>
      <c r="X91" s="3"/>
      <c r="Y91" s="3"/>
      <c r="Z91" s="3"/>
      <c r="AA91" s="3"/>
      <c r="AB91" s="3"/>
      <c r="AC91" s="3"/>
      <c r="AD91" s="3"/>
      <c r="AE91" s="3"/>
      <c r="AF91" s="3"/>
      <c r="AG91" s="3"/>
      <c r="AH91" s="3"/>
      <c r="AI91" s="3"/>
      <c r="AJ91" s="3"/>
      <c r="AK91" s="3"/>
      <c r="AL91" s="3"/>
      <c r="AM91" s="3"/>
      <c r="AN91" s="3"/>
    </row>
    <row r="92" spans="3:40" ht="15.75" thickBot="1">
      <c r="C92" s="2" t="str">
        <f>IF(OR(F92="",H92=""),"",IF(F92=H92,1,IF(F92&lt;H92,0,IF(F92-H92&lt;10,2,IF(F92&gt;H92,3,SE)))))</f>
        <v/>
      </c>
      <c r="D92" s="13"/>
      <c r="E92" s="13"/>
      <c r="F92" s="13"/>
      <c r="G92" s="13"/>
      <c r="H92" s="13"/>
      <c r="I92" s="13"/>
      <c r="J92" s="13"/>
      <c r="K92" s="13"/>
      <c r="L92" s="13"/>
      <c r="M92" s="13"/>
      <c r="N92" s="13"/>
      <c r="O92" s="13"/>
      <c r="P92" s="13"/>
      <c r="Q92" s="2" t="str">
        <f>IF(OR(H92="",F92=""),"",IF(H92=F92,1,IF(H92&lt;F92,0,IF(H92-F92&lt;10,2,IF(H92&gt;F92,3,SE)))))</f>
        <v/>
      </c>
      <c r="U92" s="2"/>
      <c r="V92" s="3"/>
      <c r="W92" s="3"/>
      <c r="X92" s="3"/>
      <c r="Y92" s="3"/>
      <c r="Z92" s="3"/>
      <c r="AA92" s="3"/>
      <c r="AB92" s="3"/>
      <c r="AC92" s="3"/>
      <c r="AD92" s="3"/>
      <c r="AE92" s="3"/>
      <c r="AF92" s="3"/>
      <c r="AG92" s="3"/>
      <c r="AH92" s="3"/>
      <c r="AI92" s="3"/>
      <c r="AJ92" s="3"/>
      <c r="AK92" s="3"/>
      <c r="AL92" s="3"/>
      <c r="AM92" s="3"/>
      <c r="AN92" s="3"/>
    </row>
    <row r="93" spans="3:40">
      <c r="C93" s="2" t="str">
        <f>IF(OR(F93="",H93=""),"",IF(F93=H93,1,IF(F93&lt;H93,0,IF(F93-H93&lt;10,2,IF(F93&gt;H93,3,SE)))))</f>
        <v/>
      </c>
      <c r="D93" s="166" t="s">
        <v>26</v>
      </c>
      <c r="E93" s="167"/>
      <c r="F93" s="167"/>
      <c r="G93" s="167"/>
      <c r="H93" s="167"/>
      <c r="I93" s="167"/>
      <c r="J93" s="167"/>
      <c r="K93" s="167"/>
      <c r="L93" s="167"/>
      <c r="M93" s="167"/>
      <c r="N93" s="167"/>
      <c r="O93" s="167"/>
      <c r="P93" s="168"/>
      <c r="Q93" s="2" t="str">
        <f>IF(OR(H93="",F93=""),"",IF(H93=F93,1,IF(H93&lt;F93,0,IF(H93-F93&lt;10,2,IF(H93&gt;F93,3,SE)))))</f>
        <v/>
      </c>
      <c r="U93" s="2"/>
      <c r="V93" s="3"/>
      <c r="W93" s="3"/>
      <c r="X93" s="3"/>
      <c r="Y93" s="3"/>
      <c r="Z93" s="3"/>
      <c r="AA93" s="3"/>
      <c r="AB93" s="3"/>
      <c r="AC93" s="3"/>
      <c r="AD93" s="3"/>
      <c r="AE93" s="3"/>
      <c r="AF93" s="3"/>
      <c r="AG93" s="3"/>
      <c r="AH93" s="3"/>
      <c r="AI93" s="3"/>
      <c r="AJ93" s="3"/>
      <c r="AK93" s="3"/>
      <c r="AL93" s="3"/>
      <c r="AM93" s="3"/>
      <c r="AN93" s="3"/>
    </row>
    <row r="94" spans="3:40" ht="15.75" thickBot="1">
      <c r="C94" s="2" t="str">
        <f>IF(OR(F94="",H94=""),"",IF(F94=H94,1,IF(F94&lt;H94,0,IF(F94-H94&lt;10,2,IF(F94&gt;H94,3,SE)))))</f>
        <v/>
      </c>
      <c r="D94" s="169"/>
      <c r="E94" s="170"/>
      <c r="F94" s="170"/>
      <c r="G94" s="170"/>
      <c r="H94" s="170"/>
      <c r="I94" s="170"/>
      <c r="J94" s="170"/>
      <c r="K94" s="170"/>
      <c r="L94" s="170"/>
      <c r="M94" s="170"/>
      <c r="N94" s="170"/>
      <c r="O94" s="170"/>
      <c r="P94" s="171"/>
      <c r="Q94" s="2" t="str">
        <f>IF(OR(H94="",F94=""),"",IF(H94=F94,1,IF(H94&lt;F94,0,IF(H94-F94&lt;10,2,IF(H94&gt;F94,3,SE)))))</f>
        <v/>
      </c>
      <c r="U94" s="2"/>
      <c r="V94" s="3"/>
      <c r="W94" s="3"/>
      <c r="X94" s="3"/>
      <c r="Y94" s="3"/>
      <c r="Z94" s="3"/>
      <c r="AA94" s="3"/>
      <c r="AB94" s="3"/>
      <c r="AC94" s="3"/>
      <c r="AD94" s="3"/>
      <c r="AE94" s="3"/>
      <c r="AF94" s="3"/>
      <c r="AG94" s="3"/>
      <c r="AH94" s="3"/>
      <c r="AI94" s="3"/>
      <c r="AJ94" s="3"/>
      <c r="AK94" s="3"/>
      <c r="AL94" s="3"/>
      <c r="AM94" s="3"/>
      <c r="AN94" s="3"/>
    </row>
    <row r="95" spans="3:40">
      <c r="C95" s="2" t="str">
        <f>IF(OR(F95="",H95=""),"",IF(F95=H95,1,IF(F95&lt;H95,0,IF(F95-H95&lt;10,2,IF(F95&gt;H95,3,SE)))))</f>
        <v/>
      </c>
      <c r="D95" s="13"/>
      <c r="E95" s="13"/>
      <c r="F95" s="13"/>
      <c r="G95" s="13"/>
      <c r="H95" s="13"/>
      <c r="I95" s="13"/>
      <c r="J95" s="13"/>
      <c r="K95" s="13"/>
      <c r="L95" s="13"/>
      <c r="M95" s="13"/>
      <c r="N95" s="13"/>
      <c r="O95" s="13"/>
      <c r="P95" s="13"/>
      <c r="Q95" s="2" t="str">
        <f>IF(OR(H95="",F95=""),"",IF(H95=F95,1,IF(H95&lt;F95,0,IF(H95-F95&lt;10,2,IF(H95&gt;F95,3,SE)))))</f>
        <v/>
      </c>
      <c r="U95" s="2"/>
      <c r="V95" s="3"/>
      <c r="W95" s="3"/>
      <c r="X95" s="3"/>
      <c r="Y95" s="3"/>
      <c r="Z95" s="3"/>
      <c r="AA95" s="3"/>
      <c r="AB95" s="3"/>
      <c r="AC95" s="3"/>
      <c r="AD95" s="3"/>
      <c r="AE95" s="3"/>
      <c r="AF95" s="3"/>
      <c r="AG95" s="3"/>
      <c r="AH95" s="3"/>
      <c r="AI95" s="3"/>
      <c r="AJ95" s="3"/>
      <c r="AK95" s="3"/>
      <c r="AL95" s="3"/>
      <c r="AM95" s="3"/>
      <c r="AN95" s="3"/>
    </row>
    <row r="96" spans="3:40">
      <c r="C96" s="2">
        <f>IF(OR(F96="",H96=""),"",IF(F96=H96,1,IF(F96&lt;H96,0,IF(F96-H96&lt;10,2,IF(F96&gt;H96,3,SE)))))</f>
        <v>0</v>
      </c>
      <c r="D96" s="173" t="str">
        <f>V21</f>
        <v>flurocha fc</v>
      </c>
      <c r="E96" s="175"/>
      <c r="F96" s="68">
        <v>57</v>
      </c>
      <c r="G96" s="14" t="s">
        <v>20</v>
      </c>
      <c r="H96" s="69">
        <v>58</v>
      </c>
      <c r="I96" s="173" t="str">
        <f>V27</f>
        <v>Glaa.VascodaaGamaa</v>
      </c>
      <c r="J96" s="174"/>
      <c r="K96" s="174"/>
      <c r="L96" s="174"/>
      <c r="M96" s="174"/>
      <c r="N96" s="174"/>
      <c r="O96" s="174"/>
      <c r="P96" s="175"/>
      <c r="Q96" s="2">
        <f>IF(OR(H96="",F96=""),"",IF(H96=F96,1,IF(H96&lt;F96,0,IF(H96-F96&lt;10,2,IF(H96&gt;F96,3,SE)))))</f>
        <v>2</v>
      </c>
      <c r="U96" s="2"/>
      <c r="V96" s="3"/>
      <c r="W96" s="3"/>
      <c r="X96" s="3"/>
      <c r="Y96" s="3"/>
      <c r="Z96" s="3"/>
      <c r="AA96" s="3"/>
      <c r="AB96" s="3"/>
      <c r="AC96" s="3"/>
      <c r="AD96" s="3"/>
      <c r="AE96" s="3"/>
      <c r="AF96" s="3"/>
      <c r="AG96" s="3"/>
      <c r="AH96" s="3"/>
      <c r="AI96" s="3"/>
      <c r="AJ96" s="3"/>
      <c r="AK96" s="3"/>
      <c r="AL96" s="3"/>
      <c r="AM96" s="3"/>
      <c r="AN96" s="3"/>
    </row>
    <row r="97" spans="3:40">
      <c r="C97" s="2">
        <f>IF(OR(F97="",H97=""),"",IF(F97=H97,1,IF(F97&lt;H97,0,IF(F97-H97&lt;10,2,IF(F97&gt;H97,3,SE)))))</f>
        <v>0</v>
      </c>
      <c r="D97" s="172" t="str">
        <f>V28</f>
        <v>PANZA FC</v>
      </c>
      <c r="E97" s="172"/>
      <c r="F97" s="68">
        <v>38</v>
      </c>
      <c r="G97" s="14" t="s">
        <v>20</v>
      </c>
      <c r="H97" s="69">
        <v>47</v>
      </c>
      <c r="I97" s="173" t="str">
        <f>V31</f>
        <v>Vascão Carangola</v>
      </c>
      <c r="J97" s="174"/>
      <c r="K97" s="174"/>
      <c r="L97" s="174"/>
      <c r="M97" s="174"/>
      <c r="N97" s="174"/>
      <c r="O97" s="174"/>
      <c r="P97" s="175"/>
      <c r="Q97" s="2">
        <f>IF(OR(H97="",F97=""),"",IF(H97=F97,1,IF(H97&lt;F97,0,IF(H97-F97&lt;10,2,IF(H97&gt;F97,3,SE)))))</f>
        <v>2</v>
      </c>
      <c r="U97" s="2"/>
      <c r="V97" s="3"/>
      <c r="W97" s="3"/>
      <c r="X97" s="3"/>
      <c r="Y97" s="3"/>
      <c r="Z97" s="3"/>
      <c r="AA97" s="3"/>
      <c r="AB97" s="3"/>
      <c r="AC97" s="3"/>
      <c r="AD97" s="3"/>
      <c r="AE97" s="3"/>
      <c r="AF97" s="3"/>
      <c r="AG97" s="3"/>
      <c r="AH97" s="3"/>
      <c r="AI97" s="3"/>
      <c r="AJ97" s="3"/>
      <c r="AK97" s="3"/>
      <c r="AL97" s="3"/>
      <c r="AM97" s="3"/>
      <c r="AN97" s="3"/>
    </row>
    <row r="98" spans="3:40">
      <c r="C98" s="2">
        <f>IF(OR(F98="",H98=""),"",IF(F98=H98,1,IF(F98&lt;H98,0,IF(F98-H98&lt;10,2,IF(F98&gt;H98,3,SE)))))</f>
        <v>0</v>
      </c>
      <c r="D98" s="173" t="str">
        <f>V26</f>
        <v>NICKA SC</v>
      </c>
      <c r="E98" s="175"/>
      <c r="F98" s="68">
        <v>11</v>
      </c>
      <c r="G98" s="14" t="s">
        <v>20</v>
      </c>
      <c r="H98" s="69">
        <v>48</v>
      </c>
      <c r="I98" s="176" t="str">
        <f>V20</f>
        <v>Barbosinhaas</v>
      </c>
      <c r="J98" s="177"/>
      <c r="K98" s="177"/>
      <c r="L98" s="177"/>
      <c r="M98" s="177"/>
      <c r="N98" s="177"/>
      <c r="O98" s="177"/>
      <c r="P98" s="178"/>
      <c r="Q98" s="2">
        <f>IF(OR(H98="",F98=""),"",IF(H98=F98,1,IF(H98&lt;F98,0,IF(H98-F98&lt;10,2,IF(H98&gt;F98,3,SE)))))</f>
        <v>3</v>
      </c>
      <c r="U98" s="2"/>
      <c r="V98" s="3"/>
      <c r="W98" s="3"/>
      <c r="X98" s="2"/>
      <c r="Y98" s="2"/>
      <c r="Z98" s="2"/>
      <c r="AA98" s="2"/>
      <c r="AB98" s="2"/>
      <c r="AC98" s="2"/>
      <c r="AD98" s="2"/>
      <c r="AE98" s="2"/>
      <c r="AF98" s="2"/>
      <c r="AG98" s="2"/>
      <c r="AH98" s="2"/>
      <c r="AI98" s="2"/>
      <c r="AJ98" s="2"/>
      <c r="AK98" s="2"/>
    </row>
    <row r="99" spans="3:40">
      <c r="C99" s="2">
        <f>IF(OR(F99="",H99=""),"",IF(F99=H99,1,IF(F99&lt;H99,0,IF(F99-H99&lt;10,2,IF(F99&gt;H99,3,SE)))))</f>
        <v>0</v>
      </c>
      <c r="D99" s="172" t="str">
        <f>V22</f>
        <v>FC Casablanca</v>
      </c>
      <c r="E99" s="172"/>
      <c r="F99" s="68">
        <v>27</v>
      </c>
      <c r="G99" s="14" t="s">
        <v>20</v>
      </c>
      <c r="H99" s="69">
        <v>55</v>
      </c>
      <c r="I99" s="173" t="str">
        <f>V29</f>
        <v>Barreirinha FC</v>
      </c>
      <c r="J99" s="174"/>
      <c r="K99" s="174"/>
      <c r="L99" s="174"/>
      <c r="M99" s="174"/>
      <c r="N99" s="174"/>
      <c r="O99" s="174"/>
      <c r="P99" s="175"/>
      <c r="Q99" s="2">
        <f>IF(OR(H99="",F99=""),"",IF(H99=F99,1,IF(H99&lt;F99,0,IF(H99-F99&lt;10,2,IF(H99&gt;F99,3,SE)))))</f>
        <v>3</v>
      </c>
      <c r="U99" s="2"/>
      <c r="V99" s="3"/>
      <c r="W99" s="3"/>
      <c r="X99" s="2"/>
      <c r="Y99" s="2"/>
      <c r="Z99" s="2"/>
      <c r="AA99" s="2"/>
      <c r="AB99" s="2"/>
      <c r="AC99" s="2"/>
      <c r="AD99" s="2"/>
      <c r="AE99" s="2"/>
      <c r="AF99" s="2"/>
      <c r="AG99" s="2"/>
      <c r="AH99" s="2"/>
      <c r="AI99" s="2"/>
      <c r="AJ99" s="2"/>
      <c r="AK99" s="2"/>
    </row>
    <row r="100" spans="3:40">
      <c r="C100" s="2">
        <f>IF(OR(F100="",H100=""),"",IF(F100=H100,1,IF(F100&lt;H100,0,IF(F100-H100&lt;10,2,IF(F100&gt;H100,3,SE)))))</f>
        <v>3</v>
      </c>
      <c r="D100" s="172" t="str">
        <f>V25</f>
        <v>Us Karas</v>
      </c>
      <c r="E100" s="172"/>
      <c r="F100" s="69">
        <v>53</v>
      </c>
      <c r="G100" s="14" t="s">
        <v>20</v>
      </c>
      <c r="H100" s="68">
        <v>35</v>
      </c>
      <c r="I100" s="173" t="str">
        <f>V30</f>
        <v>Botafogo do HG</v>
      </c>
      <c r="J100" s="174"/>
      <c r="K100" s="174"/>
      <c r="L100" s="174"/>
      <c r="M100" s="174"/>
      <c r="N100" s="174"/>
      <c r="O100" s="174"/>
      <c r="P100" s="175"/>
      <c r="Q100" s="2">
        <f>IF(OR(H100="",F100=""),"",IF(H100=F100,1,IF(H100&lt;F100,0,IF(H100-F100&lt;10,2,IF(H100&gt;F100,3,SE)))))</f>
        <v>0</v>
      </c>
      <c r="U100" s="2"/>
      <c r="V100" s="3"/>
      <c r="W100" s="3"/>
      <c r="X100" s="2"/>
      <c r="Y100" s="2"/>
      <c r="Z100" s="2"/>
      <c r="AA100" s="2"/>
      <c r="AB100" s="2"/>
      <c r="AC100" s="2"/>
      <c r="AD100" s="2"/>
      <c r="AE100" s="2"/>
      <c r="AF100" s="2"/>
      <c r="AG100" s="2"/>
      <c r="AH100" s="2"/>
      <c r="AI100" s="2"/>
      <c r="AJ100" s="2"/>
      <c r="AK100" s="2"/>
    </row>
    <row r="101" spans="3:40">
      <c r="C101" s="2">
        <f>IF(OR(F101="",H101=""),"",IF(F101=H101,1,IF(F101&lt;H101,0,IF(F101-H101&lt;10,2,IF(F101&gt;H101,3,SE)))))</f>
        <v>3</v>
      </c>
      <c r="D101" s="172" t="str">
        <f>V23</f>
        <v>TriangagemFC</v>
      </c>
      <c r="E101" s="172"/>
      <c r="F101" s="69">
        <v>62</v>
      </c>
      <c r="G101" s="14" t="s">
        <v>20</v>
      </c>
      <c r="H101" s="68">
        <v>37</v>
      </c>
      <c r="I101" s="173" t="str">
        <f>V24</f>
        <v>Stars United C.F.</v>
      </c>
      <c r="J101" s="174"/>
      <c r="K101" s="174"/>
      <c r="L101" s="174"/>
      <c r="M101" s="174"/>
      <c r="N101" s="174"/>
      <c r="O101" s="174"/>
      <c r="P101" s="175"/>
      <c r="Q101" s="2">
        <f>IF(OR(H101="",F101=""),"",IF(H101=F101,1,IF(H101&lt;F101,0,IF(H101-F101&lt;10,2,IF(H101&gt;F101,3,SE)))))</f>
        <v>0</v>
      </c>
      <c r="U101" s="2"/>
      <c r="V101" s="3"/>
      <c r="W101" s="3"/>
      <c r="X101" s="2"/>
      <c r="Y101" s="2"/>
      <c r="Z101" s="2"/>
      <c r="AA101" s="2"/>
      <c r="AB101" s="2"/>
      <c r="AC101" s="2"/>
      <c r="AD101" s="2"/>
      <c r="AE101" s="2"/>
      <c r="AF101" s="2"/>
      <c r="AG101" s="2"/>
      <c r="AH101" s="2"/>
      <c r="AI101" s="2"/>
      <c r="AJ101" s="2"/>
      <c r="AK101" s="2"/>
    </row>
    <row r="102" spans="3:40" ht="15.75" thickBot="1">
      <c r="C102" s="2" t="str">
        <f>IF(OR(F102="",H102=""),"",IF(F102=H102,1,IF(F102&lt;H102,0,IF(F102-H102&lt;10,2,IF(F102&gt;H102,3,SE)))))</f>
        <v/>
      </c>
      <c r="D102" s="13"/>
      <c r="E102" s="13"/>
      <c r="F102" s="13"/>
      <c r="G102" s="13"/>
      <c r="H102" s="13"/>
      <c r="I102" s="13"/>
      <c r="J102" s="13"/>
      <c r="K102" s="13"/>
      <c r="L102" s="13"/>
      <c r="M102" s="13"/>
      <c r="N102" s="13"/>
      <c r="O102" s="13"/>
      <c r="P102" s="13"/>
      <c r="Q102" s="2" t="str">
        <f>IF(OR(H102="",F102=""),"",IF(H102=F102,1,IF(H102&lt;F102,0,IF(H102-F102&lt;10,2,IF(H102&gt;F102,3,SE)))))</f>
        <v/>
      </c>
      <c r="U102" s="2"/>
      <c r="V102" s="3"/>
      <c r="W102" s="3"/>
      <c r="X102" s="2"/>
      <c r="Y102" s="2"/>
      <c r="Z102" s="2"/>
      <c r="AA102" s="2"/>
      <c r="AB102" s="2"/>
      <c r="AC102" s="2"/>
      <c r="AD102" s="2"/>
      <c r="AE102" s="2"/>
      <c r="AF102" s="2"/>
      <c r="AG102" s="2"/>
      <c r="AH102" s="2"/>
      <c r="AI102" s="2"/>
      <c r="AJ102" s="2"/>
      <c r="AK102" s="2"/>
    </row>
    <row r="103" spans="3:40">
      <c r="C103" s="2" t="str">
        <f>IF(OR(F103="",H103=""),"",IF(F103=H103,1,IF(F103&lt;H103,0,IF(F103-H103&lt;10,2,IF(F103&gt;H103,3,SE)))))</f>
        <v/>
      </c>
      <c r="D103" s="166" t="s">
        <v>25</v>
      </c>
      <c r="E103" s="167"/>
      <c r="F103" s="167"/>
      <c r="G103" s="167"/>
      <c r="H103" s="167"/>
      <c r="I103" s="167"/>
      <c r="J103" s="167"/>
      <c r="K103" s="167"/>
      <c r="L103" s="167"/>
      <c r="M103" s="167"/>
      <c r="N103" s="167"/>
      <c r="O103" s="167"/>
      <c r="P103" s="168"/>
      <c r="Q103" s="2" t="str">
        <f>IF(OR(H103="",F103=""),"",IF(H103=F103,1,IF(H103&lt;F103,0,IF(H103-F103&lt;10,2,IF(H103&gt;F103,3,SE)))))</f>
        <v/>
      </c>
      <c r="U103" s="2"/>
      <c r="V103" s="3"/>
      <c r="W103" s="3"/>
      <c r="X103" s="2"/>
      <c r="Y103" s="2"/>
      <c r="Z103" s="2"/>
      <c r="AA103" s="2"/>
      <c r="AB103" s="2"/>
      <c r="AC103" s="2"/>
      <c r="AD103" s="2"/>
      <c r="AE103" s="2"/>
      <c r="AF103" s="2"/>
      <c r="AG103" s="2"/>
      <c r="AH103" s="2"/>
      <c r="AI103" s="2"/>
      <c r="AJ103" s="2"/>
      <c r="AK103" s="2"/>
    </row>
    <row r="104" spans="3:40" ht="15.75" thickBot="1">
      <c r="C104" s="2" t="str">
        <f>IF(OR(F104="",H104=""),"",IF(F104=H104,1,IF(F104&lt;H104,0,IF(F104-H104&lt;10,2,IF(F104&gt;H104,3,SE)))))</f>
        <v/>
      </c>
      <c r="D104" s="169"/>
      <c r="E104" s="170"/>
      <c r="F104" s="170"/>
      <c r="G104" s="170"/>
      <c r="H104" s="170"/>
      <c r="I104" s="170"/>
      <c r="J104" s="170"/>
      <c r="K104" s="170"/>
      <c r="L104" s="170"/>
      <c r="M104" s="170"/>
      <c r="N104" s="170"/>
      <c r="O104" s="170"/>
      <c r="P104" s="171"/>
      <c r="Q104" s="2" t="str">
        <f>IF(OR(H104="",F104=""),"",IF(H104=F104,1,IF(H104&lt;F104,0,IF(H104-F104&lt;10,2,IF(H104&gt;F104,3,SE)))))</f>
        <v/>
      </c>
      <c r="U104" s="2"/>
      <c r="V104" s="3"/>
      <c r="W104" s="3"/>
      <c r="X104" s="2"/>
      <c r="Y104" s="2"/>
      <c r="Z104" s="2"/>
      <c r="AA104" s="2"/>
      <c r="AB104" s="2"/>
      <c r="AC104" s="2"/>
      <c r="AD104" s="2"/>
      <c r="AE104" s="2"/>
      <c r="AF104" s="2"/>
      <c r="AG104" s="2"/>
      <c r="AH104" s="2"/>
      <c r="AI104" s="2"/>
      <c r="AJ104" s="2"/>
      <c r="AK104" s="2"/>
    </row>
    <row r="105" spans="3:40">
      <c r="C105" s="2" t="str">
        <f>IF(OR(F105="",H105=""),"",IF(F105=H105,1,IF(F105&lt;H105,0,IF(F105-H105&lt;10,2,IF(F105&gt;H105,3,SE)))))</f>
        <v/>
      </c>
      <c r="D105" s="13"/>
      <c r="E105" s="13"/>
      <c r="F105" s="13"/>
      <c r="G105" s="13"/>
      <c r="H105" s="13"/>
      <c r="I105" s="13"/>
      <c r="J105" s="13"/>
      <c r="K105" s="13"/>
      <c r="L105" s="13"/>
      <c r="M105" s="13"/>
      <c r="N105" s="13"/>
      <c r="O105" s="13"/>
      <c r="P105" s="13"/>
      <c r="Q105" s="2" t="str">
        <f>IF(OR(H105="",F105=""),"",IF(H105=F105,1,IF(H105&lt;F105,0,IF(H105-F105&lt;10,2,IF(H105&gt;F105,3,SE)))))</f>
        <v/>
      </c>
      <c r="U105" s="2"/>
      <c r="V105" s="3"/>
      <c r="W105" s="3"/>
      <c r="X105" s="2"/>
      <c r="Y105" s="2"/>
      <c r="Z105" s="2"/>
      <c r="AA105" s="2"/>
      <c r="AB105" s="2"/>
      <c r="AC105" s="2"/>
      <c r="AD105" s="2"/>
      <c r="AE105" s="2"/>
      <c r="AF105" s="2"/>
      <c r="AG105" s="2"/>
      <c r="AH105" s="2"/>
      <c r="AI105" s="2"/>
      <c r="AJ105" s="2"/>
      <c r="AK105" s="2"/>
    </row>
    <row r="106" spans="3:40">
      <c r="C106" s="2">
        <f>IF(OR(F106="",H106=""),"",IF(F106=H106,1,IF(F106&lt;H106,0,IF(F106-H106&lt;10,2,IF(F106&gt;H106,3,SE)))))</f>
        <v>3</v>
      </c>
      <c r="D106" s="173" t="str">
        <f>V27</f>
        <v>Glaa.VascodaaGamaa</v>
      </c>
      <c r="E106" s="175"/>
      <c r="F106" s="69">
        <v>60</v>
      </c>
      <c r="G106" s="14" t="s">
        <v>20</v>
      </c>
      <c r="H106" s="68">
        <v>46</v>
      </c>
      <c r="I106" s="173" t="str">
        <f>V28</f>
        <v>PANZA FC</v>
      </c>
      <c r="J106" s="174"/>
      <c r="K106" s="174"/>
      <c r="L106" s="174"/>
      <c r="M106" s="174"/>
      <c r="N106" s="174"/>
      <c r="O106" s="174"/>
      <c r="P106" s="175"/>
      <c r="Q106" s="2">
        <f>IF(OR(H106="",F106=""),"",IF(H106=F106,1,IF(H106&lt;F106,0,IF(H106-F106&lt;10,2,IF(H106&gt;F106,3,SE)))))</f>
        <v>0</v>
      </c>
      <c r="U106" s="2"/>
      <c r="V106" s="3"/>
      <c r="W106" s="3"/>
      <c r="X106" s="2"/>
      <c r="Y106" s="2"/>
      <c r="Z106" s="2"/>
      <c r="AA106" s="2"/>
      <c r="AB106" s="2"/>
      <c r="AC106" s="2"/>
      <c r="AD106" s="2"/>
      <c r="AE106" s="2"/>
      <c r="AF106" s="2"/>
      <c r="AG106" s="2"/>
      <c r="AH106" s="2"/>
      <c r="AI106" s="2"/>
      <c r="AJ106" s="2"/>
      <c r="AK106" s="2"/>
    </row>
    <row r="107" spans="3:40">
      <c r="C107" s="2">
        <f>IF(OR(F107="",H107=""),"",IF(F107=H107,1,IF(F107&lt;H107,0,IF(F107-H107&lt;10,2,IF(F107&gt;H107,3,SE)))))</f>
        <v>3</v>
      </c>
      <c r="D107" s="172" t="str">
        <f>V24</f>
        <v>Stars United C.F.</v>
      </c>
      <c r="E107" s="172"/>
      <c r="F107" s="69">
        <v>57</v>
      </c>
      <c r="G107" s="14" t="s">
        <v>20</v>
      </c>
      <c r="H107" s="68">
        <v>26</v>
      </c>
      <c r="I107" s="173" t="str">
        <f>V22</f>
        <v>FC Casablanca</v>
      </c>
      <c r="J107" s="174"/>
      <c r="K107" s="174"/>
      <c r="L107" s="174"/>
      <c r="M107" s="174"/>
      <c r="N107" s="174"/>
      <c r="O107" s="174"/>
      <c r="P107" s="175"/>
      <c r="Q107" s="2">
        <f>IF(OR(H107="",F107=""),"",IF(H107=F107,1,IF(H107&lt;F107,0,IF(H107-F107&lt;10,2,IF(H107&gt;F107,3,SE)))))</f>
        <v>0</v>
      </c>
      <c r="U107" s="2"/>
      <c r="V107" s="3"/>
      <c r="W107" s="3"/>
      <c r="X107" s="2"/>
      <c r="Y107" s="2"/>
      <c r="Z107" s="2"/>
      <c r="AA107" s="2"/>
      <c r="AB107" s="2"/>
      <c r="AC107" s="2"/>
      <c r="AD107" s="2"/>
      <c r="AE107" s="2"/>
      <c r="AF107" s="2"/>
      <c r="AG107" s="2"/>
      <c r="AH107" s="2"/>
      <c r="AI107" s="2"/>
      <c r="AJ107" s="2"/>
      <c r="AK107" s="2"/>
    </row>
    <row r="108" spans="3:40">
      <c r="C108" s="2">
        <f>IF(OR(F108="",H108=""),"",IF(F108=H108,1,IF(F108&lt;H108,0,IF(F108-H108&lt;10,2,IF(F108&gt;H108,3,SE)))))</f>
        <v>0</v>
      </c>
      <c r="D108" s="173" t="str">
        <f>V20</f>
        <v>Barbosinhaas</v>
      </c>
      <c r="E108" s="175"/>
      <c r="F108" s="68">
        <v>25</v>
      </c>
      <c r="G108" s="14" t="s">
        <v>20</v>
      </c>
      <c r="H108" s="69">
        <v>57</v>
      </c>
      <c r="I108" s="176" t="str">
        <f>V31</f>
        <v>Vascão Carangola</v>
      </c>
      <c r="J108" s="177"/>
      <c r="K108" s="177"/>
      <c r="L108" s="177"/>
      <c r="M108" s="177"/>
      <c r="N108" s="177"/>
      <c r="O108" s="177"/>
      <c r="P108" s="178"/>
      <c r="Q108" s="2">
        <f>IF(OR(H108="",F108=""),"",IF(H108=F108,1,IF(H108&lt;F108,0,IF(H108-F108&lt;10,2,IF(H108&gt;F108,3,SE)))))</f>
        <v>3</v>
      </c>
      <c r="U108" s="2"/>
      <c r="V108" s="3"/>
      <c r="W108" s="3"/>
      <c r="X108" s="2"/>
      <c r="Y108" s="2"/>
      <c r="Z108" s="2"/>
      <c r="AA108" s="2"/>
      <c r="AB108" s="2"/>
      <c r="AC108" s="2"/>
      <c r="AD108" s="2"/>
      <c r="AE108" s="2"/>
      <c r="AF108" s="2"/>
      <c r="AG108" s="2"/>
      <c r="AH108" s="2"/>
      <c r="AI108" s="2"/>
      <c r="AJ108" s="2"/>
      <c r="AK108" s="2"/>
    </row>
    <row r="109" spans="3:40">
      <c r="C109" s="2">
        <f>IF(OR(F109="",H109=""),"",IF(F109=H109,1,IF(F109&lt;H109,0,IF(F109-H109&lt;10,2,IF(F109&gt;H109,3,SE)))))</f>
        <v>0</v>
      </c>
      <c r="D109" s="172" t="str">
        <f>V29</f>
        <v>Barreirinha FC</v>
      </c>
      <c r="E109" s="172"/>
      <c r="F109" s="68">
        <v>27</v>
      </c>
      <c r="G109" s="14" t="s">
        <v>20</v>
      </c>
      <c r="H109" s="69">
        <v>52</v>
      </c>
      <c r="I109" s="173" t="str">
        <f>V23</f>
        <v>TriangagemFC</v>
      </c>
      <c r="J109" s="174"/>
      <c r="K109" s="174"/>
      <c r="L109" s="174"/>
      <c r="M109" s="174"/>
      <c r="N109" s="174"/>
      <c r="O109" s="174"/>
      <c r="P109" s="175"/>
      <c r="Q109" s="2">
        <f>IF(OR(H109="",F109=""),"",IF(H109=F109,1,IF(H109&lt;F109,0,IF(H109-F109&lt;10,2,IF(H109&gt;F109,3,SE)))))</f>
        <v>3</v>
      </c>
      <c r="U109" s="2"/>
      <c r="V109" s="3"/>
      <c r="W109" s="3"/>
      <c r="X109" s="2"/>
      <c r="Y109" s="2"/>
      <c r="Z109" s="2"/>
      <c r="AA109" s="2"/>
      <c r="AB109" s="2"/>
      <c r="AC109" s="2"/>
      <c r="AD109" s="2"/>
      <c r="AE109" s="2"/>
      <c r="AF109" s="2"/>
      <c r="AG109" s="2"/>
      <c r="AH109" s="2"/>
      <c r="AI109" s="2"/>
      <c r="AJ109" s="2"/>
      <c r="AK109" s="2"/>
    </row>
    <row r="110" spans="3:40">
      <c r="C110" s="2">
        <f>IF(OR(F110="",H110=""),"",IF(F110=H110,1,IF(F110&lt;H110,0,IF(F110-H110&lt;10,2,IF(F110&gt;H110,3,SE)))))</f>
        <v>3</v>
      </c>
      <c r="D110" s="172" t="str">
        <f>V30</f>
        <v>Botafogo do HG</v>
      </c>
      <c r="E110" s="172"/>
      <c r="F110" s="69">
        <v>55</v>
      </c>
      <c r="G110" s="14" t="s">
        <v>20</v>
      </c>
      <c r="H110" s="68">
        <v>44</v>
      </c>
      <c r="I110" s="173" t="str">
        <f>V21</f>
        <v>flurocha fc</v>
      </c>
      <c r="J110" s="174"/>
      <c r="K110" s="174"/>
      <c r="L110" s="174"/>
      <c r="M110" s="174"/>
      <c r="N110" s="174"/>
      <c r="O110" s="174"/>
      <c r="P110" s="175"/>
      <c r="Q110" s="2">
        <f>IF(OR(H110="",F110=""),"",IF(H110=F110,1,IF(H110&lt;F110,0,IF(H110-F110&lt;10,2,IF(H110&gt;F110,3,SE)))))</f>
        <v>0</v>
      </c>
      <c r="U110" s="2"/>
      <c r="V110" s="3"/>
      <c r="W110" s="3"/>
      <c r="X110" s="2"/>
      <c r="Y110" s="2"/>
      <c r="Z110" s="2"/>
      <c r="AA110" s="2"/>
      <c r="AB110" s="2"/>
      <c r="AC110" s="2"/>
      <c r="AD110" s="2"/>
      <c r="AE110" s="2"/>
      <c r="AF110" s="2"/>
      <c r="AG110" s="2"/>
      <c r="AH110" s="2"/>
      <c r="AI110" s="2"/>
      <c r="AJ110" s="2"/>
      <c r="AK110" s="2"/>
    </row>
    <row r="111" spans="3:40">
      <c r="C111" s="2">
        <f>IF(OR(F111="",H111=""),"",IF(F111=H111,1,IF(F111&lt;H111,0,IF(F111-H111&lt;10,2,IF(F111&gt;H111,3,SE)))))</f>
        <v>3</v>
      </c>
      <c r="D111" s="172" t="str">
        <f>V25</f>
        <v>Us Karas</v>
      </c>
      <c r="E111" s="172"/>
      <c r="F111" s="69">
        <v>52</v>
      </c>
      <c r="G111" s="14" t="s">
        <v>20</v>
      </c>
      <c r="H111" s="68">
        <v>38</v>
      </c>
      <c r="I111" s="173" t="str">
        <f>V26</f>
        <v>NICKA SC</v>
      </c>
      <c r="J111" s="174"/>
      <c r="K111" s="174"/>
      <c r="L111" s="174"/>
      <c r="M111" s="174"/>
      <c r="N111" s="174"/>
      <c r="O111" s="174"/>
      <c r="P111" s="175"/>
      <c r="Q111" s="2">
        <f>IF(OR(H111="",F111=""),"",IF(H111=F111,1,IF(H111&lt;F111,0,IF(H111-F111&lt;10,2,IF(H111&gt;F111,3,SE)))))</f>
        <v>0</v>
      </c>
      <c r="U111" s="2"/>
      <c r="V111" s="3"/>
      <c r="W111" s="3"/>
      <c r="X111" s="2"/>
      <c r="Y111" s="2"/>
      <c r="Z111" s="2"/>
      <c r="AA111" s="2"/>
      <c r="AB111" s="2"/>
      <c r="AC111" s="2"/>
      <c r="AD111" s="2"/>
      <c r="AE111" s="2"/>
      <c r="AF111" s="2"/>
      <c r="AG111" s="2"/>
      <c r="AH111" s="2"/>
      <c r="AI111" s="2"/>
      <c r="AJ111" s="2"/>
      <c r="AK111" s="2"/>
    </row>
    <row r="112" spans="3:40" ht="15.75" thickBot="1">
      <c r="C112" s="2" t="str">
        <f>IF(OR(F112="",H112=""),"",IF(F112=H112,1,IF(F112&lt;H112,0,IF(F112-H112&lt;10,2,IF(F112&gt;H112,3,SE)))))</f>
        <v/>
      </c>
      <c r="D112" s="13"/>
      <c r="E112" s="13"/>
      <c r="F112" s="13"/>
      <c r="G112" s="13"/>
      <c r="H112" s="13"/>
      <c r="I112" s="13"/>
      <c r="J112" s="13"/>
      <c r="K112" s="13"/>
      <c r="L112" s="13"/>
      <c r="M112" s="13"/>
      <c r="N112" s="13"/>
      <c r="O112" s="13"/>
      <c r="P112" s="13"/>
      <c r="Q112" s="2" t="str">
        <f>IF(OR(H112="",F112=""),"",IF(H112=F112,1,IF(H112&lt;F112,0,IF(H112-F112&lt;10,2,IF(H112&gt;F112,3,SE)))))</f>
        <v/>
      </c>
      <c r="U112" s="2"/>
      <c r="V112" s="3"/>
      <c r="W112" s="3"/>
      <c r="X112" s="2"/>
      <c r="Y112" s="2"/>
      <c r="Z112" s="2"/>
      <c r="AA112" s="2"/>
      <c r="AB112" s="2"/>
      <c r="AC112" s="2"/>
      <c r="AD112" s="2"/>
      <c r="AE112" s="2"/>
      <c r="AF112" s="2"/>
      <c r="AG112" s="2"/>
      <c r="AH112" s="2"/>
      <c r="AI112" s="2"/>
      <c r="AJ112" s="2"/>
      <c r="AK112" s="2"/>
    </row>
    <row r="113" spans="3:37">
      <c r="C113" s="2" t="str">
        <f>IF(OR(F113="",H113=""),"",IF(F113=H113,1,IF(F113&lt;H113,0,IF(F113-H113&lt;10,2,IF(F113&gt;H113,3,SE)))))</f>
        <v/>
      </c>
      <c r="D113" s="166" t="s">
        <v>24</v>
      </c>
      <c r="E113" s="167"/>
      <c r="F113" s="167"/>
      <c r="G113" s="167"/>
      <c r="H113" s="167"/>
      <c r="I113" s="167"/>
      <c r="J113" s="167"/>
      <c r="K113" s="167"/>
      <c r="L113" s="167"/>
      <c r="M113" s="167"/>
      <c r="N113" s="167"/>
      <c r="O113" s="167"/>
      <c r="P113" s="168"/>
      <c r="Q113" s="2" t="str">
        <f>IF(OR(H113="",F113=""),"",IF(H113=F113,1,IF(H113&lt;F113,0,IF(H113-F113&lt;10,2,IF(H113&gt;F113,3,SE)))))</f>
        <v/>
      </c>
      <c r="U113" s="2"/>
      <c r="V113" s="3"/>
      <c r="W113" s="3"/>
      <c r="X113" s="2"/>
      <c r="Y113" s="2"/>
      <c r="Z113" s="2"/>
      <c r="AA113" s="2"/>
      <c r="AB113" s="2"/>
      <c r="AC113" s="2"/>
      <c r="AD113" s="2"/>
      <c r="AE113" s="2"/>
      <c r="AF113" s="2"/>
      <c r="AG113" s="2"/>
      <c r="AH113" s="2"/>
      <c r="AI113" s="2"/>
      <c r="AJ113" s="2"/>
      <c r="AK113" s="2"/>
    </row>
    <row r="114" spans="3:37" ht="15.75" thickBot="1">
      <c r="C114" s="2" t="str">
        <f>IF(OR(F114="",H114=""),"",IF(F114=H114,1,IF(F114&lt;H114,0,IF(F114-H114&lt;10,2,IF(F114&gt;H114,3,SE)))))</f>
        <v/>
      </c>
      <c r="D114" s="169"/>
      <c r="E114" s="170"/>
      <c r="F114" s="170"/>
      <c r="G114" s="170"/>
      <c r="H114" s="170"/>
      <c r="I114" s="170"/>
      <c r="J114" s="170"/>
      <c r="K114" s="170"/>
      <c r="L114" s="170"/>
      <c r="M114" s="170"/>
      <c r="N114" s="170"/>
      <c r="O114" s="170"/>
      <c r="P114" s="171"/>
      <c r="Q114" s="2" t="str">
        <f>IF(OR(H114="",F114=""),"",IF(H114=F114,1,IF(H114&lt;F114,0,IF(H114-F114&lt;10,2,IF(H114&gt;F114,3,SE)))))</f>
        <v/>
      </c>
      <c r="U114" s="2"/>
      <c r="V114" s="3"/>
      <c r="W114" s="3"/>
      <c r="X114" s="2"/>
      <c r="Y114" s="2"/>
      <c r="Z114" s="2"/>
      <c r="AA114" s="2"/>
      <c r="AB114" s="2"/>
      <c r="AC114" s="2"/>
      <c r="AD114" s="2"/>
      <c r="AE114" s="2"/>
      <c r="AF114" s="2"/>
      <c r="AG114" s="2"/>
      <c r="AH114" s="2"/>
      <c r="AI114" s="2"/>
      <c r="AJ114" s="2"/>
      <c r="AK114" s="2"/>
    </row>
    <row r="115" spans="3:37">
      <c r="C115" s="2" t="str">
        <f>IF(OR(F115="",H115=""),"",IF(F115=H115,1,IF(F115&lt;H115,0,IF(F115-H115&lt;10,2,IF(F115&gt;H115,3,SE)))))</f>
        <v/>
      </c>
      <c r="D115" s="13"/>
      <c r="E115" s="13"/>
      <c r="F115" s="13"/>
      <c r="G115" s="13"/>
      <c r="H115" s="13"/>
      <c r="I115" s="13"/>
      <c r="J115" s="13"/>
      <c r="K115" s="13"/>
      <c r="L115" s="13"/>
      <c r="M115" s="13"/>
      <c r="N115" s="13"/>
      <c r="O115" s="13"/>
      <c r="P115" s="13"/>
      <c r="Q115" s="2" t="str">
        <f>IF(OR(H115="",F115=""),"",IF(H115=F115,1,IF(H115&lt;F115,0,IF(H115-F115&lt;10,2,IF(H115&gt;F115,3,SE)))))</f>
        <v/>
      </c>
      <c r="V115" s="3"/>
      <c r="W115" s="3"/>
    </row>
    <row r="116" spans="3:37">
      <c r="C116" s="2">
        <f>IF(OR(F116="",H116=""),"",IF(F116=H116,1,IF(F116&lt;H116,0,IF(F116-H116&lt;10,2,IF(F116&gt;H116,3,SE)))))</f>
        <v>0</v>
      </c>
      <c r="D116" s="172" t="str">
        <f>V27</f>
        <v>Glaa.VascodaaGamaa</v>
      </c>
      <c r="E116" s="172"/>
      <c r="F116" s="68">
        <v>50</v>
      </c>
      <c r="G116" s="14" t="s">
        <v>20</v>
      </c>
      <c r="H116" s="69">
        <v>52</v>
      </c>
      <c r="I116" s="173" t="str">
        <f>V30</f>
        <v>Botafogo do HG</v>
      </c>
      <c r="J116" s="174"/>
      <c r="K116" s="174"/>
      <c r="L116" s="174"/>
      <c r="M116" s="174"/>
      <c r="N116" s="174"/>
      <c r="O116" s="174"/>
      <c r="P116" s="175"/>
      <c r="Q116" s="2">
        <f>IF(OR(H116="",F116=""),"",IF(H116=F116,1,IF(H116&lt;F116,0,IF(H116-F116&lt;10,2,IF(H116&gt;F116,3,SE)))))</f>
        <v>2</v>
      </c>
      <c r="V116" s="3"/>
      <c r="W116" s="3"/>
    </row>
    <row r="117" spans="3:37">
      <c r="C117" s="2">
        <f>IF(OR(F117="",H117=""),"",IF(F117=H117,1,IF(F117&lt;H117,0,IF(F117-H117&lt;10,2,IF(F117&gt;H117,3,SE)))))</f>
        <v>0</v>
      </c>
      <c r="D117" s="172" t="str">
        <f>V29</f>
        <v>Barreirinha FC</v>
      </c>
      <c r="E117" s="172"/>
      <c r="F117" s="68">
        <v>20</v>
      </c>
      <c r="G117" s="14" t="s">
        <v>20</v>
      </c>
      <c r="H117" s="69">
        <v>66</v>
      </c>
      <c r="I117" s="173" t="str">
        <f>V25</f>
        <v>Us Karas</v>
      </c>
      <c r="J117" s="174"/>
      <c r="K117" s="174"/>
      <c r="L117" s="174"/>
      <c r="M117" s="174"/>
      <c r="N117" s="174"/>
      <c r="O117" s="174"/>
      <c r="P117" s="175"/>
      <c r="Q117" s="2">
        <f>IF(OR(H117="",F117=""),"",IF(H117=F117,1,IF(H117&lt;F117,0,IF(H117-F117&lt;10,2,IF(H117&gt;F117,3,SE)))))</f>
        <v>3</v>
      </c>
      <c r="V117" s="3"/>
      <c r="W117" s="3"/>
    </row>
    <row r="118" spans="3:37">
      <c r="C118" s="2">
        <f>IF(OR(F118="",H118=""),"",IF(F118=H118,1,IF(F118&lt;H118,0,IF(F118-H118&lt;10,2,IF(F118&gt;H118,3,SE)))))</f>
        <v>0</v>
      </c>
      <c r="D118" s="172" t="str">
        <f>V21</f>
        <v>flurocha fc</v>
      </c>
      <c r="E118" s="172"/>
      <c r="F118" s="68">
        <v>38</v>
      </c>
      <c r="G118" s="14" t="s">
        <v>20</v>
      </c>
      <c r="H118" s="69">
        <v>46</v>
      </c>
      <c r="I118" s="176" t="str">
        <f>V24</f>
        <v>Stars United C.F.</v>
      </c>
      <c r="J118" s="177"/>
      <c r="K118" s="177"/>
      <c r="L118" s="177"/>
      <c r="M118" s="177"/>
      <c r="N118" s="177"/>
      <c r="O118" s="177"/>
      <c r="P118" s="178"/>
      <c r="Q118" s="2">
        <f>IF(OR(H118="",F118=""),"",IF(H118=F118,1,IF(H118&lt;F118,0,IF(H118-F118&lt;10,2,IF(H118&gt;F118,3,SE)))))</f>
        <v>2</v>
      </c>
      <c r="V118" s="3"/>
      <c r="W118" s="3"/>
    </row>
    <row r="119" spans="3:37">
      <c r="C119" s="2">
        <f>IF(OR(F119="",H119=""),"",IF(F119=H119,1,IF(F119&lt;H119,0,IF(F119-H119&lt;10,2,IF(F119&gt;H119,3,SE)))))</f>
        <v>2</v>
      </c>
      <c r="D119" s="172" t="str">
        <f>V31</f>
        <v>Vascão Carangola</v>
      </c>
      <c r="E119" s="172"/>
      <c r="F119" s="69">
        <v>51</v>
      </c>
      <c r="G119" s="14" t="s">
        <v>20</v>
      </c>
      <c r="H119" s="68">
        <v>47</v>
      </c>
      <c r="I119" s="173" t="str">
        <f>V26</f>
        <v>NICKA SC</v>
      </c>
      <c r="J119" s="174"/>
      <c r="K119" s="174"/>
      <c r="L119" s="174"/>
      <c r="M119" s="174"/>
      <c r="N119" s="174"/>
      <c r="O119" s="174"/>
      <c r="P119" s="175"/>
      <c r="Q119" s="2">
        <f>IF(OR(H119="",F119=""),"",IF(H119=F119,1,IF(H119&lt;F119,0,IF(H119-F119&lt;10,2,IF(H119&gt;F119,3,SE)))))</f>
        <v>0</v>
      </c>
      <c r="V119" s="3"/>
      <c r="W119" s="3"/>
    </row>
    <row r="120" spans="3:37">
      <c r="C120" s="2">
        <f>IF(OR(F120="",H120=""),"",IF(F120=H120,1,IF(F120&lt;H120,0,IF(F120-H120&lt;10,2,IF(F120&gt;H120,3,SE)))))</f>
        <v>0</v>
      </c>
      <c r="D120" s="172" t="str">
        <f>V28</f>
        <v>PANZA FC</v>
      </c>
      <c r="E120" s="172"/>
      <c r="F120" s="68">
        <v>26</v>
      </c>
      <c r="G120" s="14" t="s">
        <v>20</v>
      </c>
      <c r="H120" s="69">
        <v>65</v>
      </c>
      <c r="I120" s="173" t="str">
        <f>V20</f>
        <v>Barbosinhaas</v>
      </c>
      <c r="J120" s="174"/>
      <c r="K120" s="174"/>
      <c r="L120" s="174"/>
      <c r="M120" s="174"/>
      <c r="N120" s="174"/>
      <c r="O120" s="174"/>
      <c r="P120" s="175"/>
      <c r="Q120" s="2">
        <f>IF(OR(H120="",F120=""),"",IF(H120=F120,1,IF(H120&lt;F120,0,IF(H120-F120&lt;10,2,IF(H120&gt;F120,3,SE)))))</f>
        <v>3</v>
      </c>
      <c r="V120" s="3"/>
      <c r="W120" s="3"/>
    </row>
    <row r="121" spans="3:37">
      <c r="C121" s="2">
        <f>IF(OR(F121="",H121=""),"",IF(F121=H121,1,IF(F121&lt;H121,0,IF(F121-H121&lt;10,2,IF(F121&gt;H121,3,SE)))))</f>
        <v>0</v>
      </c>
      <c r="D121" s="172" t="str">
        <f>V22</f>
        <v>FC Casablanca</v>
      </c>
      <c r="E121" s="172"/>
      <c r="F121" s="68">
        <v>23</v>
      </c>
      <c r="G121" s="14" t="s">
        <v>20</v>
      </c>
      <c r="H121" s="69">
        <v>60</v>
      </c>
      <c r="I121" s="173" t="str">
        <f>V23</f>
        <v>TriangagemFC</v>
      </c>
      <c r="J121" s="174"/>
      <c r="K121" s="174"/>
      <c r="L121" s="174"/>
      <c r="M121" s="174"/>
      <c r="N121" s="174"/>
      <c r="O121" s="174"/>
      <c r="P121" s="175"/>
      <c r="Q121" s="2">
        <f>IF(OR(H121="",F121=""),"",IF(H121=F121,1,IF(H121&lt;F121,0,IF(H121-F121&lt;10,2,IF(H121&gt;F121,3,SE)))))</f>
        <v>3</v>
      </c>
      <c r="V121" s="3"/>
      <c r="W121" s="3"/>
    </row>
    <row r="122" spans="3:37" ht="15.75" thickBot="1">
      <c r="C122" s="2" t="str">
        <f>IF(OR(F122="",H122=""),"",IF(F122=H122,1,IF(F122&lt;H122,0,IF(F122-H122&lt;10,2,IF(F122&gt;H122,3,SE)))))</f>
        <v/>
      </c>
      <c r="D122" s="13"/>
      <c r="E122" s="13"/>
      <c r="F122" s="13"/>
      <c r="G122" s="13"/>
      <c r="H122" s="13"/>
      <c r="I122" s="13"/>
      <c r="J122" s="13"/>
      <c r="K122" s="13"/>
      <c r="L122" s="13"/>
      <c r="M122" s="13"/>
      <c r="N122" s="13"/>
      <c r="O122" s="13"/>
      <c r="P122" s="13"/>
      <c r="Q122" s="2" t="str">
        <f>IF(OR(H122="",F122=""),"",IF(H122=F122,1,IF(H122&lt;F122,0,IF(H122-F122&lt;10,2,IF(H122&gt;F122,3,SE)))))</f>
        <v/>
      </c>
      <c r="V122" s="3"/>
      <c r="W122" s="3"/>
    </row>
    <row r="123" spans="3:37">
      <c r="C123" s="2" t="str">
        <f>IF(OR(F123="",H123=""),"",IF(F123=H123,1,IF(F123&lt;H123,0,IF(F123-H123&lt;10,2,IF(F123&gt;H123,3,SE)))))</f>
        <v/>
      </c>
      <c r="D123" s="166" t="s">
        <v>22</v>
      </c>
      <c r="E123" s="167"/>
      <c r="F123" s="167"/>
      <c r="G123" s="167"/>
      <c r="H123" s="167"/>
      <c r="I123" s="167"/>
      <c r="J123" s="167"/>
      <c r="K123" s="167"/>
      <c r="L123" s="167"/>
      <c r="M123" s="167"/>
      <c r="N123" s="167"/>
      <c r="O123" s="167"/>
      <c r="P123" s="168"/>
      <c r="Q123" s="2" t="str">
        <f>IF(OR(H123="",F123=""),"",IF(H123=F123,1,IF(H123&lt;F123,0,IF(H123-F123&lt;10,2,IF(H123&gt;F123,3,SE)))))</f>
        <v/>
      </c>
      <c r="V123" s="3"/>
      <c r="W123" s="3"/>
    </row>
    <row r="124" spans="3:37" ht="15.75" thickBot="1">
      <c r="C124" s="2" t="str">
        <f>IF(OR(F124="",H124=""),"",IF(F124=H124,1,IF(F124&lt;H124,0,IF(F124-H124&lt;10,2,IF(F124&gt;H124,3,SE)))))</f>
        <v/>
      </c>
      <c r="D124" s="169"/>
      <c r="E124" s="170"/>
      <c r="F124" s="170"/>
      <c r="G124" s="170"/>
      <c r="H124" s="170"/>
      <c r="I124" s="170"/>
      <c r="J124" s="170"/>
      <c r="K124" s="170"/>
      <c r="L124" s="170"/>
      <c r="M124" s="170"/>
      <c r="N124" s="170"/>
      <c r="O124" s="170"/>
      <c r="P124" s="171"/>
      <c r="Q124" s="2" t="str">
        <f>IF(OR(H124="",F124=""),"",IF(H124=F124,1,IF(H124&lt;F124,0,IF(H124-F124&lt;10,2,IF(H124&gt;F124,3,SE)))))</f>
        <v/>
      </c>
      <c r="V124" s="3"/>
      <c r="W124" s="3"/>
    </row>
    <row r="125" spans="3:37">
      <c r="C125" s="2" t="str">
        <f>IF(OR(F125="",H125=""),"",IF(F125=H125,1,IF(F125&lt;H125,0,IF(F125-H125&lt;10,2,IF(F125&gt;H125,3,SE)))))</f>
        <v/>
      </c>
      <c r="D125" s="13"/>
      <c r="E125" s="13"/>
      <c r="F125" s="13"/>
      <c r="G125" s="13"/>
      <c r="H125" s="13"/>
      <c r="I125" s="13"/>
      <c r="J125" s="13"/>
      <c r="K125" s="13"/>
      <c r="L125" s="13"/>
      <c r="M125" s="13"/>
      <c r="N125" s="13"/>
      <c r="O125" s="13"/>
      <c r="P125" s="13"/>
      <c r="Q125" s="2" t="str">
        <f>IF(OR(H125="",F125=""),"",IF(H125=F125,1,IF(H125&lt;F125,0,IF(H125-F125&lt;10,2,IF(H125&gt;F125,3,SE)))))</f>
        <v/>
      </c>
    </row>
    <row r="126" spans="3:37">
      <c r="C126" s="2">
        <f>IF(OR(F126="",H126=""),"",IF(F126=H126,1,IF(F126&lt;H126,0,IF(F126-H126&lt;10,2,IF(F126&gt;H126,3,SE)))))</f>
        <v>1</v>
      </c>
      <c r="D126" s="173" t="str">
        <f>V23</f>
        <v>TriangagemFC</v>
      </c>
      <c r="E126" s="175"/>
      <c r="F126" s="68">
        <v>69</v>
      </c>
      <c r="G126" s="14" t="s">
        <v>20</v>
      </c>
      <c r="H126" s="68">
        <v>69</v>
      </c>
      <c r="I126" s="173" t="str">
        <f>V28</f>
        <v>PANZA FC</v>
      </c>
      <c r="J126" s="174"/>
      <c r="K126" s="174"/>
      <c r="L126" s="174"/>
      <c r="M126" s="174"/>
      <c r="N126" s="174"/>
      <c r="O126" s="174"/>
      <c r="P126" s="175"/>
      <c r="Q126" s="2">
        <f>IF(OR(H126="",F126=""),"",IF(H126=F126,1,IF(H126&lt;F126,0,IF(H126-F126&lt;10,2,IF(H126&gt;F126,3,SE)))))</f>
        <v>1</v>
      </c>
    </row>
    <row r="127" spans="3:37">
      <c r="C127" s="2">
        <f>IF(OR(F127="",H127=""),"",IF(F127=H127,1,IF(F127&lt;H127,0,IF(F127-H127&lt;10,2,IF(F127&gt;H127,3,SE)))))</f>
        <v>0</v>
      </c>
      <c r="D127" s="172" t="str">
        <f>V24</f>
        <v>Stars United C.F.</v>
      </c>
      <c r="E127" s="172"/>
      <c r="F127" s="68">
        <v>34</v>
      </c>
      <c r="G127" s="14" t="s">
        <v>20</v>
      </c>
      <c r="H127" s="69">
        <v>55</v>
      </c>
      <c r="I127" s="173" t="str">
        <f>V30</f>
        <v>Botafogo do HG</v>
      </c>
      <c r="J127" s="174"/>
      <c r="K127" s="174"/>
      <c r="L127" s="174"/>
      <c r="M127" s="174"/>
      <c r="N127" s="174"/>
      <c r="O127" s="174"/>
      <c r="P127" s="175"/>
      <c r="Q127" s="2">
        <f>IF(OR(H127="",F127=""),"",IF(H127=F127,1,IF(H127&lt;F127,0,IF(H127-F127&lt;10,2,IF(H127&gt;F127,3,SE)))))</f>
        <v>3</v>
      </c>
    </row>
    <row r="128" spans="3:37">
      <c r="C128" s="2">
        <f>IF(OR(F128="",H128=""),"",IF(F128=H128,1,IF(F128&lt;H128,0,IF(F128-H128&lt;10,2,IF(F128&gt;H128,3,SE)))))</f>
        <v>3</v>
      </c>
      <c r="D128" s="173" t="str">
        <f>V20</f>
        <v>Barbosinhaas</v>
      </c>
      <c r="E128" s="175"/>
      <c r="F128" s="69">
        <v>54</v>
      </c>
      <c r="G128" s="14" t="s">
        <v>20</v>
      </c>
      <c r="H128" s="68">
        <v>44</v>
      </c>
      <c r="I128" s="176" t="str">
        <f>V27</f>
        <v>Glaa.VascodaaGamaa</v>
      </c>
      <c r="J128" s="177"/>
      <c r="K128" s="177"/>
      <c r="L128" s="177"/>
      <c r="M128" s="177"/>
      <c r="N128" s="177"/>
      <c r="O128" s="177"/>
      <c r="P128" s="178"/>
      <c r="Q128" s="2">
        <f>IF(OR(H128="",F128=""),"",IF(H128=F128,1,IF(H128&lt;F128,0,IF(H128-F128&lt;10,2,IF(H128&gt;F128,3,SE)))))</f>
        <v>0</v>
      </c>
    </row>
    <row r="129" spans="3:17">
      <c r="C129" s="2">
        <f>IF(OR(F129="",H129=""),"",IF(F129=H129,1,IF(F129&lt;H129,0,IF(F129-H129&lt;10,2,IF(F129&gt;H129,3,SE)))))</f>
        <v>3</v>
      </c>
      <c r="D129" s="172" t="str">
        <f>V26</f>
        <v>NICKA SC</v>
      </c>
      <c r="E129" s="172"/>
      <c r="F129" s="69">
        <v>39</v>
      </c>
      <c r="G129" s="14" t="s">
        <v>20</v>
      </c>
      <c r="H129" s="68">
        <v>28</v>
      </c>
      <c r="I129" s="173" t="str">
        <f>V22</f>
        <v>FC Casablanca</v>
      </c>
      <c r="J129" s="174"/>
      <c r="K129" s="174"/>
      <c r="L129" s="174"/>
      <c r="M129" s="174"/>
      <c r="N129" s="174"/>
      <c r="O129" s="174"/>
      <c r="P129" s="175"/>
      <c r="Q129" s="2">
        <f>IF(OR(H129="",F129=""),"",IF(H129=F129,1,IF(H129&lt;F129,0,IF(H129-F129&lt;10,2,IF(H129&gt;F129,3,SE)))))</f>
        <v>0</v>
      </c>
    </row>
    <row r="130" spans="3:17">
      <c r="C130" s="2">
        <f>IF(OR(F130="",H130=""),"",IF(F130=H130,1,IF(F130&lt;H130,0,IF(F130-H130&lt;10,2,IF(F130&gt;H130,3,SE)))))</f>
        <v>0</v>
      </c>
      <c r="D130" s="172" t="str">
        <f>V21</f>
        <v>flurocha fc</v>
      </c>
      <c r="E130" s="172"/>
      <c r="F130" s="68">
        <v>36</v>
      </c>
      <c r="G130" s="14" t="s">
        <v>20</v>
      </c>
      <c r="H130" s="69">
        <v>50</v>
      </c>
      <c r="I130" s="173" t="str">
        <f>V29</f>
        <v>Barreirinha FC</v>
      </c>
      <c r="J130" s="174"/>
      <c r="K130" s="174"/>
      <c r="L130" s="174"/>
      <c r="M130" s="174"/>
      <c r="N130" s="174"/>
      <c r="O130" s="174"/>
      <c r="P130" s="175"/>
      <c r="Q130" s="2">
        <f>IF(OR(H130="",F130=""),"",IF(H130=F130,1,IF(H130&lt;F130,0,IF(H130-F130&lt;10,2,IF(H130&gt;F130,3,SE)))))</f>
        <v>3</v>
      </c>
    </row>
    <row r="131" spans="3:17">
      <c r="C131" s="2">
        <f>IF(OR(F131="",H131=""),"",IF(F131=H131,1,IF(F131&lt;H131,0,IF(F131-H131&lt;10,2,IF(F131&gt;H131,3,SE)))))</f>
        <v>0</v>
      </c>
      <c r="D131" s="172" t="str">
        <f>V25</f>
        <v>Us Karas</v>
      </c>
      <c r="E131" s="172"/>
      <c r="F131" s="68">
        <v>39</v>
      </c>
      <c r="G131" s="14" t="s">
        <v>20</v>
      </c>
      <c r="H131" s="69">
        <v>54</v>
      </c>
      <c r="I131" s="173" t="str">
        <f>V31</f>
        <v>Vascão Carangola</v>
      </c>
      <c r="J131" s="174"/>
      <c r="K131" s="174"/>
      <c r="L131" s="174"/>
      <c r="M131" s="174"/>
      <c r="N131" s="174"/>
      <c r="O131" s="174"/>
      <c r="P131" s="175"/>
      <c r="Q131" s="2">
        <f>IF(OR(H131="",F131=""),"",IF(H131=F131,1,IF(H131&lt;F131,0,IF(H131-F131&lt;10,2,IF(H131&gt;F131,3,SE)))))</f>
        <v>3</v>
      </c>
    </row>
    <row r="132" spans="3:17" ht="15.75" thickBot="1">
      <c r="C132" s="2" t="str">
        <f>IF(OR(F132="",H132=""),"",IF(F132=H132,1,IF(F132&lt;H132,0,IF(F132-H132&lt;10,2,IF(F132&gt;H132,3,SE)))))</f>
        <v/>
      </c>
      <c r="D132" s="13"/>
      <c r="E132" s="13"/>
      <c r="F132" s="13"/>
      <c r="G132" s="13"/>
      <c r="H132" s="13"/>
      <c r="I132" s="13"/>
      <c r="J132" s="13"/>
      <c r="K132" s="13"/>
      <c r="L132" s="13"/>
      <c r="M132" s="13"/>
      <c r="N132" s="13"/>
      <c r="O132" s="13"/>
      <c r="P132" s="13"/>
      <c r="Q132" s="2" t="str">
        <f>IF(OR(H132="",F132=""),"",IF(H132=F132,1,IF(H132&lt;F132,0,IF(H132-F132&lt;10,2,IF(H132&gt;F132,3,SE)))))</f>
        <v/>
      </c>
    </row>
    <row r="133" spans="3:17">
      <c r="C133" s="2" t="str">
        <f>IF(OR(F133="",H133=""),"",IF(F133=H133,1,IF(F133&lt;H133,0,IF(F133-H133&lt;10,2,IF(F133&gt;H133,3,SE)))))</f>
        <v/>
      </c>
      <c r="D133" s="166" t="s">
        <v>23</v>
      </c>
      <c r="E133" s="167"/>
      <c r="F133" s="167"/>
      <c r="G133" s="167"/>
      <c r="H133" s="167"/>
      <c r="I133" s="167"/>
      <c r="J133" s="167"/>
      <c r="K133" s="167"/>
      <c r="L133" s="167"/>
      <c r="M133" s="167"/>
      <c r="N133" s="167"/>
      <c r="O133" s="167"/>
      <c r="P133" s="168"/>
      <c r="Q133" s="2" t="str">
        <f>IF(OR(H133="",F133=""),"",IF(H133=F133,1,IF(H133&lt;F133,0,IF(H133-F133&lt;10,2,IF(H133&gt;F133,3,SE)))))</f>
        <v/>
      </c>
    </row>
    <row r="134" spans="3:17" ht="15.75" thickBot="1">
      <c r="C134" s="2" t="str">
        <f>IF(OR(F134="",H134=""),"",IF(F134=H134,1,IF(F134&lt;H134,0,IF(F134-H134&lt;10,2,IF(F134&gt;H134,3,SE)))))</f>
        <v/>
      </c>
      <c r="D134" s="169"/>
      <c r="E134" s="170"/>
      <c r="F134" s="170"/>
      <c r="G134" s="170"/>
      <c r="H134" s="170"/>
      <c r="I134" s="170"/>
      <c r="J134" s="170"/>
      <c r="K134" s="170"/>
      <c r="L134" s="170"/>
      <c r="M134" s="170"/>
      <c r="N134" s="170"/>
      <c r="O134" s="170"/>
      <c r="P134" s="171"/>
      <c r="Q134" s="2" t="str">
        <f>IF(OR(H134="",F134=""),"",IF(H134=F134,1,IF(H134&lt;F134,0,IF(H134-F134&lt;10,2,IF(H134&gt;F134,3,SE)))))</f>
        <v/>
      </c>
    </row>
    <row r="135" spans="3:17">
      <c r="C135" s="2" t="str">
        <f>IF(OR(F135="",H135=""),"",IF(F135=H135,1,IF(F135&lt;H135,0,IF(F135-H135&lt;10,2,IF(F135&gt;H135,3,SE)))))</f>
        <v/>
      </c>
      <c r="D135" s="13"/>
      <c r="E135" s="13"/>
      <c r="F135" s="13"/>
      <c r="G135" s="13"/>
      <c r="H135" s="13"/>
      <c r="I135" s="13"/>
      <c r="J135" s="13"/>
      <c r="K135" s="13"/>
      <c r="L135" s="13"/>
      <c r="M135" s="13"/>
      <c r="N135" s="13"/>
      <c r="O135" s="13"/>
      <c r="P135" s="13"/>
      <c r="Q135" s="2" t="str">
        <f>IF(OR(H135="",F135=""),"",IF(H135=F135,1,IF(H135&lt;F135,0,IF(H135-F135&lt;10,2,IF(H135&gt;F135,3,SE)))))</f>
        <v/>
      </c>
    </row>
    <row r="136" spans="3:17">
      <c r="C136" s="2">
        <f>IF(OR(F136="",H136=""),"",IF(F136=H136,1,IF(F136&lt;H136,0,IF(F136-H136&lt;10,2,IF(F136&gt;H136,3,SE)))))</f>
        <v>1</v>
      </c>
      <c r="D136" s="173" t="str">
        <f>V28</f>
        <v>PANZA FC</v>
      </c>
      <c r="E136" s="175"/>
      <c r="F136" s="68">
        <v>44</v>
      </c>
      <c r="G136" s="14" t="s">
        <v>20</v>
      </c>
      <c r="H136" s="68">
        <v>44</v>
      </c>
      <c r="I136" s="173" t="str">
        <f>V26</f>
        <v>NICKA SC</v>
      </c>
      <c r="J136" s="174"/>
      <c r="K136" s="174"/>
      <c r="L136" s="174"/>
      <c r="M136" s="174"/>
      <c r="N136" s="174"/>
      <c r="O136" s="174"/>
      <c r="P136" s="175"/>
      <c r="Q136" s="2">
        <f>IF(OR(H136="",F136=""),"",IF(H136=F136,1,IF(H136&lt;F136,0,IF(H136-F136&lt;10,2,IF(H136&gt;F136,3,SE)))))</f>
        <v>1</v>
      </c>
    </row>
    <row r="137" spans="3:17">
      <c r="C137" s="2">
        <f>IF(OR(F137="",H137=""),"",IF(F137=H137,1,IF(F137&lt;H137,0,IF(F137-H137&lt;10,2,IF(F137&gt;H137,3,SE)))))</f>
        <v>0</v>
      </c>
      <c r="D137" s="172" t="str">
        <f>V22</f>
        <v>FC Casablanca</v>
      </c>
      <c r="E137" s="172"/>
      <c r="F137" s="68">
        <v>45</v>
      </c>
      <c r="G137" s="14" t="s">
        <v>20</v>
      </c>
      <c r="H137" s="69">
        <v>51</v>
      </c>
      <c r="I137" s="173" t="str">
        <f>V25</f>
        <v>Us Karas</v>
      </c>
      <c r="J137" s="174"/>
      <c r="K137" s="174"/>
      <c r="L137" s="174"/>
      <c r="M137" s="174"/>
      <c r="N137" s="174"/>
      <c r="O137" s="174"/>
      <c r="P137" s="175"/>
      <c r="Q137" s="2">
        <f>IF(OR(H137="",F137=""),"",IF(H137=F137,1,IF(H137&lt;F137,0,IF(H137-F137&lt;10,2,IF(H137&gt;F137,3,SE)))))</f>
        <v>2</v>
      </c>
    </row>
    <row r="138" spans="3:17">
      <c r="C138" s="2">
        <f>IF(OR(F138="",H138=""),"",IF(F138=H138,1,IF(F138&lt;H138,0,IF(F138-H138&lt;10,2,IF(F138&gt;H138,3,SE)))))</f>
        <v>0</v>
      </c>
      <c r="D138" s="173" t="str">
        <f>V31</f>
        <v>Vascão Carangola</v>
      </c>
      <c r="E138" s="175"/>
      <c r="F138" s="68">
        <v>30</v>
      </c>
      <c r="G138" s="14" t="s">
        <v>20</v>
      </c>
      <c r="H138" s="69">
        <v>46</v>
      </c>
      <c r="I138" s="176" t="str">
        <f>V21</f>
        <v>flurocha fc</v>
      </c>
      <c r="J138" s="177"/>
      <c r="K138" s="177"/>
      <c r="L138" s="177"/>
      <c r="M138" s="177"/>
      <c r="N138" s="177"/>
      <c r="O138" s="177"/>
      <c r="P138" s="178"/>
      <c r="Q138" s="2">
        <f>IF(OR(H138="",F138=""),"",IF(H138=F138,1,IF(H138&lt;F138,0,IF(H138-F138&lt;10,2,IF(H138&gt;F138,3,SE)))))</f>
        <v>3</v>
      </c>
    </row>
    <row r="139" spans="3:17">
      <c r="C139" s="2">
        <f>IF(OR(F139="",H139=""),"",IF(F139=H139,1,IF(F139&lt;H139,0,IF(F139-H139&lt;10,2,IF(F139&gt;H139,3,SE)))))</f>
        <v>2</v>
      </c>
      <c r="D139" s="172" t="str">
        <f>V27</f>
        <v>Glaa.VascodaaGamaa</v>
      </c>
      <c r="E139" s="172"/>
      <c r="F139" s="69">
        <v>49</v>
      </c>
      <c r="G139" s="14" t="s">
        <v>20</v>
      </c>
      <c r="H139" s="68">
        <v>47</v>
      </c>
      <c r="I139" s="173" t="str">
        <f>V23</f>
        <v>TriangagemFC</v>
      </c>
      <c r="J139" s="174"/>
      <c r="K139" s="174"/>
      <c r="L139" s="174"/>
      <c r="M139" s="174"/>
      <c r="N139" s="174"/>
      <c r="O139" s="174"/>
      <c r="P139" s="175"/>
      <c r="Q139" s="2">
        <f>IF(OR(H139="",F139=""),"",IF(H139=F139,1,IF(H139&lt;F139,0,IF(H139-F139&lt;10,2,IF(H139&gt;F139,3,SE)))))</f>
        <v>0</v>
      </c>
    </row>
    <row r="140" spans="3:17">
      <c r="C140" s="2">
        <f>IF(OR(F140="",H140=""),"",IF(F140=H140,1,IF(F140&lt;H140,0,IF(F140-H140&lt;10,2,IF(F140&gt;H140,3,SE)))))</f>
        <v>3</v>
      </c>
      <c r="D140" s="172" t="str">
        <f>V20</f>
        <v>Barbosinhaas</v>
      </c>
      <c r="E140" s="172"/>
      <c r="F140" s="69">
        <v>74</v>
      </c>
      <c r="G140" s="14" t="s">
        <v>20</v>
      </c>
      <c r="H140" s="68">
        <v>46</v>
      </c>
      <c r="I140" s="173" t="str">
        <f>V24</f>
        <v>Stars United C.F.</v>
      </c>
      <c r="J140" s="174"/>
      <c r="K140" s="174"/>
      <c r="L140" s="174"/>
      <c r="M140" s="174"/>
      <c r="N140" s="174"/>
      <c r="O140" s="174"/>
      <c r="P140" s="175"/>
      <c r="Q140" s="2">
        <f>IF(OR(H140="",F140=""),"",IF(H140=F140,1,IF(H140&lt;F140,0,IF(H140-F140&lt;10,2,IF(H140&gt;F140,3,SE)))))</f>
        <v>0</v>
      </c>
    </row>
    <row r="141" spans="3:17">
      <c r="C141" s="2">
        <f>IF(OR(F141="",H141=""),"",IF(F141=H141,1,IF(F141&lt;H141,0,IF(F141-H141&lt;10,2,IF(F141&gt;H141,3,SE)))))</f>
        <v>0</v>
      </c>
      <c r="D141" s="172" t="str">
        <f>V30</f>
        <v>Botafogo do HG</v>
      </c>
      <c r="E141" s="172"/>
      <c r="F141" s="68">
        <v>40</v>
      </c>
      <c r="G141" s="14" t="s">
        <v>20</v>
      </c>
      <c r="H141" s="69">
        <v>66</v>
      </c>
      <c r="I141" s="173" t="str">
        <f>V29</f>
        <v>Barreirinha FC</v>
      </c>
      <c r="J141" s="174"/>
      <c r="K141" s="174"/>
      <c r="L141" s="174"/>
      <c r="M141" s="174"/>
      <c r="N141" s="174"/>
      <c r="O141" s="174"/>
      <c r="P141" s="175"/>
      <c r="Q141" s="2">
        <f>IF(OR(H141="",F141=""),"",IF(H141=F141,1,IF(H141&lt;F141,0,IF(H141-F141&lt;10,2,IF(H141&gt;F141,3,SE)))))</f>
        <v>3</v>
      </c>
    </row>
    <row r="142" spans="3:17">
      <c r="D142" s="13"/>
      <c r="E142" s="13"/>
      <c r="F142" s="13"/>
      <c r="G142" s="13"/>
      <c r="H142" s="13"/>
      <c r="I142" s="13"/>
      <c r="J142" s="13"/>
      <c r="K142" s="13"/>
      <c r="L142" s="13"/>
      <c r="M142" s="13"/>
      <c r="N142" s="13"/>
      <c r="O142" s="13"/>
      <c r="P142" s="13"/>
    </row>
    <row r="143" spans="3:17">
      <c r="D143" s="13"/>
      <c r="E143" s="13"/>
      <c r="F143" s="13"/>
      <c r="G143" s="13"/>
      <c r="H143" s="13"/>
      <c r="I143" s="13"/>
      <c r="J143" s="13"/>
      <c r="K143" s="13"/>
      <c r="L143" s="13"/>
      <c r="M143" s="13"/>
      <c r="N143" s="13"/>
      <c r="O143" s="13"/>
      <c r="P143" s="13"/>
    </row>
    <row r="144" spans="3:17">
      <c r="D144" s="13"/>
      <c r="E144" s="13"/>
      <c r="F144" s="13"/>
      <c r="G144" s="13"/>
      <c r="H144" s="13"/>
      <c r="I144" s="13"/>
      <c r="J144" s="13"/>
      <c r="K144" s="13"/>
      <c r="L144" s="13"/>
      <c r="M144" s="13"/>
      <c r="N144" s="13"/>
      <c r="O144" s="13"/>
      <c r="P144" s="13"/>
    </row>
    <row r="145" spans="4:16">
      <c r="D145" s="13"/>
      <c r="E145" s="13"/>
      <c r="F145" s="13"/>
      <c r="G145" s="13"/>
      <c r="H145" s="13"/>
      <c r="I145" s="13"/>
      <c r="J145" s="13"/>
      <c r="K145" s="13"/>
      <c r="L145" s="13"/>
      <c r="M145" s="13"/>
      <c r="N145" s="13"/>
      <c r="O145" s="13"/>
      <c r="P145" s="13"/>
    </row>
    <row r="146" spans="4:16">
      <c r="D146" s="13"/>
      <c r="E146" s="13"/>
      <c r="F146" s="13"/>
      <c r="G146" s="13"/>
      <c r="H146" s="13"/>
      <c r="I146" s="13"/>
      <c r="J146" s="13"/>
      <c r="K146" s="13"/>
      <c r="L146" s="13"/>
      <c r="M146" s="13"/>
      <c r="N146" s="13"/>
      <c r="O146" s="13"/>
      <c r="P146" s="13"/>
    </row>
    <row r="147" spans="4:16">
      <c r="D147" s="13"/>
      <c r="E147" s="13"/>
      <c r="F147" s="13"/>
      <c r="G147" s="13"/>
      <c r="H147" s="13"/>
      <c r="I147" s="13"/>
      <c r="J147" s="13"/>
      <c r="K147" s="13"/>
      <c r="L147" s="13"/>
      <c r="M147" s="13"/>
      <c r="N147" s="13"/>
      <c r="O147" s="13"/>
      <c r="P147" s="13"/>
    </row>
    <row r="148" spans="4:16">
      <c r="D148" s="13"/>
      <c r="E148" s="13"/>
      <c r="F148" s="13"/>
      <c r="G148" s="13"/>
      <c r="H148" s="13"/>
      <c r="I148" s="13"/>
      <c r="J148" s="13"/>
      <c r="K148" s="13"/>
      <c r="L148" s="13"/>
      <c r="M148" s="13"/>
      <c r="N148" s="13"/>
      <c r="O148" s="13"/>
      <c r="P148" s="13"/>
    </row>
    <row r="149" spans="4:16">
      <c r="D149" s="13"/>
      <c r="E149" s="13"/>
      <c r="F149" s="13"/>
      <c r="G149" s="13"/>
      <c r="H149" s="13"/>
      <c r="I149" s="13"/>
      <c r="J149" s="13"/>
      <c r="K149" s="13"/>
      <c r="L149" s="13"/>
      <c r="M149" s="13"/>
      <c r="N149" s="13"/>
      <c r="O149" s="13"/>
      <c r="P149" s="13"/>
    </row>
    <row r="150" spans="4:16">
      <c r="D150" s="13"/>
      <c r="E150" s="13"/>
      <c r="F150" s="13"/>
      <c r="G150" s="13"/>
      <c r="H150" s="13"/>
      <c r="I150" s="13"/>
      <c r="J150" s="13"/>
      <c r="K150" s="13"/>
      <c r="L150" s="13"/>
      <c r="M150" s="13"/>
      <c r="N150" s="13"/>
      <c r="O150" s="13"/>
      <c r="P150" s="13"/>
    </row>
    <row r="151" spans="4:16">
      <c r="D151" s="13"/>
      <c r="E151" s="13"/>
      <c r="F151" s="13"/>
      <c r="G151" s="13"/>
      <c r="H151" s="13"/>
      <c r="I151" s="13"/>
      <c r="J151" s="13"/>
      <c r="K151" s="13"/>
      <c r="L151" s="13"/>
      <c r="M151" s="13"/>
      <c r="N151" s="13"/>
      <c r="O151" s="13"/>
      <c r="P151" s="13"/>
    </row>
    <row r="152" spans="4:16">
      <c r="D152" s="13"/>
      <c r="E152" s="13"/>
      <c r="F152" s="13"/>
      <c r="G152" s="13"/>
      <c r="H152" s="13"/>
      <c r="I152" s="13"/>
      <c r="J152" s="13"/>
      <c r="K152" s="13"/>
      <c r="L152" s="13"/>
      <c r="M152" s="13"/>
      <c r="N152" s="13"/>
      <c r="O152" s="13"/>
      <c r="P152" s="13"/>
    </row>
  </sheetData>
  <mergeCells count="149">
    <mergeCell ref="AL19:AM19"/>
    <mergeCell ref="AJ19:AK19"/>
    <mergeCell ref="D38:E38"/>
    <mergeCell ref="I38:P38"/>
    <mergeCell ref="D39:E39"/>
    <mergeCell ref="B2:Q4"/>
    <mergeCell ref="B6:Q8"/>
    <mergeCell ref="D10:P13"/>
    <mergeCell ref="D36:E36"/>
    <mergeCell ref="I36:P36"/>
    <mergeCell ref="D33:P34"/>
    <mergeCell ref="I39:P39"/>
    <mergeCell ref="D17:O18"/>
    <mergeCell ref="I37:P37"/>
    <mergeCell ref="D37:E37"/>
    <mergeCell ref="D57:E57"/>
    <mergeCell ref="I57:P57"/>
    <mergeCell ref="D58:E58"/>
    <mergeCell ref="I58:P58"/>
    <mergeCell ref="D43:P44"/>
    <mergeCell ref="D46:E46"/>
    <mergeCell ref="I46:P46"/>
    <mergeCell ref="D47:E47"/>
    <mergeCell ref="I47:P47"/>
    <mergeCell ref="D48:E48"/>
    <mergeCell ref="I48:P48"/>
    <mergeCell ref="D96:E96"/>
    <mergeCell ref="D97:E97"/>
    <mergeCell ref="D100:E100"/>
    <mergeCell ref="D108:E108"/>
    <mergeCell ref="D101:E101"/>
    <mergeCell ref="D106:E106"/>
    <mergeCell ref="D109:E109"/>
    <mergeCell ref="I109:P109"/>
    <mergeCell ref="D110:E110"/>
    <mergeCell ref="D98:E98"/>
    <mergeCell ref="I98:P98"/>
    <mergeCell ref="D99:E99"/>
    <mergeCell ref="I99:P99"/>
    <mergeCell ref="D103:P104"/>
    <mergeCell ref="D107:E107"/>
    <mergeCell ref="I107:P107"/>
    <mergeCell ref="I100:P100"/>
    <mergeCell ref="I101:P101"/>
    <mergeCell ref="I106:P106"/>
    <mergeCell ref="I108:P108"/>
    <mergeCell ref="I96:P96"/>
    <mergeCell ref="I97:P97"/>
    <mergeCell ref="D40:E40"/>
    <mergeCell ref="I40:P40"/>
    <mergeCell ref="D41:E41"/>
    <mergeCell ref="I41:P41"/>
    <mergeCell ref="I68:P68"/>
    <mergeCell ref="D73:P74"/>
    <mergeCell ref="D76:E76"/>
    <mergeCell ref="I76:P76"/>
    <mergeCell ref="D61:E61"/>
    <mergeCell ref="I61:P61"/>
    <mergeCell ref="D69:E69"/>
    <mergeCell ref="I69:P69"/>
    <mergeCell ref="D59:E59"/>
    <mergeCell ref="D49:E49"/>
    <mergeCell ref="I49:P49"/>
    <mergeCell ref="D50:E50"/>
    <mergeCell ref="I50:P50"/>
    <mergeCell ref="D53:P54"/>
    <mergeCell ref="D51:E51"/>
    <mergeCell ref="I51:P51"/>
    <mergeCell ref="D56:E56"/>
    <mergeCell ref="I56:P56"/>
    <mergeCell ref="D71:E71"/>
    <mergeCell ref="I59:P59"/>
    <mergeCell ref="D78:E78"/>
    <mergeCell ref="D79:E79"/>
    <mergeCell ref="D89:E89"/>
    <mergeCell ref="D90:E90"/>
    <mergeCell ref="D77:E77"/>
    <mergeCell ref="I71:P71"/>
    <mergeCell ref="D60:E60"/>
    <mergeCell ref="I60:P60"/>
    <mergeCell ref="D63:P64"/>
    <mergeCell ref="D66:E66"/>
    <mergeCell ref="I66:P66"/>
    <mergeCell ref="D70:E70"/>
    <mergeCell ref="I70:P70"/>
    <mergeCell ref="D67:E67"/>
    <mergeCell ref="I67:P67"/>
    <mergeCell ref="D68:E68"/>
    <mergeCell ref="I77:P77"/>
    <mergeCell ref="I78:P78"/>
    <mergeCell ref="I79:P79"/>
    <mergeCell ref="I89:P89"/>
    <mergeCell ref="I90:P90"/>
    <mergeCell ref="I127:P127"/>
    <mergeCell ref="I110:P110"/>
    <mergeCell ref="D113:P114"/>
    <mergeCell ref="D116:E116"/>
    <mergeCell ref="I116:P116"/>
    <mergeCell ref="D117:E117"/>
    <mergeCell ref="I118:P118"/>
    <mergeCell ref="D119:E119"/>
    <mergeCell ref="I119:P119"/>
    <mergeCell ref="D120:E120"/>
    <mergeCell ref="I120:P120"/>
    <mergeCell ref="I117:P117"/>
    <mergeCell ref="D111:E111"/>
    <mergeCell ref="I111:P111"/>
    <mergeCell ref="D118:E118"/>
    <mergeCell ref="D123:P124"/>
    <mergeCell ref="D126:E126"/>
    <mergeCell ref="I126:P126"/>
    <mergeCell ref="I138:P138"/>
    <mergeCell ref="D139:E139"/>
    <mergeCell ref="I139:P139"/>
    <mergeCell ref="D121:E121"/>
    <mergeCell ref="I121:P121"/>
    <mergeCell ref="D131:E131"/>
    <mergeCell ref="I131:P131"/>
    <mergeCell ref="D141:E141"/>
    <mergeCell ref="I141:P141"/>
    <mergeCell ref="I129:P129"/>
    <mergeCell ref="D130:E130"/>
    <mergeCell ref="I130:P130"/>
    <mergeCell ref="D133:P134"/>
    <mergeCell ref="D136:E136"/>
    <mergeCell ref="I136:P136"/>
    <mergeCell ref="D140:E140"/>
    <mergeCell ref="I140:P140"/>
    <mergeCell ref="D137:E137"/>
    <mergeCell ref="I137:P137"/>
    <mergeCell ref="D138:E138"/>
    <mergeCell ref="D128:E128"/>
    <mergeCell ref="I128:P128"/>
    <mergeCell ref="D129:E129"/>
    <mergeCell ref="D127:E127"/>
    <mergeCell ref="D93:P94"/>
    <mergeCell ref="D91:E91"/>
    <mergeCell ref="I91:P91"/>
    <mergeCell ref="D80:E80"/>
    <mergeCell ref="I80:P80"/>
    <mergeCell ref="D86:E86"/>
    <mergeCell ref="I86:P86"/>
    <mergeCell ref="D87:E87"/>
    <mergeCell ref="I87:P87"/>
    <mergeCell ref="D88:E88"/>
    <mergeCell ref="D83:P84"/>
    <mergeCell ref="D81:E81"/>
    <mergeCell ref="I81:P81"/>
    <mergeCell ref="I88:P88"/>
  </mergeCells>
  <pageMargins left="0.511811024" right="0.511811024" top="0.78740157499999996" bottom="0.78740157499999996" header="0.31496062000000002" footer="0.31496062000000002"/>
  <pageSetup orientation="portrait" r:id="rId1"/>
  <ignoredErrors>
    <ignoredError sqref="D57 D118 D128 I129" formula="1"/>
  </ignoredErrors>
</worksheet>
</file>

<file path=xl/worksheets/sheet2.xml><?xml version="1.0" encoding="utf-8"?>
<worksheet xmlns="http://schemas.openxmlformats.org/spreadsheetml/2006/main" xmlns:r="http://schemas.openxmlformats.org/officeDocument/2006/relationships">
  <dimension ref="B1:AN141"/>
  <sheetViews>
    <sheetView showGridLines="0" showRowColHeaders="0" topLeftCell="A14" zoomScale="70" zoomScaleNormal="70" workbookViewId="0">
      <selection activeCell="V20" sqref="V20"/>
    </sheetView>
  </sheetViews>
  <sheetFormatPr defaultRowHeight="15"/>
  <cols>
    <col min="1" max="3" width="4" style="1" customWidth="1"/>
    <col min="4" max="4" width="5.5703125" style="1" customWidth="1"/>
    <col min="5" max="5" width="35.85546875" style="1" customWidth="1"/>
    <col min="6" max="6" width="8.7109375" style="1" customWidth="1"/>
    <col min="7" max="7" width="5.5703125" style="1" customWidth="1"/>
    <col min="8" max="8" width="9.85546875" style="1" bestFit="1" customWidth="1"/>
    <col min="9" max="9" width="5.140625" style="1" customWidth="1"/>
    <col min="10" max="10" width="6" style="1" customWidth="1"/>
    <col min="11" max="11" width="5.85546875" style="1" customWidth="1"/>
    <col min="12" max="12" width="6.140625" style="1" customWidth="1"/>
    <col min="13" max="13" width="7.5703125" style="1" customWidth="1"/>
    <col min="14" max="14" width="6.28515625" style="1" customWidth="1"/>
    <col min="15" max="15" width="9.140625" style="1" customWidth="1"/>
    <col min="16" max="16" width="4.5703125" style="1" customWidth="1"/>
    <col min="17" max="17" width="4.42578125" style="1" customWidth="1"/>
    <col min="18" max="18" width="4.140625" style="1" customWidth="1"/>
    <col min="19" max="19" width="5" style="1" customWidth="1"/>
    <col min="20" max="20" width="20.5703125" style="1" customWidth="1"/>
    <col min="21" max="21" width="4.5703125" style="1" customWidth="1"/>
    <col min="22" max="22" width="21.7109375" style="1" bestFit="1" customWidth="1"/>
    <col min="23" max="23" width="4.5703125" style="1" customWidth="1"/>
    <col min="24" max="28" width="4.42578125" style="1" customWidth="1"/>
    <col min="29" max="30" width="9" style="1" bestFit="1" customWidth="1"/>
    <col min="31" max="31" width="6" style="1" bestFit="1" customWidth="1"/>
    <col min="32" max="32" width="10.7109375" style="1" customWidth="1"/>
    <col min="33" max="33" width="13.140625" style="1" customWidth="1"/>
    <col min="34" max="34" width="14.85546875" style="1" bestFit="1" customWidth="1"/>
    <col min="35" max="35" width="8" style="1" bestFit="1" customWidth="1"/>
    <col min="36" max="36" width="3.7109375" style="1" customWidth="1"/>
    <col min="37" max="37" width="4" style="1" customWidth="1"/>
    <col min="38" max="38" width="2.85546875" style="1" customWidth="1"/>
    <col min="39" max="39" width="3.42578125" style="1" customWidth="1"/>
    <col min="40" max="16384" width="9.140625" style="1"/>
  </cols>
  <sheetData>
    <row r="1" spans="2:40" ht="15.75" thickBot="1"/>
    <row r="2" spans="2:40" ht="15" customHeight="1">
      <c r="B2" s="180" t="s">
        <v>41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  <c r="N2" s="181"/>
      <c r="O2" s="181"/>
      <c r="P2" s="181"/>
      <c r="Q2" s="182"/>
    </row>
    <row r="3" spans="2:40" ht="15" customHeight="1">
      <c r="B3" s="183"/>
      <c r="C3" s="184"/>
      <c r="D3" s="184"/>
      <c r="E3" s="184"/>
      <c r="F3" s="184"/>
      <c r="G3" s="184"/>
      <c r="H3" s="184"/>
      <c r="I3" s="184"/>
      <c r="J3" s="184"/>
      <c r="K3" s="184"/>
      <c r="L3" s="184"/>
      <c r="M3" s="184"/>
      <c r="N3" s="184"/>
      <c r="O3" s="184"/>
      <c r="P3" s="184"/>
      <c r="Q3" s="185"/>
    </row>
    <row r="4" spans="2:40" ht="15" customHeight="1" thickBot="1">
      <c r="B4" s="186"/>
      <c r="C4" s="187"/>
      <c r="D4" s="187"/>
      <c r="E4" s="187"/>
      <c r="F4" s="187"/>
      <c r="G4" s="187"/>
      <c r="H4" s="187"/>
      <c r="I4" s="187"/>
      <c r="J4" s="187"/>
      <c r="K4" s="187"/>
      <c r="L4" s="187"/>
      <c r="M4" s="187"/>
      <c r="N4" s="187"/>
      <c r="O4" s="187"/>
      <c r="P4" s="187"/>
      <c r="Q4" s="188"/>
    </row>
    <row r="5" spans="2:40" ht="15.75" thickBot="1">
      <c r="U5" s="2"/>
      <c r="V5" s="2"/>
      <c r="W5" s="2"/>
      <c r="X5" s="2"/>
      <c r="Y5" s="2"/>
      <c r="Z5" s="2"/>
      <c r="AA5" s="2"/>
      <c r="AB5" s="2"/>
      <c r="AC5" s="2"/>
      <c r="AD5" s="2"/>
      <c r="AE5" s="2"/>
      <c r="AF5" s="2"/>
      <c r="AG5" s="2"/>
      <c r="AH5" s="2"/>
      <c r="AI5" s="2"/>
      <c r="AJ5" s="2"/>
      <c r="AK5" s="2"/>
    </row>
    <row r="6" spans="2:40" ht="15" customHeight="1">
      <c r="B6" s="180" t="s">
        <v>21</v>
      </c>
      <c r="C6" s="181"/>
      <c r="D6" s="181"/>
      <c r="E6" s="181"/>
      <c r="F6" s="181"/>
      <c r="G6" s="181"/>
      <c r="H6" s="181"/>
      <c r="I6" s="181"/>
      <c r="J6" s="181"/>
      <c r="K6" s="181"/>
      <c r="L6" s="181"/>
      <c r="M6" s="181"/>
      <c r="N6" s="181"/>
      <c r="O6" s="181"/>
      <c r="P6" s="181"/>
      <c r="Q6" s="182"/>
      <c r="U6" s="2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</row>
    <row r="7" spans="2:40" ht="15" customHeight="1">
      <c r="B7" s="183"/>
      <c r="C7" s="184"/>
      <c r="D7" s="184"/>
      <c r="E7" s="184"/>
      <c r="F7" s="184"/>
      <c r="G7" s="184"/>
      <c r="H7" s="184"/>
      <c r="I7" s="184"/>
      <c r="J7" s="184"/>
      <c r="K7" s="184"/>
      <c r="L7" s="184"/>
      <c r="M7" s="184"/>
      <c r="N7" s="184"/>
      <c r="O7" s="184"/>
      <c r="P7" s="184"/>
      <c r="Q7" s="185"/>
      <c r="U7" s="2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</row>
    <row r="8" spans="2:40" ht="15" customHeight="1" thickBot="1">
      <c r="B8" s="186"/>
      <c r="C8" s="187"/>
      <c r="D8" s="187"/>
      <c r="E8" s="187"/>
      <c r="F8" s="187"/>
      <c r="G8" s="187"/>
      <c r="H8" s="187"/>
      <c r="I8" s="187"/>
      <c r="J8" s="187"/>
      <c r="K8" s="187"/>
      <c r="L8" s="187"/>
      <c r="M8" s="187"/>
      <c r="N8" s="187"/>
      <c r="O8" s="187"/>
      <c r="P8" s="187"/>
      <c r="Q8" s="188"/>
      <c r="U8" s="2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</row>
    <row r="9" spans="2:40" ht="15.75" thickBot="1">
      <c r="U9" s="2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</row>
    <row r="10" spans="2:40" ht="15" customHeight="1">
      <c r="D10" s="189" t="s">
        <v>0</v>
      </c>
      <c r="E10" s="190"/>
      <c r="F10" s="190"/>
      <c r="G10" s="190"/>
      <c r="H10" s="190"/>
      <c r="I10" s="190"/>
      <c r="J10" s="190"/>
      <c r="K10" s="190"/>
      <c r="L10" s="190"/>
      <c r="M10" s="190"/>
      <c r="N10" s="190"/>
      <c r="O10" s="190"/>
      <c r="P10" s="191"/>
      <c r="U10" s="2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</row>
    <row r="11" spans="2:40" ht="15" customHeight="1">
      <c r="D11" s="192"/>
      <c r="E11" s="193"/>
      <c r="F11" s="193"/>
      <c r="G11" s="193"/>
      <c r="H11" s="193"/>
      <c r="I11" s="193"/>
      <c r="J11" s="193"/>
      <c r="K11" s="193"/>
      <c r="L11" s="193"/>
      <c r="M11" s="193"/>
      <c r="N11" s="193"/>
      <c r="O11" s="193"/>
      <c r="P11" s="194"/>
      <c r="U11" s="2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</row>
    <row r="12" spans="2:40" ht="15" customHeight="1">
      <c r="D12" s="192"/>
      <c r="E12" s="193"/>
      <c r="F12" s="193"/>
      <c r="G12" s="193"/>
      <c r="H12" s="193"/>
      <c r="I12" s="193"/>
      <c r="J12" s="193"/>
      <c r="K12" s="193"/>
      <c r="L12" s="193"/>
      <c r="M12" s="193"/>
      <c r="N12" s="193"/>
      <c r="O12" s="193"/>
      <c r="P12" s="194"/>
      <c r="S12" s="2"/>
      <c r="T12" s="2"/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</row>
    <row r="13" spans="2:40" ht="15.75" customHeight="1" thickBot="1">
      <c r="D13" s="195"/>
      <c r="E13" s="196"/>
      <c r="F13" s="196"/>
      <c r="G13" s="196"/>
      <c r="H13" s="196"/>
      <c r="I13" s="196"/>
      <c r="J13" s="196"/>
      <c r="K13" s="196"/>
      <c r="L13" s="196"/>
      <c r="M13" s="196"/>
      <c r="N13" s="196"/>
      <c r="O13" s="196"/>
      <c r="P13" s="197"/>
      <c r="S13" s="2"/>
      <c r="T13" s="3"/>
      <c r="U13" s="3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</row>
    <row r="14" spans="2:40" ht="15.75" customHeight="1"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S14" s="3"/>
      <c r="T14" s="3"/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</row>
    <row r="15" spans="2:40" ht="15.75" customHeight="1">
      <c r="D15" s="5" t="s">
        <v>88</v>
      </c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Q15" s="3"/>
      <c r="R15" s="3"/>
      <c r="S15" s="3"/>
      <c r="T15" s="3"/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</row>
    <row r="16" spans="2:40" ht="21.75" customHeight="1" thickBot="1">
      <c r="D16" s="4"/>
      <c r="E16" s="4"/>
      <c r="F16" s="4"/>
      <c r="G16" s="4"/>
      <c r="H16" s="4"/>
      <c r="I16" s="4"/>
      <c r="J16" s="4"/>
      <c r="K16" s="4"/>
      <c r="L16" s="4"/>
      <c r="M16" s="4"/>
      <c r="Q16" s="3"/>
      <c r="R16" s="3"/>
      <c r="S16" s="3"/>
      <c r="T16" s="3"/>
      <c r="U16" s="3"/>
      <c r="V16" s="71"/>
      <c r="W16" s="71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</row>
    <row r="17" spans="4:40" ht="15" customHeight="1">
      <c r="D17" s="198" t="s">
        <v>42</v>
      </c>
      <c r="E17" s="199"/>
      <c r="F17" s="199"/>
      <c r="G17" s="199"/>
      <c r="H17" s="199"/>
      <c r="I17" s="199"/>
      <c r="J17" s="199"/>
      <c r="K17" s="199"/>
      <c r="L17" s="199"/>
      <c r="M17" s="199"/>
      <c r="N17" s="199"/>
      <c r="O17" s="200"/>
      <c r="Q17" s="3"/>
      <c r="R17" s="3" t="s">
        <v>6</v>
      </c>
      <c r="S17" s="3"/>
      <c r="T17" s="3"/>
      <c r="U17" s="3"/>
      <c r="V17" s="71"/>
      <c r="W17" s="71"/>
      <c r="X17" s="3"/>
      <c r="Y17" s="3"/>
      <c r="Z17" s="3"/>
      <c r="AA17" s="3"/>
      <c r="AB17" s="3"/>
      <c r="AC17" s="3"/>
      <c r="AD17" s="3"/>
      <c r="AE17" s="3"/>
      <c r="AF17" s="3"/>
      <c r="AG17" s="2"/>
      <c r="AH17" s="2"/>
      <c r="AI17" s="2"/>
      <c r="AJ17" s="2"/>
      <c r="AK17" s="2"/>
      <c r="AL17" s="3"/>
      <c r="AM17" s="3"/>
      <c r="AN17" s="3"/>
    </row>
    <row r="18" spans="4:40" ht="15.75" customHeight="1" thickBot="1">
      <c r="D18" s="205"/>
      <c r="E18" s="206"/>
      <c r="F18" s="206"/>
      <c r="G18" s="206"/>
      <c r="H18" s="206"/>
      <c r="I18" s="206"/>
      <c r="J18" s="206"/>
      <c r="K18" s="206"/>
      <c r="L18" s="206"/>
      <c r="M18" s="206"/>
      <c r="N18" s="206"/>
      <c r="O18" s="207"/>
      <c r="Q18" s="3"/>
      <c r="R18" s="3" t="s">
        <v>15</v>
      </c>
      <c r="S18" s="3"/>
      <c r="T18" s="3"/>
      <c r="U18" s="3"/>
      <c r="V18" s="71"/>
      <c r="W18" s="71"/>
      <c r="X18" s="3"/>
      <c r="Y18" s="3"/>
      <c r="Z18" s="3"/>
      <c r="AA18" s="3"/>
      <c r="AB18" s="3"/>
      <c r="AC18" s="3"/>
      <c r="AD18" s="3"/>
      <c r="AE18" s="3"/>
      <c r="AF18" s="3"/>
      <c r="AG18" s="2"/>
      <c r="AH18" s="2"/>
      <c r="AI18" s="2"/>
      <c r="AJ18" s="2"/>
      <c r="AK18" s="2"/>
      <c r="AL18" s="3"/>
      <c r="AM18" s="3"/>
      <c r="AN18" s="3"/>
    </row>
    <row r="19" spans="4:40" ht="15.75" thickBot="1">
      <c r="D19" s="6" t="s">
        <v>2</v>
      </c>
      <c r="E19" s="7" t="s">
        <v>3</v>
      </c>
      <c r="F19" s="7" t="s">
        <v>185</v>
      </c>
      <c r="G19" s="7" t="s">
        <v>4</v>
      </c>
      <c r="H19" s="7" t="s">
        <v>186</v>
      </c>
      <c r="I19" s="7" t="s">
        <v>187</v>
      </c>
      <c r="J19" s="7" t="s">
        <v>188</v>
      </c>
      <c r="K19" s="7" t="s">
        <v>189</v>
      </c>
      <c r="L19" s="7" t="s">
        <v>136</v>
      </c>
      <c r="M19" s="7" t="s">
        <v>137</v>
      </c>
      <c r="N19" s="7" t="s">
        <v>5</v>
      </c>
      <c r="O19" s="82" t="s">
        <v>195</v>
      </c>
      <c r="Q19" s="3"/>
      <c r="R19" s="3" t="s">
        <v>191</v>
      </c>
      <c r="S19" s="3"/>
      <c r="T19" s="3"/>
      <c r="U19" s="146" t="s">
        <v>2</v>
      </c>
      <c r="V19" s="147" t="s">
        <v>7</v>
      </c>
      <c r="W19" s="147" t="s">
        <v>185</v>
      </c>
      <c r="X19" s="146" t="s">
        <v>4</v>
      </c>
      <c r="Y19" s="146" t="s">
        <v>186</v>
      </c>
      <c r="Z19" s="146" t="s">
        <v>187</v>
      </c>
      <c r="AA19" s="146" t="s">
        <v>188</v>
      </c>
      <c r="AB19" s="146" t="s">
        <v>189</v>
      </c>
      <c r="AC19" s="146" t="s">
        <v>8</v>
      </c>
      <c r="AD19" s="146" t="s">
        <v>9</v>
      </c>
      <c r="AE19" s="146" t="s">
        <v>10</v>
      </c>
      <c r="AF19" s="146" t="s">
        <v>195</v>
      </c>
      <c r="AG19" s="8" t="s">
        <v>11</v>
      </c>
      <c r="AH19" s="8" t="s">
        <v>12</v>
      </c>
      <c r="AI19" s="8" t="s">
        <v>13</v>
      </c>
      <c r="AJ19" s="204"/>
      <c r="AK19" s="204"/>
      <c r="AL19" s="179"/>
      <c r="AM19" s="179"/>
      <c r="AN19" s="3"/>
    </row>
    <row r="20" spans="4:40">
      <c r="D20" s="9" t="s">
        <v>14</v>
      </c>
      <c r="E20" s="79" t="str">
        <f t="shared" ref="E20:E31" si="0">VLOOKUP(AI20,$U$20:$AH$31,2)</f>
        <v>Bahia aju</v>
      </c>
      <c r="F20" s="79">
        <f t="shared" ref="F20:F31" si="1">VLOOKUP(AI20,$U$20:$AH$31,3)</f>
        <v>11</v>
      </c>
      <c r="G20" s="79">
        <f>VLOOKUP(AI20,$U$20:$AH$31,4)</f>
        <v>24</v>
      </c>
      <c r="H20" s="80">
        <f>VLOOKUP(AI20,$U$20:$AH$31,5)</f>
        <v>6</v>
      </c>
      <c r="I20" s="80">
        <f>VLOOKUP(AI20,$U$20:$AH$31,6)</f>
        <v>3</v>
      </c>
      <c r="J20" s="80">
        <f>VLOOKUP(AI20,$U$20:$AH$31,7)</f>
        <v>0</v>
      </c>
      <c r="K20" s="80">
        <f>VLOOKUP(AI20,$U$20:$AH$31,8)</f>
        <v>2</v>
      </c>
      <c r="L20" s="80">
        <f>VLOOKUP(AI20,$U$20:$AH$31,9)</f>
        <v>659</v>
      </c>
      <c r="M20" s="80">
        <f>VLOOKUP(AI20,$U$20:$AH$31,10)</f>
        <v>576</v>
      </c>
      <c r="N20" s="80">
        <f>VLOOKUP(AI20,$U$20:$AH$31,11)</f>
        <v>83</v>
      </c>
      <c r="O20" s="83">
        <f>VLOOKUP(AI20,$U$20:$AH$31,12)</f>
        <v>0.72727272727272729</v>
      </c>
      <c r="Q20" s="3"/>
      <c r="R20" s="3" t="s">
        <v>192</v>
      </c>
      <c r="S20" s="3"/>
      <c r="T20" s="3"/>
      <c r="U20" s="146">
        <v>1</v>
      </c>
      <c r="V20" s="71" t="s">
        <v>105</v>
      </c>
      <c r="W20" s="148">
        <f>COUNT(F38,H60,F71,H46,H78,F91,H98,F108,H120,F128,F140)</f>
        <v>11</v>
      </c>
      <c r="X20" s="138">
        <f>SUM(C38,Q46,Q60,C71,Q78,C91,Q98,C108,Q120,C128,C140)</f>
        <v>6</v>
      </c>
      <c r="Y20" s="138">
        <f>SUM(COUNTIFS($C$36:$C$141,3,$D$36:$D$141,V20),COUNTIFS($I$36:$I$141,V20,$Q$36:$Q$141,3))</f>
        <v>1</v>
      </c>
      <c r="Z20" s="138">
        <f>SUM(COUNTIFS($C$36:$C$141,2,$D$36:$D$141,V20),COUNTIFS($I$36:$I$141,V20,$Q$36:$Q$141,2))</f>
        <v>1</v>
      </c>
      <c r="AA20" s="138">
        <f>SUM(COUNTIFS($C$36:$C$141,1,$D$36:$D$141,V20),COUNTIFS($I$36:$I$141,V20,$Q$36:$Q$141,1))</f>
        <v>1</v>
      </c>
      <c r="AB20" s="138">
        <f>SUM(COUNTIFS($C$36:$C$141,0,$D$36:$D$141,V20),COUNTIFS($I$36:$I$141,V20,$Q$36:$Q$141,0))</f>
        <v>8</v>
      </c>
      <c r="AC20" s="138">
        <f>SUM(F38,H46,H60,F71,H78,F91,H98,H120,F108,F128,F140)</f>
        <v>403</v>
      </c>
      <c r="AD20" s="138">
        <f>SUM(H38,F46,F60,H71,F78,H91,F98,H108,F120,H128,H140)</f>
        <v>624</v>
      </c>
      <c r="AE20" s="138">
        <f t="shared" ref="AE20:AE31" si="2">AC20-AD20</f>
        <v>-221</v>
      </c>
      <c r="AF20" s="150">
        <f>(X20/(W20*3))</f>
        <v>0.18181818181818182</v>
      </c>
      <c r="AG20" s="119">
        <f t="shared" ref="AG20:AG31" si="3">(X20*10^10)+((AC20+5000)*10^6)+(AE20*10)+U20</f>
        <v>65402997791</v>
      </c>
      <c r="AH20" s="119">
        <f>LARGE($AG$20:$AG$31,U20)</f>
        <v>245659000838</v>
      </c>
      <c r="AI20" s="119">
        <f>MATCH(AH20,$AG$20:$AG$31,0)</f>
        <v>8</v>
      </c>
      <c r="AJ20" s="2"/>
      <c r="AK20" s="2"/>
      <c r="AL20" s="3"/>
      <c r="AM20" s="3"/>
      <c r="AN20" s="3"/>
    </row>
    <row r="21" spans="4:40">
      <c r="D21" s="10" t="s">
        <v>16</v>
      </c>
      <c r="E21" s="78" t="str">
        <f t="shared" si="0"/>
        <v>Driblador F.C</v>
      </c>
      <c r="F21" s="78">
        <f t="shared" si="1"/>
        <v>11</v>
      </c>
      <c r="G21" s="78">
        <f t="shared" ref="G21:G31" si="4">VLOOKUP(AI21,$U$20:$AH$31,4)</f>
        <v>21</v>
      </c>
      <c r="H21" s="77">
        <f t="shared" ref="H21:H31" si="5">VLOOKUP(AI21,$U$20:$AH$31,5)</f>
        <v>5</v>
      </c>
      <c r="I21" s="77">
        <f t="shared" ref="I21:I31" si="6">VLOOKUP(AI21,$U$20:$AH$31,6)</f>
        <v>3</v>
      </c>
      <c r="J21" s="77">
        <f t="shared" ref="J21:J31" si="7">VLOOKUP(AI21,$U$20:$AH$31,7)</f>
        <v>0</v>
      </c>
      <c r="K21" s="77">
        <f t="shared" ref="K21:K31" si="8">VLOOKUP(AI21,$U$20:$AH$31,8)</f>
        <v>3</v>
      </c>
      <c r="L21" s="77">
        <f t="shared" ref="L21:L31" si="9">VLOOKUP(AI21,$U$20:$AH$31,9)</f>
        <v>577</v>
      </c>
      <c r="M21" s="77">
        <f t="shared" ref="M21:M31" si="10">VLOOKUP(AI21,$U$20:$AH$31,10)</f>
        <v>431</v>
      </c>
      <c r="N21" s="77">
        <f t="shared" ref="N21:N31" si="11">VLOOKUP(AI21,$U$20:$AH$31,11)</f>
        <v>146</v>
      </c>
      <c r="O21" s="83">
        <f t="shared" ref="O21:O31" si="12">VLOOKUP(AI21,$U$20:$AH$31,12)</f>
        <v>0.63636363636363635</v>
      </c>
      <c r="Q21" s="3"/>
      <c r="R21" s="3" t="s">
        <v>193</v>
      </c>
      <c r="S21" s="3"/>
      <c r="T21" s="3"/>
      <c r="U21" s="146">
        <v>2</v>
      </c>
      <c r="V21" s="71" t="s">
        <v>107</v>
      </c>
      <c r="W21" s="148">
        <f>COUNT(H41,F50,H57,F69,F81,H91,F96,H110,F118,F130,H138)</f>
        <v>11</v>
      </c>
      <c r="X21" s="138">
        <f>SUM(Q41,Q57,C69,C81,Q91,C50,C96,Q110,C118,C130,Q138)</f>
        <v>8</v>
      </c>
      <c r="Y21" s="138">
        <f t="shared" ref="Y21:Y31" si="13">SUM(COUNTIFS($C$36:$C$141,3,$D$36:$D$141,V21),COUNTIFS($I$36:$I$141,V21,$Q$36:$Q$141,3))</f>
        <v>2</v>
      </c>
      <c r="Z21" s="138">
        <f t="shared" ref="Z21:Z31" si="14">SUM(COUNTIFS($C$36:$C$141,2,$D$36:$D$141,V21),COUNTIFS($I$36:$I$141,V21,$Q$36:$Q$141,2))</f>
        <v>0</v>
      </c>
      <c r="AA21" s="138">
        <f t="shared" ref="AA21:AA31" si="15">SUM(COUNTIFS($C$36:$C$141,1,$D$36:$D$141,V21),COUNTIFS($I$36:$I$141,V21,$Q$36:$Q$141,1))</f>
        <v>2</v>
      </c>
      <c r="AB21" s="138">
        <f t="shared" ref="AB21:AB31" si="16">SUM(COUNTIFS($C$36:$C$141,0,$D$36:$D$141,V21),COUNTIFS($I$36:$I$141,V21,$Q$36:$Q$141,0))</f>
        <v>7</v>
      </c>
      <c r="AC21" s="138">
        <f>SUM(H41,F50,H57,F69,F81,H91,F96,H110,F118,F130,H138)</f>
        <v>418</v>
      </c>
      <c r="AD21" s="138">
        <f>SUM(F41,H50,F57,H69,H81,F91,H96,F110,H118,H130,F138)</f>
        <v>564</v>
      </c>
      <c r="AE21" s="138">
        <f t="shared" si="2"/>
        <v>-146</v>
      </c>
      <c r="AF21" s="150">
        <f t="shared" ref="AF21:AF31" si="17">(X21/(W21*3))</f>
        <v>0.24242424242424243</v>
      </c>
      <c r="AG21" s="119">
        <f t="shared" si="3"/>
        <v>85417998542</v>
      </c>
      <c r="AH21" s="119">
        <f>LARGE($AG$20:$AG$31,U21)</f>
        <v>215577001464</v>
      </c>
      <c r="AI21" s="119">
        <f t="shared" ref="AI21:AI31" si="18">MATCH(AH21,$AG$20:$AG$31,0)</f>
        <v>4</v>
      </c>
      <c r="AJ21" s="2"/>
      <c r="AK21" s="2"/>
      <c r="AL21" s="3"/>
      <c r="AM21" s="3"/>
      <c r="AN21" s="3"/>
    </row>
    <row r="22" spans="4:40">
      <c r="D22" s="10" t="s">
        <v>17</v>
      </c>
      <c r="E22" s="78" t="str">
        <f t="shared" si="0"/>
        <v>Soccer Italy</v>
      </c>
      <c r="F22" s="78">
        <f t="shared" si="1"/>
        <v>11</v>
      </c>
      <c r="G22" s="78">
        <f t="shared" si="4"/>
        <v>20</v>
      </c>
      <c r="H22" s="77">
        <f t="shared" si="5"/>
        <v>6</v>
      </c>
      <c r="I22" s="77">
        <f t="shared" si="6"/>
        <v>1</v>
      </c>
      <c r="J22" s="77">
        <f t="shared" si="7"/>
        <v>0</v>
      </c>
      <c r="K22" s="77">
        <f t="shared" si="8"/>
        <v>4</v>
      </c>
      <c r="L22" s="77">
        <f t="shared" si="9"/>
        <v>621</v>
      </c>
      <c r="M22" s="77">
        <f t="shared" si="10"/>
        <v>551</v>
      </c>
      <c r="N22" s="77">
        <f t="shared" si="11"/>
        <v>70</v>
      </c>
      <c r="O22" s="83">
        <f t="shared" si="12"/>
        <v>0.60606060606060608</v>
      </c>
      <c r="Q22" s="3"/>
      <c r="R22" s="3" t="s">
        <v>194</v>
      </c>
      <c r="S22" s="3"/>
      <c r="T22" s="3"/>
      <c r="U22" s="146">
        <v>3</v>
      </c>
      <c r="V22" s="71" t="s">
        <v>111</v>
      </c>
      <c r="W22" s="148">
        <f>COUNT(F39,H50,F60,F67,H77,H86,F99,H107,F121,H129,F137)</f>
        <v>11</v>
      </c>
      <c r="X22" s="138">
        <f>SUM(C39,Q50,C60,C67,C99,Q77,Q86,Q107,C121,Q129,C137)</f>
        <v>8</v>
      </c>
      <c r="Y22" s="138">
        <f t="shared" si="13"/>
        <v>2</v>
      </c>
      <c r="Z22" s="138">
        <f t="shared" si="14"/>
        <v>1</v>
      </c>
      <c r="AA22" s="138">
        <f t="shared" si="15"/>
        <v>0</v>
      </c>
      <c r="AB22" s="138">
        <f t="shared" si="16"/>
        <v>8</v>
      </c>
      <c r="AC22" s="138">
        <f>SUM(F39,H50,F60,F67,H77,H86,F99,H107,F121,H129,F137)</f>
        <v>401</v>
      </c>
      <c r="AD22" s="138">
        <f>SUM(H39,F50,H60,H67,F77,F86,H99,F107,H121,F129,H137)</f>
        <v>545</v>
      </c>
      <c r="AE22" s="138">
        <f t="shared" si="2"/>
        <v>-144</v>
      </c>
      <c r="AF22" s="150">
        <f t="shared" si="17"/>
        <v>0.24242424242424243</v>
      </c>
      <c r="AG22" s="119">
        <f t="shared" si="3"/>
        <v>85400998563</v>
      </c>
      <c r="AH22" s="119">
        <f t="shared" ref="AH22:AH31" si="19">LARGE($AG$20:$AG$31,U22)</f>
        <v>205621000712</v>
      </c>
      <c r="AI22" s="119">
        <f t="shared" si="18"/>
        <v>12</v>
      </c>
      <c r="AJ22" s="2"/>
      <c r="AK22" s="2"/>
      <c r="AL22" s="3"/>
      <c r="AM22" s="3"/>
      <c r="AN22" s="3"/>
    </row>
    <row r="23" spans="4:40">
      <c r="D23" s="10" t="s">
        <v>18</v>
      </c>
      <c r="E23" s="78" t="str">
        <f t="shared" si="0"/>
        <v>ousadia e alegriaa1</v>
      </c>
      <c r="F23" s="78">
        <f t="shared" si="1"/>
        <v>11</v>
      </c>
      <c r="G23" s="78">
        <f t="shared" si="4"/>
        <v>20</v>
      </c>
      <c r="H23" s="77">
        <f t="shared" si="5"/>
        <v>4</v>
      </c>
      <c r="I23" s="77">
        <f t="shared" si="6"/>
        <v>4</v>
      </c>
      <c r="J23" s="77">
        <f t="shared" si="7"/>
        <v>0</v>
      </c>
      <c r="K23" s="77">
        <f t="shared" si="8"/>
        <v>3</v>
      </c>
      <c r="L23" s="77">
        <f t="shared" si="9"/>
        <v>547</v>
      </c>
      <c r="M23" s="77">
        <f t="shared" si="10"/>
        <v>467</v>
      </c>
      <c r="N23" s="77">
        <f t="shared" si="11"/>
        <v>80</v>
      </c>
      <c r="O23" s="83">
        <f t="shared" si="12"/>
        <v>0.60606060606060608</v>
      </c>
      <c r="Q23" s="3"/>
      <c r="R23" s="3" t="s">
        <v>138</v>
      </c>
      <c r="S23" s="3"/>
      <c r="T23" s="3"/>
      <c r="U23" s="146">
        <v>4</v>
      </c>
      <c r="V23" s="71" t="s">
        <v>115</v>
      </c>
      <c r="W23" s="148">
        <f>COUNT(F41,F46,H58,F68,H76,H87,F101,H109,H121,F126,H139)</f>
        <v>11</v>
      </c>
      <c r="X23" s="138">
        <f>SUM(C41,C46,C68,Q76,Q58,Q109,Q87,C101,Q121,C126,Q139)</f>
        <v>21</v>
      </c>
      <c r="Y23" s="138">
        <f t="shared" si="13"/>
        <v>5</v>
      </c>
      <c r="Z23" s="138">
        <f t="shared" si="14"/>
        <v>3</v>
      </c>
      <c r="AA23" s="138">
        <f t="shared" si="15"/>
        <v>0</v>
      </c>
      <c r="AB23" s="138">
        <f t="shared" si="16"/>
        <v>3</v>
      </c>
      <c r="AC23" s="138">
        <f>SUM(F41,F46,H58,F68,H87,H109,H76,F101,H121,F126,H139)</f>
        <v>577</v>
      </c>
      <c r="AD23" s="138">
        <f>SUM(H41,H46,H68,F58,F76,F87,H101,F109,F121,H126,F139)</f>
        <v>431</v>
      </c>
      <c r="AE23" s="138">
        <f t="shared" si="2"/>
        <v>146</v>
      </c>
      <c r="AF23" s="150">
        <f t="shared" si="17"/>
        <v>0.63636363636363635</v>
      </c>
      <c r="AG23" s="119">
        <f t="shared" si="3"/>
        <v>215577001464</v>
      </c>
      <c r="AH23" s="119">
        <f t="shared" si="19"/>
        <v>205547000810</v>
      </c>
      <c r="AI23" s="119">
        <f t="shared" si="18"/>
        <v>10</v>
      </c>
      <c r="AJ23" s="2"/>
      <c r="AK23" s="2"/>
      <c r="AL23" s="3"/>
      <c r="AM23" s="3"/>
      <c r="AN23" s="3"/>
    </row>
    <row r="24" spans="4:40">
      <c r="D24" s="11" t="s">
        <v>33</v>
      </c>
      <c r="E24" s="73" t="str">
        <f t="shared" si="0"/>
        <v>comicu</v>
      </c>
      <c r="F24" s="73">
        <f t="shared" si="1"/>
        <v>11</v>
      </c>
      <c r="G24" s="73">
        <f t="shared" si="4"/>
        <v>18</v>
      </c>
      <c r="H24" s="74">
        <f t="shared" si="5"/>
        <v>4</v>
      </c>
      <c r="I24" s="74">
        <f t="shared" si="6"/>
        <v>3</v>
      </c>
      <c r="J24" s="74">
        <f t="shared" si="7"/>
        <v>0</v>
      </c>
      <c r="K24" s="74">
        <f t="shared" si="8"/>
        <v>4</v>
      </c>
      <c r="L24" s="74">
        <f t="shared" si="9"/>
        <v>648</v>
      </c>
      <c r="M24" s="74">
        <f t="shared" si="10"/>
        <v>490</v>
      </c>
      <c r="N24" s="74">
        <f t="shared" si="11"/>
        <v>158</v>
      </c>
      <c r="O24" s="87">
        <f t="shared" si="12"/>
        <v>0.54545454545454541</v>
      </c>
      <c r="Q24" s="3"/>
      <c r="R24" s="3" t="s">
        <v>190</v>
      </c>
      <c r="S24" s="3"/>
      <c r="T24" s="3"/>
      <c r="U24" s="146">
        <v>5</v>
      </c>
      <c r="V24" s="71" t="s">
        <v>118</v>
      </c>
      <c r="W24" s="148">
        <f>COUNT(H36,F47,H56,F70,H79,F89,H101,F107,H118,F127,H140)</f>
        <v>11</v>
      </c>
      <c r="X24" s="138">
        <f>SUM(Q36,C47,Q56,C70,Q79,C89,Q101,C107,Q118,C127,Q140)</f>
        <v>16</v>
      </c>
      <c r="Y24" s="138">
        <f t="shared" si="13"/>
        <v>4</v>
      </c>
      <c r="Z24" s="138">
        <f t="shared" si="14"/>
        <v>2</v>
      </c>
      <c r="AA24" s="138">
        <f t="shared" si="15"/>
        <v>0</v>
      </c>
      <c r="AB24" s="138">
        <f t="shared" si="16"/>
        <v>5</v>
      </c>
      <c r="AC24" s="138">
        <f>SUM(H36,F47,H56,F70,H79,F89,H101,F107,H118,F127,H140)</f>
        <v>548</v>
      </c>
      <c r="AD24" s="138">
        <f>SUM(F36,H47,F56,H70,F79,H89,F101,H107,F118,H127,F140)</f>
        <v>586</v>
      </c>
      <c r="AE24" s="138">
        <f t="shared" si="2"/>
        <v>-38</v>
      </c>
      <c r="AF24" s="150">
        <f t="shared" si="17"/>
        <v>0.48484848484848486</v>
      </c>
      <c r="AG24" s="119">
        <f t="shared" si="3"/>
        <v>165547999625</v>
      </c>
      <c r="AH24" s="119">
        <f t="shared" si="19"/>
        <v>185648001587</v>
      </c>
      <c r="AI24" s="119">
        <f t="shared" si="18"/>
        <v>7</v>
      </c>
      <c r="AJ24" s="2"/>
      <c r="AK24" s="2"/>
      <c r="AL24" s="3"/>
      <c r="AM24" s="3"/>
      <c r="AN24" s="3"/>
    </row>
    <row r="25" spans="4:40">
      <c r="D25" s="11" t="s">
        <v>34</v>
      </c>
      <c r="E25" s="73" t="str">
        <f t="shared" si="0"/>
        <v>Botafogo Rocha</v>
      </c>
      <c r="F25" s="73">
        <f t="shared" si="1"/>
        <v>11</v>
      </c>
      <c r="G25" s="73">
        <f t="shared" si="4"/>
        <v>16</v>
      </c>
      <c r="H25" s="74">
        <f t="shared" si="5"/>
        <v>4</v>
      </c>
      <c r="I25" s="74">
        <f t="shared" si="6"/>
        <v>2</v>
      </c>
      <c r="J25" s="74">
        <f t="shared" si="7"/>
        <v>0</v>
      </c>
      <c r="K25" s="74">
        <f t="shared" si="8"/>
        <v>5</v>
      </c>
      <c r="L25" s="74">
        <f t="shared" si="9"/>
        <v>548</v>
      </c>
      <c r="M25" s="74">
        <f t="shared" si="10"/>
        <v>586</v>
      </c>
      <c r="N25" s="74">
        <f t="shared" si="11"/>
        <v>-38</v>
      </c>
      <c r="O25" s="87">
        <f t="shared" si="12"/>
        <v>0.48484848484848486</v>
      </c>
      <c r="Q25" s="3"/>
      <c r="R25" s="3" t="s">
        <v>19</v>
      </c>
      <c r="S25" s="3"/>
      <c r="T25" s="3"/>
      <c r="U25" s="146">
        <v>6</v>
      </c>
      <c r="V25" s="71" t="s">
        <v>135</v>
      </c>
      <c r="W25" s="148">
        <f>COUNT(H38,F49,F57,H70,H76,H86,H96,H106,H116,H126,H136)</f>
        <v>11</v>
      </c>
      <c r="X25" s="138">
        <f>SUM(Q38,C49,C57,Q70,C76,Q90,C100,C111,Q117,C131,Q137)</f>
        <v>12</v>
      </c>
      <c r="Y25" s="138">
        <f t="shared" si="13"/>
        <v>3</v>
      </c>
      <c r="Z25" s="138">
        <f t="shared" si="14"/>
        <v>1</v>
      </c>
      <c r="AA25" s="138">
        <f t="shared" si="15"/>
        <v>1</v>
      </c>
      <c r="AB25" s="138">
        <f t="shared" si="16"/>
        <v>6</v>
      </c>
      <c r="AC25" s="138">
        <f>SUM(H38,F49,F57,H70,F76,H90,F100,F111,H117,F131,H137)</f>
        <v>563</v>
      </c>
      <c r="AD25" s="138">
        <f>SUM(F38,H49,H57,F70,H76,F90,H100,H111,F117,H131,F137)</f>
        <v>557</v>
      </c>
      <c r="AE25" s="138">
        <f t="shared" si="2"/>
        <v>6</v>
      </c>
      <c r="AF25" s="150">
        <f t="shared" si="17"/>
        <v>0.36363636363636365</v>
      </c>
      <c r="AG25" s="119">
        <f t="shared" si="3"/>
        <v>125563000066</v>
      </c>
      <c r="AH25" s="119">
        <f t="shared" si="19"/>
        <v>165547999625</v>
      </c>
      <c r="AI25" s="119">
        <f t="shared" si="18"/>
        <v>5</v>
      </c>
      <c r="AJ25" s="2"/>
      <c r="AK25" s="2"/>
      <c r="AL25" s="3"/>
      <c r="AM25" s="3"/>
      <c r="AN25" s="3"/>
    </row>
    <row r="26" spans="4:40">
      <c r="D26" s="11" t="s">
        <v>35</v>
      </c>
      <c r="E26" s="73" t="str">
        <f t="shared" si="0"/>
        <v>É o ki tu merece</v>
      </c>
      <c r="F26" s="73">
        <f t="shared" si="1"/>
        <v>11</v>
      </c>
      <c r="G26" s="73">
        <f t="shared" si="4"/>
        <v>12</v>
      </c>
      <c r="H26" s="74">
        <f t="shared" si="5"/>
        <v>4</v>
      </c>
      <c r="I26" s="74">
        <f t="shared" si="6"/>
        <v>0</v>
      </c>
      <c r="J26" s="74">
        <f t="shared" si="7"/>
        <v>0</v>
      </c>
      <c r="K26" s="74">
        <f t="shared" si="8"/>
        <v>7</v>
      </c>
      <c r="L26" s="74">
        <f t="shared" si="9"/>
        <v>621</v>
      </c>
      <c r="M26" s="74">
        <f t="shared" si="10"/>
        <v>561</v>
      </c>
      <c r="N26" s="74">
        <f t="shared" si="11"/>
        <v>60</v>
      </c>
      <c r="O26" s="87">
        <f t="shared" si="12"/>
        <v>0.36363636363636365</v>
      </c>
      <c r="Q26" s="3"/>
      <c r="R26" s="3" t="s">
        <v>196</v>
      </c>
      <c r="S26" s="3"/>
      <c r="T26" s="3"/>
      <c r="U26" s="146">
        <v>7</v>
      </c>
      <c r="V26" s="71" t="s">
        <v>125</v>
      </c>
      <c r="W26" s="148">
        <f>COUNT(H36,H46,H56,H66,H76,H86,H96,H106,H116,H126,H136)</f>
        <v>11</v>
      </c>
      <c r="X26" s="138">
        <f>SUM(Q40,Q47,C59,C66,Q81,C87,C98,Q111,Q119,C129,Q136)</f>
        <v>18</v>
      </c>
      <c r="Y26" s="138">
        <f t="shared" si="13"/>
        <v>4</v>
      </c>
      <c r="Z26" s="138">
        <f t="shared" si="14"/>
        <v>3</v>
      </c>
      <c r="AA26" s="138">
        <f t="shared" si="15"/>
        <v>0</v>
      </c>
      <c r="AB26" s="138">
        <f t="shared" si="16"/>
        <v>4</v>
      </c>
      <c r="AC26" s="138">
        <f>SUM(H40,H47,F59,F66,H81,F87,F98,H111,H119,F129,H136)</f>
        <v>648</v>
      </c>
      <c r="AD26" s="138">
        <f>SUM(F40,F47,H59,H66,F81,H87,H98,F119,H129,F136)</f>
        <v>490</v>
      </c>
      <c r="AE26" s="138">
        <f t="shared" si="2"/>
        <v>158</v>
      </c>
      <c r="AF26" s="150">
        <f t="shared" si="17"/>
        <v>0.54545454545454541</v>
      </c>
      <c r="AG26" s="119">
        <f t="shared" si="3"/>
        <v>185648001587</v>
      </c>
      <c r="AH26" s="119">
        <f t="shared" si="19"/>
        <v>125621000609</v>
      </c>
      <c r="AI26" s="119">
        <f t="shared" si="18"/>
        <v>9</v>
      </c>
      <c r="AJ26" s="2"/>
      <c r="AK26" s="2"/>
      <c r="AL26" s="3"/>
      <c r="AM26" s="3"/>
      <c r="AN26" s="3"/>
    </row>
    <row r="27" spans="4:40">
      <c r="D27" s="11" t="s">
        <v>36</v>
      </c>
      <c r="E27" s="73" t="str">
        <f t="shared" si="0"/>
        <v>Sekishiki Mekai Ha</v>
      </c>
      <c r="F27" s="73">
        <f t="shared" si="1"/>
        <v>11</v>
      </c>
      <c r="G27" s="73">
        <f t="shared" si="4"/>
        <v>12</v>
      </c>
      <c r="H27" s="74">
        <f t="shared" si="5"/>
        <v>3</v>
      </c>
      <c r="I27" s="74">
        <f t="shared" si="6"/>
        <v>1</v>
      </c>
      <c r="J27" s="74">
        <f t="shared" si="7"/>
        <v>1</v>
      </c>
      <c r="K27" s="74">
        <f t="shared" si="8"/>
        <v>6</v>
      </c>
      <c r="L27" s="74">
        <f t="shared" si="9"/>
        <v>563</v>
      </c>
      <c r="M27" s="74">
        <f t="shared" si="10"/>
        <v>557</v>
      </c>
      <c r="N27" s="74">
        <f t="shared" si="11"/>
        <v>6</v>
      </c>
      <c r="O27" s="87">
        <f t="shared" si="12"/>
        <v>0.36363636363636365</v>
      </c>
      <c r="Q27" s="3"/>
      <c r="R27" s="3"/>
      <c r="S27" s="3"/>
      <c r="T27" s="3"/>
      <c r="U27" s="146">
        <v>8</v>
      </c>
      <c r="V27" s="71" t="s">
        <v>127</v>
      </c>
      <c r="W27" s="148">
        <f>COUNT(H36,H46,H56,H66,H76,H86,H96,H106,H116,H126,H136)</f>
        <v>11</v>
      </c>
      <c r="X27" s="138">
        <f>SUM(Q39,Q48,C61,Q66,C79,C90,Q96,C106,C116,Q128,C139)</f>
        <v>24</v>
      </c>
      <c r="Y27" s="138">
        <f t="shared" si="13"/>
        <v>6</v>
      </c>
      <c r="Z27" s="138">
        <f t="shared" si="14"/>
        <v>3</v>
      </c>
      <c r="AA27" s="138">
        <f t="shared" si="15"/>
        <v>0</v>
      </c>
      <c r="AB27" s="138">
        <f t="shared" si="16"/>
        <v>2</v>
      </c>
      <c r="AC27" s="138">
        <f>SUM(H39,H48,F61,H66,F79,F90,H96,F106,F116,H128,F139)</f>
        <v>659</v>
      </c>
      <c r="AD27" s="138">
        <f>SUM(F39,F48,F66,H61,H79,H90,F96,H106,H116,F128,H139)</f>
        <v>576</v>
      </c>
      <c r="AE27" s="138">
        <f t="shared" si="2"/>
        <v>83</v>
      </c>
      <c r="AF27" s="150">
        <f t="shared" si="17"/>
        <v>0.72727272727272729</v>
      </c>
      <c r="AG27" s="119">
        <f t="shared" si="3"/>
        <v>245659000838</v>
      </c>
      <c r="AH27" s="119">
        <f t="shared" si="19"/>
        <v>125563000066</v>
      </c>
      <c r="AI27" s="119">
        <f t="shared" si="18"/>
        <v>6</v>
      </c>
      <c r="AJ27" s="2"/>
      <c r="AK27" s="2"/>
      <c r="AL27" s="3"/>
      <c r="AM27" s="3"/>
      <c r="AN27" s="3"/>
    </row>
    <row r="28" spans="4:40">
      <c r="D28" s="11" t="s">
        <v>37</v>
      </c>
      <c r="E28" s="73" t="str">
        <f t="shared" si="0"/>
        <v>Engenheirense</v>
      </c>
      <c r="F28" s="73">
        <f t="shared" si="1"/>
        <v>11</v>
      </c>
      <c r="G28" s="73">
        <f t="shared" si="4"/>
        <v>10</v>
      </c>
      <c r="H28" s="74">
        <f t="shared" si="5"/>
        <v>2</v>
      </c>
      <c r="I28" s="74">
        <f t="shared" si="6"/>
        <v>2</v>
      </c>
      <c r="J28" s="74">
        <f t="shared" si="7"/>
        <v>0</v>
      </c>
      <c r="K28" s="74">
        <f t="shared" si="8"/>
        <v>7</v>
      </c>
      <c r="L28" s="74">
        <f t="shared" si="9"/>
        <v>608</v>
      </c>
      <c r="M28" s="74">
        <f t="shared" si="10"/>
        <v>631</v>
      </c>
      <c r="N28" s="74">
        <f t="shared" si="11"/>
        <v>-23</v>
      </c>
      <c r="O28" s="87">
        <f t="shared" si="12"/>
        <v>0.30303030303030304</v>
      </c>
      <c r="Q28" s="3"/>
      <c r="R28" s="3" t="s">
        <v>179</v>
      </c>
      <c r="S28" s="3"/>
      <c r="T28" s="3"/>
      <c r="U28" s="146">
        <v>9</v>
      </c>
      <c r="V28" s="71" t="s">
        <v>128</v>
      </c>
      <c r="W28" s="148">
        <f>COUNT(H36,H46,H56,H66,H76,H86,H96,H106,H116,H126,H136)</f>
        <v>11</v>
      </c>
      <c r="X28" s="138">
        <f>SUM(C37,Q49,C56,Q69,C77,Q88,C97,Q106,C120,Q126,C136)</f>
        <v>12</v>
      </c>
      <c r="Y28" s="138">
        <f t="shared" si="13"/>
        <v>4</v>
      </c>
      <c r="Z28" s="138">
        <f t="shared" si="14"/>
        <v>0</v>
      </c>
      <c r="AA28" s="138">
        <f t="shared" si="15"/>
        <v>0</v>
      </c>
      <c r="AB28" s="138">
        <f t="shared" si="16"/>
        <v>7</v>
      </c>
      <c r="AC28" s="138">
        <f>SUM(F37,H49,F56,H69,F77,H88,F97,H106,F120,H126,F136)</f>
        <v>621</v>
      </c>
      <c r="AD28" s="138">
        <f>SUM(H37,F49,H56,F69,H77,F88,H97,F106,H120,F126,H136)</f>
        <v>561</v>
      </c>
      <c r="AE28" s="138">
        <f t="shared" si="2"/>
        <v>60</v>
      </c>
      <c r="AF28" s="150">
        <f t="shared" si="17"/>
        <v>0.36363636363636365</v>
      </c>
      <c r="AG28" s="119">
        <f t="shared" si="3"/>
        <v>125621000609</v>
      </c>
      <c r="AH28" s="119">
        <f t="shared" si="19"/>
        <v>105607999781</v>
      </c>
      <c r="AI28" s="119">
        <f t="shared" si="18"/>
        <v>11</v>
      </c>
      <c r="AJ28" s="2"/>
      <c r="AK28" s="2"/>
      <c r="AL28" s="3"/>
      <c r="AM28" s="3"/>
      <c r="AN28" s="3"/>
    </row>
    <row r="29" spans="4:40">
      <c r="D29" s="11" t="s">
        <v>38</v>
      </c>
      <c r="E29" s="73" t="str">
        <f t="shared" si="0"/>
        <v>Marvada da cachaça</v>
      </c>
      <c r="F29" s="73">
        <f t="shared" si="1"/>
        <v>11</v>
      </c>
      <c r="G29" s="73">
        <f t="shared" si="4"/>
        <v>8</v>
      </c>
      <c r="H29" s="74">
        <f t="shared" si="5"/>
        <v>2</v>
      </c>
      <c r="I29" s="74">
        <f t="shared" si="6"/>
        <v>0</v>
      </c>
      <c r="J29" s="74">
        <f t="shared" si="7"/>
        <v>2</v>
      </c>
      <c r="K29" s="74">
        <f t="shared" si="8"/>
        <v>7</v>
      </c>
      <c r="L29" s="74">
        <f t="shared" si="9"/>
        <v>418</v>
      </c>
      <c r="M29" s="74">
        <f t="shared" si="10"/>
        <v>564</v>
      </c>
      <c r="N29" s="74">
        <f t="shared" si="11"/>
        <v>-146</v>
      </c>
      <c r="O29" s="87">
        <f t="shared" si="12"/>
        <v>0.24242424242424243</v>
      </c>
      <c r="Q29" s="3"/>
      <c r="R29" s="3" t="s">
        <v>180</v>
      </c>
      <c r="S29" s="3"/>
      <c r="T29" s="3"/>
      <c r="U29" s="146">
        <v>10</v>
      </c>
      <c r="V29" s="71" t="s">
        <v>130</v>
      </c>
      <c r="W29" s="148">
        <f>COUNT(H36,H46,H56,H66,H76,H86,H96,H106,H116,H126,H136)</f>
        <v>11</v>
      </c>
      <c r="X29" s="138">
        <f>SUM(Q37,C48,Q59,Q71,C80,Q89,Q99,C109,C117,Q130,Q141)</f>
        <v>20</v>
      </c>
      <c r="Y29" s="138">
        <f t="shared" si="13"/>
        <v>4</v>
      </c>
      <c r="Z29" s="138">
        <f t="shared" si="14"/>
        <v>4</v>
      </c>
      <c r="AA29" s="138">
        <f t="shared" si="15"/>
        <v>0</v>
      </c>
      <c r="AB29" s="138">
        <f t="shared" si="16"/>
        <v>3</v>
      </c>
      <c r="AC29" s="138">
        <f>SUM(H37,F48,H59,H71,F80,H89,H99,F109,F117,H130,H141)</f>
        <v>547</v>
      </c>
      <c r="AD29" s="138">
        <f>SUM(F37,H48,F59,F71,H80,F89,F99,H109,H117,F130,F141)</f>
        <v>467</v>
      </c>
      <c r="AE29" s="138">
        <f t="shared" si="2"/>
        <v>80</v>
      </c>
      <c r="AF29" s="150">
        <f t="shared" si="17"/>
        <v>0.60606060606060608</v>
      </c>
      <c r="AG29" s="119">
        <f t="shared" si="3"/>
        <v>205547000810</v>
      </c>
      <c r="AH29" s="119">
        <f t="shared" si="19"/>
        <v>85417998542</v>
      </c>
      <c r="AI29" s="119">
        <f t="shared" si="18"/>
        <v>2</v>
      </c>
      <c r="AJ29" s="2"/>
      <c r="AK29" s="2"/>
      <c r="AL29" s="3"/>
      <c r="AM29" s="3"/>
      <c r="AN29" s="3"/>
    </row>
    <row r="30" spans="4:40">
      <c r="D30" s="11" t="s">
        <v>39</v>
      </c>
      <c r="E30" s="73" t="str">
        <f t="shared" si="0"/>
        <v>Xavecos UFC</v>
      </c>
      <c r="F30" s="73">
        <f t="shared" si="1"/>
        <v>11</v>
      </c>
      <c r="G30" s="73">
        <f t="shared" si="4"/>
        <v>8</v>
      </c>
      <c r="H30" s="74">
        <f t="shared" si="5"/>
        <v>2</v>
      </c>
      <c r="I30" s="74">
        <f t="shared" si="6"/>
        <v>1</v>
      </c>
      <c r="J30" s="74">
        <f t="shared" si="7"/>
        <v>0</v>
      </c>
      <c r="K30" s="74">
        <f t="shared" si="8"/>
        <v>8</v>
      </c>
      <c r="L30" s="74">
        <f t="shared" si="9"/>
        <v>401</v>
      </c>
      <c r="M30" s="74">
        <f t="shared" si="10"/>
        <v>545</v>
      </c>
      <c r="N30" s="74">
        <f t="shared" si="11"/>
        <v>-144</v>
      </c>
      <c r="O30" s="87">
        <f t="shared" si="12"/>
        <v>0.24242424242424243</v>
      </c>
      <c r="Q30" s="3"/>
      <c r="R30" s="3" t="s">
        <v>181</v>
      </c>
      <c r="S30" s="3"/>
      <c r="T30" s="3"/>
      <c r="U30" s="146">
        <v>11</v>
      </c>
      <c r="V30" s="71" t="s">
        <v>89</v>
      </c>
      <c r="W30" s="148">
        <f>COUNT(H36,H46,H56,H66,H76,H86,H96,H106,H116,H126,H136)</f>
        <v>11</v>
      </c>
      <c r="X30" s="138">
        <f>SUM(C40,Q51,C58,Q67,C78,C88,Q100,C110,Q116,Q127,C141)</f>
        <v>10</v>
      </c>
      <c r="Y30" s="138">
        <f t="shared" si="13"/>
        <v>2</v>
      </c>
      <c r="Z30" s="138">
        <f t="shared" si="14"/>
        <v>2</v>
      </c>
      <c r="AA30" s="138">
        <f t="shared" si="15"/>
        <v>0</v>
      </c>
      <c r="AB30" s="138">
        <f t="shared" si="16"/>
        <v>7</v>
      </c>
      <c r="AC30" s="138">
        <f>SUM(F40,H51,F58,H67,F78,H100,F110,H116,H127,F141,F88)</f>
        <v>608</v>
      </c>
      <c r="AD30" s="138">
        <f>SUM(H40,F51,H58,F67,H78,H88,F100,H110,F116,F127,H141)</f>
        <v>631</v>
      </c>
      <c r="AE30" s="138">
        <f t="shared" si="2"/>
        <v>-23</v>
      </c>
      <c r="AF30" s="150">
        <f t="shared" si="17"/>
        <v>0.30303030303030304</v>
      </c>
      <c r="AG30" s="119">
        <f t="shared" si="3"/>
        <v>105607999781</v>
      </c>
      <c r="AH30" s="119">
        <f t="shared" si="19"/>
        <v>85400998563</v>
      </c>
      <c r="AI30" s="119">
        <f t="shared" si="18"/>
        <v>3</v>
      </c>
      <c r="AJ30" s="2"/>
      <c r="AK30" s="2"/>
      <c r="AL30" s="3"/>
      <c r="AM30" s="3"/>
      <c r="AN30" s="3"/>
    </row>
    <row r="31" spans="4:40" ht="15.75" thickBot="1">
      <c r="D31" s="12" t="s">
        <v>40</v>
      </c>
      <c r="E31" s="75" t="str">
        <f t="shared" si="0"/>
        <v>mathpalestra</v>
      </c>
      <c r="F31" s="75">
        <f t="shared" si="1"/>
        <v>11</v>
      </c>
      <c r="G31" s="75">
        <f t="shared" si="4"/>
        <v>6</v>
      </c>
      <c r="H31" s="76">
        <f t="shared" si="5"/>
        <v>1</v>
      </c>
      <c r="I31" s="76">
        <f t="shared" si="6"/>
        <v>1</v>
      </c>
      <c r="J31" s="76">
        <f t="shared" si="7"/>
        <v>1</v>
      </c>
      <c r="K31" s="76">
        <f t="shared" si="8"/>
        <v>8</v>
      </c>
      <c r="L31" s="76">
        <f t="shared" si="9"/>
        <v>403</v>
      </c>
      <c r="M31" s="76">
        <f t="shared" si="10"/>
        <v>624</v>
      </c>
      <c r="N31" s="76">
        <f t="shared" si="11"/>
        <v>-221</v>
      </c>
      <c r="O31" s="118">
        <f t="shared" si="12"/>
        <v>0.18181818181818182</v>
      </c>
      <c r="Q31" s="3"/>
      <c r="R31" s="3" t="s">
        <v>182</v>
      </c>
      <c r="S31" s="3"/>
      <c r="T31" s="3"/>
      <c r="U31" s="146">
        <v>12</v>
      </c>
      <c r="V31" s="71" t="s">
        <v>101</v>
      </c>
      <c r="W31" s="148">
        <f>COUNT(H36,H46,H56,H66,H76,H86,H96,H106,H116,H126,H136)</f>
        <v>11</v>
      </c>
      <c r="X31" s="138">
        <f>SUM(C36,C51,Q61,Q68,Q80,C86,Q97,Q108,C119,Q131,C138)</f>
        <v>20</v>
      </c>
      <c r="Y31" s="138">
        <f t="shared" si="13"/>
        <v>6</v>
      </c>
      <c r="Z31" s="138">
        <f t="shared" si="14"/>
        <v>1</v>
      </c>
      <c r="AA31" s="138">
        <f t="shared" si="15"/>
        <v>0</v>
      </c>
      <c r="AB31" s="138">
        <f t="shared" si="16"/>
        <v>4</v>
      </c>
      <c r="AC31" s="138">
        <f>SUM(F36,F51,H61,H68,H80,F86,H97,H108,F119,H131,F138)</f>
        <v>621</v>
      </c>
      <c r="AD31" s="138">
        <f>SUM(H36,H51,F61,F68,F80,H86,F97,F108,H119,F131,H138)</f>
        <v>551</v>
      </c>
      <c r="AE31" s="138">
        <f t="shared" si="2"/>
        <v>70</v>
      </c>
      <c r="AF31" s="150">
        <f t="shared" si="17"/>
        <v>0.60606060606060608</v>
      </c>
      <c r="AG31" s="119">
        <f t="shared" si="3"/>
        <v>205621000712</v>
      </c>
      <c r="AH31" s="119">
        <f t="shared" si="19"/>
        <v>65402997791</v>
      </c>
      <c r="AI31" s="119">
        <f t="shared" si="18"/>
        <v>1</v>
      </c>
      <c r="AJ31" s="2"/>
      <c r="AK31" s="2"/>
      <c r="AL31" s="3"/>
      <c r="AM31" s="3"/>
      <c r="AN31" s="3"/>
    </row>
    <row r="32" spans="4:40" ht="15.75" thickBot="1">
      <c r="Q32" s="3"/>
      <c r="R32" s="3" t="s">
        <v>183</v>
      </c>
      <c r="S32" s="3"/>
      <c r="T32" s="3"/>
      <c r="U32" s="3"/>
      <c r="V32" s="71"/>
      <c r="W32" s="71"/>
      <c r="X32" s="3"/>
      <c r="Y32" s="3"/>
      <c r="Z32" s="3"/>
      <c r="AA32" s="3"/>
      <c r="AB32" s="3"/>
      <c r="AC32" s="3"/>
      <c r="AD32" s="3"/>
      <c r="AE32" s="3"/>
      <c r="AF32" s="3"/>
      <c r="AG32" s="2"/>
      <c r="AH32" s="2"/>
      <c r="AI32" s="2"/>
      <c r="AJ32" s="2"/>
      <c r="AK32" s="2"/>
      <c r="AL32" s="3"/>
      <c r="AM32" s="3"/>
      <c r="AN32" s="3"/>
    </row>
    <row r="33" spans="3:40">
      <c r="D33" s="166" t="s">
        <v>32</v>
      </c>
      <c r="E33" s="167"/>
      <c r="F33" s="167"/>
      <c r="G33" s="167"/>
      <c r="H33" s="167"/>
      <c r="I33" s="167"/>
      <c r="J33" s="167"/>
      <c r="K33" s="167"/>
      <c r="L33" s="167"/>
      <c r="M33" s="167"/>
      <c r="N33" s="167"/>
      <c r="O33" s="167"/>
      <c r="P33" s="168"/>
      <c r="Q33" s="3"/>
      <c r="R33" s="3"/>
      <c r="S33" s="3"/>
      <c r="T33" s="3"/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2"/>
      <c r="AH33" s="2"/>
      <c r="AI33" s="2"/>
      <c r="AJ33" s="2"/>
      <c r="AK33" s="2"/>
      <c r="AL33" s="3"/>
      <c r="AM33" s="3"/>
      <c r="AN33" s="3"/>
    </row>
    <row r="34" spans="3:40" ht="15.75" thickBot="1">
      <c r="D34" s="169"/>
      <c r="E34" s="170"/>
      <c r="F34" s="170"/>
      <c r="G34" s="170"/>
      <c r="H34" s="170"/>
      <c r="I34" s="170"/>
      <c r="J34" s="170"/>
      <c r="K34" s="170"/>
      <c r="L34" s="170"/>
      <c r="M34" s="170"/>
      <c r="N34" s="170"/>
      <c r="O34" s="170"/>
      <c r="P34" s="171"/>
      <c r="Q34" s="3"/>
      <c r="R34" s="3"/>
      <c r="S34" s="3"/>
      <c r="T34" s="3"/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2"/>
      <c r="AH34" s="2"/>
      <c r="AI34" s="2"/>
      <c r="AJ34" s="3"/>
      <c r="AK34" s="3"/>
      <c r="AL34" s="3"/>
      <c r="AM34" s="3"/>
      <c r="AN34" s="3"/>
    </row>
    <row r="35" spans="3:40">
      <c r="D35" s="13"/>
      <c r="E35" s="13"/>
      <c r="F35" s="13"/>
      <c r="G35" s="13"/>
      <c r="H35" s="13"/>
      <c r="I35" s="13"/>
      <c r="J35" s="13"/>
      <c r="K35" s="13"/>
      <c r="L35" s="13"/>
      <c r="M35" s="13"/>
      <c r="N35" s="13"/>
      <c r="O35" s="13"/>
      <c r="P35" s="13"/>
      <c r="Q35" s="3"/>
      <c r="R35" s="3"/>
      <c r="S35" s="3"/>
      <c r="T35" s="3"/>
      <c r="U35" s="3"/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2"/>
      <c r="AH35" s="2"/>
      <c r="AI35" s="2"/>
      <c r="AJ35" s="3"/>
      <c r="AK35" s="3"/>
      <c r="AL35" s="3"/>
      <c r="AM35" s="3"/>
      <c r="AN35" s="3"/>
    </row>
    <row r="36" spans="3:40">
      <c r="C36" s="2">
        <f>IF(OR(F36="",H36=""),"",IF(F36=H36,1,IF(F36&lt;H36,0,IF(F36-H36&lt;10,2,IF(F36&gt;H36,3,SE)))))</f>
        <v>0</v>
      </c>
      <c r="D36" s="173" t="str">
        <f>V31</f>
        <v>Soccer Italy</v>
      </c>
      <c r="E36" s="175"/>
      <c r="F36" s="68">
        <v>37</v>
      </c>
      <c r="G36" s="14" t="s">
        <v>20</v>
      </c>
      <c r="H36" s="69">
        <v>47</v>
      </c>
      <c r="I36" s="173" t="str">
        <f>V24</f>
        <v>Botafogo Rocha</v>
      </c>
      <c r="J36" s="174"/>
      <c r="K36" s="174"/>
      <c r="L36" s="174"/>
      <c r="M36" s="174"/>
      <c r="N36" s="174"/>
      <c r="O36" s="174"/>
      <c r="P36" s="175"/>
      <c r="Q36" s="2">
        <f>IF(OR(H36="",F36=""),"",IF(H36=F36,1,IF(H36&lt;F36,0,IF(H36-F36&lt;10,2,IF(H36&gt;F36,3,SE)))))</f>
        <v>3</v>
      </c>
      <c r="R36" s="2"/>
      <c r="S36" s="3"/>
      <c r="T36" s="3"/>
      <c r="U36" s="3"/>
      <c r="V36" s="3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3"/>
      <c r="AJ36" s="3"/>
      <c r="AK36" s="3"/>
      <c r="AL36" s="3"/>
      <c r="AM36" s="3"/>
    </row>
    <row r="37" spans="3:40">
      <c r="C37" s="2">
        <f>IF(OR(F37="",H37=""),"",IF(F37=H37,1,IF(F37&lt;H37,0,IF(F37-H37&lt;10,2,IF(F37&gt;H37,3,SE)))))</f>
        <v>0</v>
      </c>
      <c r="D37" s="172" t="str">
        <f>V28</f>
        <v>É o ki tu merece</v>
      </c>
      <c r="E37" s="172"/>
      <c r="F37" s="68">
        <v>59</v>
      </c>
      <c r="G37" s="14" t="s">
        <v>20</v>
      </c>
      <c r="H37" s="69">
        <v>68</v>
      </c>
      <c r="I37" s="172" t="str">
        <f>V29</f>
        <v>ousadia e alegriaa1</v>
      </c>
      <c r="J37" s="172"/>
      <c r="K37" s="172"/>
      <c r="L37" s="172"/>
      <c r="M37" s="172"/>
      <c r="N37" s="172"/>
      <c r="O37" s="172"/>
      <c r="P37" s="172"/>
      <c r="Q37" s="2">
        <f>IF(OR(H37="",F37=""),"",IF(H37=F37,1,IF(H37&lt;F37,0,IF(H37-F37&lt;10,2,IF(H37&gt;F37,3,SE)))))</f>
        <v>2</v>
      </c>
      <c r="R37" s="2"/>
      <c r="S37" s="3"/>
      <c r="T37" s="3"/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  <c r="AI37" s="3"/>
      <c r="AJ37" s="3"/>
      <c r="AK37" s="3"/>
      <c r="AL37" s="3"/>
      <c r="AM37" s="3"/>
    </row>
    <row r="38" spans="3:40">
      <c r="C38" s="2">
        <f>IF(OR(F38="",H38=""),"",IF(F38=H38,1,IF(F38&lt;H38,0,IF(F38-H38&lt;10,2,IF(F38&gt;H38,3,SE)))))</f>
        <v>0</v>
      </c>
      <c r="D38" s="173" t="str">
        <f>V20</f>
        <v>mathpalestra</v>
      </c>
      <c r="E38" s="175"/>
      <c r="F38" s="68">
        <v>21</v>
      </c>
      <c r="G38" s="14" t="s">
        <v>20</v>
      </c>
      <c r="H38" s="69">
        <v>59</v>
      </c>
      <c r="I38" s="173" t="str">
        <f>V25</f>
        <v>Sekishiki Mekai Ha</v>
      </c>
      <c r="J38" s="174"/>
      <c r="K38" s="174"/>
      <c r="L38" s="174"/>
      <c r="M38" s="174"/>
      <c r="N38" s="174"/>
      <c r="O38" s="174"/>
      <c r="P38" s="175"/>
      <c r="Q38" s="2">
        <f>IF(OR(H38="",F38=""),"",IF(H38=F38,1,IF(H38&lt;F38,0,IF(H38-F38&lt;10,2,IF(H38&gt;F38,3,SE)))))</f>
        <v>3</v>
      </c>
      <c r="R38" s="2"/>
      <c r="S38" s="3"/>
      <c r="T38" s="3"/>
      <c r="U38" s="3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  <c r="AI38" s="3"/>
      <c r="AJ38" s="3"/>
      <c r="AK38" s="3"/>
      <c r="AL38" s="3"/>
      <c r="AM38" s="3"/>
    </row>
    <row r="39" spans="3:40">
      <c r="C39" s="2">
        <f>IF(OR(F39="",H39=""),"",IF(F39=H39,1,IF(F39&lt;H39,0,IF(F39-H39&lt;10,2,IF(F39&gt;H39,3,SE)))))</f>
        <v>0</v>
      </c>
      <c r="D39" s="172" t="str">
        <f>V22</f>
        <v>Xavecos UFC</v>
      </c>
      <c r="E39" s="172"/>
      <c r="F39" s="68">
        <v>29</v>
      </c>
      <c r="G39" s="14" t="s">
        <v>20</v>
      </c>
      <c r="H39" s="69">
        <v>62</v>
      </c>
      <c r="I39" s="172" t="str">
        <f>V27</f>
        <v>Bahia aju</v>
      </c>
      <c r="J39" s="172"/>
      <c r="K39" s="172"/>
      <c r="L39" s="172"/>
      <c r="M39" s="172"/>
      <c r="N39" s="172"/>
      <c r="O39" s="172"/>
      <c r="P39" s="172"/>
      <c r="Q39" s="2">
        <f>IF(OR(H39="",F39=""),"",IF(H39=F39,1,IF(H39&lt;F39,0,IF(H39-F39&lt;10,2,IF(H39&gt;F39,3,SE)))))</f>
        <v>3</v>
      </c>
      <c r="R39" s="2"/>
      <c r="S39" s="3"/>
      <c r="T39" s="3"/>
      <c r="U39" s="3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  <c r="AG39" s="3"/>
      <c r="AH39" s="3"/>
      <c r="AI39" s="2"/>
      <c r="AJ39" s="3"/>
      <c r="AK39" s="2"/>
      <c r="AL39" s="16"/>
      <c r="AM39" s="16"/>
    </row>
    <row r="40" spans="3:40">
      <c r="C40" s="2">
        <f>IF(OR(F40="",H40=""),"",IF(F40=H40,1,IF(F40&lt;H40,0,IF(F40-H40&lt;10,2,IF(F40&gt;H40,3,SE)))))</f>
        <v>0</v>
      </c>
      <c r="D40" s="172" t="str">
        <f>V30</f>
        <v>Engenheirense</v>
      </c>
      <c r="E40" s="172"/>
      <c r="F40" s="68">
        <v>51</v>
      </c>
      <c r="G40" s="14" t="s">
        <v>20</v>
      </c>
      <c r="H40" s="69">
        <v>53</v>
      </c>
      <c r="I40" s="172" t="str">
        <f>V26</f>
        <v>comicu</v>
      </c>
      <c r="J40" s="172"/>
      <c r="K40" s="172"/>
      <c r="L40" s="172"/>
      <c r="M40" s="172"/>
      <c r="N40" s="172"/>
      <c r="O40" s="172"/>
      <c r="P40" s="172"/>
      <c r="Q40" s="2">
        <f>IF(OR(H40="",F40=""),"",IF(H40=F40,1,IF(H40&lt;F40,0,IF(H40-F40&lt;10,2,IF(H40&gt;F40,3,SE)))))</f>
        <v>2</v>
      </c>
      <c r="R40" s="2"/>
      <c r="S40" s="3"/>
      <c r="T40" s="3"/>
      <c r="U40" s="3"/>
      <c r="V40" s="3"/>
      <c r="W40" s="3"/>
      <c r="X40" s="3"/>
      <c r="Y40" s="3"/>
      <c r="Z40" s="3"/>
      <c r="AA40" s="3"/>
      <c r="AB40" s="3"/>
      <c r="AC40" s="3"/>
      <c r="AD40" s="3"/>
      <c r="AE40" s="3"/>
      <c r="AF40" s="3"/>
      <c r="AG40" s="2"/>
      <c r="AH40" s="2"/>
      <c r="AI40" s="2"/>
      <c r="AJ40" s="3"/>
      <c r="AK40" s="2"/>
      <c r="AL40" s="16"/>
      <c r="AM40" s="16"/>
    </row>
    <row r="41" spans="3:40">
      <c r="C41" s="2">
        <f>IF(OR(F41="",H41=""),"",IF(F41=H41,1,IF(F41&lt;H41,0,IF(F41-H41&lt;10,2,IF(F41&gt;H41,3,SE)))))</f>
        <v>3</v>
      </c>
      <c r="D41" s="172" t="str">
        <f>V23</f>
        <v>Driblador F.C</v>
      </c>
      <c r="E41" s="172"/>
      <c r="F41" s="69">
        <v>63</v>
      </c>
      <c r="G41" s="14" t="s">
        <v>20</v>
      </c>
      <c r="H41" s="68">
        <v>15</v>
      </c>
      <c r="I41" s="172" t="str">
        <f>V21</f>
        <v>Marvada da cachaça</v>
      </c>
      <c r="J41" s="172"/>
      <c r="K41" s="172"/>
      <c r="L41" s="172"/>
      <c r="M41" s="172"/>
      <c r="N41" s="172"/>
      <c r="O41" s="172"/>
      <c r="P41" s="172"/>
      <c r="Q41" s="2">
        <f>IF(OR(H41="",F41=""),"",IF(H41=F41,1,IF(H41&lt;F41,0,IF(H41-F41&lt;10,2,IF(H41&gt;F41,3,SE)))))</f>
        <v>0</v>
      </c>
      <c r="R41" s="2"/>
      <c r="S41" s="3"/>
      <c r="T41" s="3"/>
      <c r="U41" s="3"/>
      <c r="V41" s="3"/>
      <c r="W41" s="3"/>
      <c r="X41" s="3"/>
      <c r="Y41" s="3"/>
      <c r="Z41" s="3"/>
      <c r="AA41" s="3"/>
      <c r="AB41" s="3"/>
      <c r="AC41" s="3"/>
      <c r="AD41" s="3"/>
      <c r="AE41" s="3"/>
      <c r="AF41" s="3"/>
      <c r="AG41" s="2"/>
      <c r="AH41" s="2"/>
      <c r="AI41" s="2"/>
      <c r="AJ41" s="2"/>
      <c r="AK41" s="2"/>
      <c r="AL41" s="16"/>
      <c r="AM41" s="16"/>
    </row>
    <row r="42" spans="3:40" ht="15.75" thickBot="1">
      <c r="C42" s="2" t="str">
        <f>IF(OR(F42="",H42=""),"",IF(F42=H42,1,IF(F42&lt;H42,0,IF(F42-H42&lt;10,2,IF(F42&gt;H42,3,SE)))))</f>
        <v/>
      </c>
      <c r="D42" s="13"/>
      <c r="E42" s="13"/>
      <c r="F42" s="13"/>
      <c r="G42" s="13"/>
      <c r="H42" s="13"/>
      <c r="I42" s="13"/>
      <c r="J42" s="13"/>
      <c r="K42" s="13"/>
      <c r="L42" s="13"/>
      <c r="M42" s="13"/>
      <c r="N42" s="13"/>
      <c r="O42" s="13"/>
      <c r="P42" s="13"/>
      <c r="Q42" s="3" t="str">
        <f>IF(OR(H42="",F42=""),"",IF(H42=F42,1,IF(H42&lt;F42,0,IF(H42-F42&lt;10,2,IF(H42&gt;F42,3,SE)))))</f>
        <v/>
      </c>
      <c r="R42" s="3"/>
      <c r="S42" s="3"/>
      <c r="T42" s="3"/>
      <c r="U42" s="3"/>
      <c r="V42" s="3"/>
      <c r="W42" s="3"/>
      <c r="X42" s="3"/>
      <c r="Y42" s="3"/>
      <c r="Z42" s="3"/>
      <c r="AA42" s="3"/>
      <c r="AB42" s="3"/>
      <c r="AC42" s="3"/>
      <c r="AD42" s="3"/>
      <c r="AE42" s="3"/>
      <c r="AF42" s="3"/>
      <c r="AG42" s="2"/>
      <c r="AH42" s="2"/>
      <c r="AI42" s="2"/>
      <c r="AJ42" s="2"/>
      <c r="AK42" s="2"/>
      <c r="AL42" s="16"/>
      <c r="AM42" s="16"/>
    </row>
    <row r="43" spans="3:40">
      <c r="C43" s="2" t="str">
        <f>IF(OR(F43="",H43=""),"",IF(F43=H43,1,IF(F43&lt;H43,0,IF(F43-H43&lt;10,2,IF(F43&gt;H43,3,SE)))))</f>
        <v/>
      </c>
      <c r="D43" s="166" t="s">
        <v>31</v>
      </c>
      <c r="E43" s="167"/>
      <c r="F43" s="167"/>
      <c r="G43" s="167"/>
      <c r="H43" s="167"/>
      <c r="I43" s="167"/>
      <c r="J43" s="167"/>
      <c r="K43" s="167"/>
      <c r="L43" s="167"/>
      <c r="M43" s="167"/>
      <c r="N43" s="167"/>
      <c r="O43" s="167"/>
      <c r="P43" s="168"/>
      <c r="Q43" s="2" t="str">
        <f>IF(OR(H43="",F43=""),"",IF(H43=F43,1,IF(H43&lt;F43,0,IF(H43-F43&lt;10,2,IF(H43&gt;F43,3,SE)))))</f>
        <v/>
      </c>
      <c r="R43" s="3"/>
      <c r="S43" s="3"/>
      <c r="T43" s="3"/>
      <c r="U43" s="2"/>
      <c r="V43" s="2"/>
      <c r="W43" s="2"/>
      <c r="X43" s="2"/>
      <c r="Y43" s="2"/>
      <c r="Z43" s="2"/>
      <c r="AA43" s="2"/>
      <c r="AB43" s="2"/>
      <c r="AC43" s="2"/>
      <c r="AD43" s="2"/>
      <c r="AE43" s="2"/>
      <c r="AF43" s="2"/>
      <c r="AG43" s="2"/>
      <c r="AH43" s="2"/>
      <c r="AI43" s="2"/>
      <c r="AJ43" s="2"/>
      <c r="AK43" s="2"/>
      <c r="AL43" s="16"/>
      <c r="AM43" s="16"/>
    </row>
    <row r="44" spans="3:40" ht="15.75" thickBot="1">
      <c r="C44" s="2" t="str">
        <f>IF(OR(F44="",H44=""),"",IF(F44=H44,1,IF(F44&lt;H44,0,IF(F44-H44&lt;10,2,IF(F44&gt;H44,3,SE)))))</f>
        <v/>
      </c>
      <c r="D44" s="169"/>
      <c r="E44" s="170"/>
      <c r="F44" s="170"/>
      <c r="G44" s="170"/>
      <c r="H44" s="170"/>
      <c r="I44" s="170"/>
      <c r="J44" s="170"/>
      <c r="K44" s="170"/>
      <c r="L44" s="170"/>
      <c r="M44" s="170"/>
      <c r="N44" s="170"/>
      <c r="O44" s="170"/>
      <c r="P44" s="171"/>
      <c r="Q44" s="2" t="str">
        <f>IF(OR(H44="",F44=""),"",IF(H44=F44,1,IF(H44&lt;F44,0,IF(H44-F44&lt;10,2,IF(H44&gt;F44,3,SE)))))</f>
        <v/>
      </c>
      <c r="R44" s="3"/>
      <c r="S44" s="3"/>
      <c r="T44" s="3"/>
      <c r="U44" s="2"/>
      <c r="V44" s="2"/>
      <c r="W44" s="2"/>
      <c r="X44" s="2"/>
      <c r="Y44" s="2"/>
      <c r="Z44" s="2"/>
      <c r="AA44" s="2"/>
      <c r="AB44" s="2"/>
      <c r="AC44" s="2"/>
      <c r="AD44" s="2"/>
      <c r="AE44" s="2"/>
      <c r="AF44" s="2"/>
      <c r="AG44" s="2"/>
      <c r="AH44" s="2"/>
      <c r="AI44" s="2"/>
      <c r="AJ44" s="2"/>
      <c r="AK44" s="2"/>
      <c r="AL44" s="16"/>
      <c r="AM44" s="16"/>
    </row>
    <row r="45" spans="3:40">
      <c r="C45" s="2" t="str">
        <f>IF(OR(F45="",H45=""),"",IF(F45=H45,1,IF(F45&lt;H45,0,IF(F45-H45&lt;10,2,IF(F45&gt;H45,3,SE)))))</f>
        <v/>
      </c>
      <c r="D45" s="13"/>
      <c r="E45" s="13"/>
      <c r="F45" s="13"/>
      <c r="G45" s="13"/>
      <c r="H45" s="13"/>
      <c r="I45" s="13"/>
      <c r="J45" s="13"/>
      <c r="K45" s="13"/>
      <c r="L45" s="13"/>
      <c r="M45" s="13"/>
      <c r="N45" s="13"/>
      <c r="O45" s="13"/>
      <c r="P45" s="13"/>
      <c r="Q45" s="2" t="str">
        <f>IF(OR(H45="",F45=""),"",IF(H45=F45,1,IF(H45&lt;F45,0,IF(H45-F45&lt;10,2,IF(H45&gt;F45,3,SE)))))</f>
        <v/>
      </c>
      <c r="R45" s="3"/>
      <c r="S45" s="3"/>
      <c r="T45" s="3"/>
      <c r="U45" s="2"/>
      <c r="V45" s="2"/>
      <c r="W45" s="2"/>
      <c r="X45" s="2"/>
      <c r="Y45" s="2"/>
      <c r="Z45" s="2"/>
      <c r="AA45" s="2"/>
      <c r="AB45" s="2"/>
      <c r="AC45" s="2"/>
      <c r="AD45" s="2"/>
      <c r="AE45" s="2"/>
      <c r="AF45" s="2"/>
      <c r="AG45" s="2"/>
      <c r="AH45" s="2"/>
      <c r="AI45" s="2"/>
      <c r="AJ45" s="2"/>
      <c r="AK45" s="2"/>
      <c r="AL45" s="16"/>
      <c r="AM45" s="16"/>
    </row>
    <row r="46" spans="3:40">
      <c r="C46" s="2">
        <f>IF(OR(F46="",H46=""),"",IF(F46=H46,1,IF(F46&lt;H46,0,IF(F46-H46&lt;10,2,IF(F46&gt;H46,3,SE)))))</f>
        <v>3</v>
      </c>
      <c r="D46" s="173" t="str">
        <f>V23</f>
        <v>Driblador F.C</v>
      </c>
      <c r="E46" s="175"/>
      <c r="F46" s="69">
        <v>91</v>
      </c>
      <c r="G46" s="15" t="s">
        <v>20</v>
      </c>
      <c r="H46" s="68">
        <v>15</v>
      </c>
      <c r="I46" s="173" t="str">
        <f>V20</f>
        <v>mathpalestra</v>
      </c>
      <c r="J46" s="174"/>
      <c r="K46" s="174"/>
      <c r="L46" s="174"/>
      <c r="M46" s="174"/>
      <c r="N46" s="174"/>
      <c r="O46" s="174"/>
      <c r="P46" s="175"/>
      <c r="Q46" s="2">
        <f>IF(OR(H46="",F46=""),"",IF(H46=F46,1,IF(H46&lt;F46,0,IF(H46-F46&lt;10,2,IF(H46&gt;F46,3,SE)))))</f>
        <v>0</v>
      </c>
      <c r="R46" s="3"/>
      <c r="S46" s="3"/>
      <c r="T46" s="3"/>
      <c r="U46" s="2"/>
      <c r="V46" s="3"/>
      <c r="W46" s="3"/>
      <c r="X46" s="2"/>
      <c r="Y46" s="2"/>
      <c r="Z46" s="2"/>
      <c r="AA46" s="2"/>
      <c r="AB46" s="2"/>
      <c r="AC46" s="2"/>
      <c r="AD46" s="2"/>
      <c r="AE46" s="2"/>
      <c r="AF46" s="2"/>
      <c r="AG46" s="2"/>
      <c r="AH46" s="2"/>
      <c r="AI46" s="2"/>
      <c r="AJ46" s="2"/>
      <c r="AK46" s="2"/>
      <c r="AL46" s="16"/>
      <c r="AM46" s="16"/>
    </row>
    <row r="47" spans="3:40">
      <c r="C47" s="2">
        <f>IF(OR(F47="",H47=""),"",IF(F47=H47,1,IF(F47&lt;H47,0,IF(F47-H47&lt;10,2,IF(F47&gt;H47,3,SE)))))</f>
        <v>0</v>
      </c>
      <c r="D47" s="172" t="str">
        <f>V24</f>
        <v>Botafogo Rocha</v>
      </c>
      <c r="E47" s="172"/>
      <c r="F47" s="68">
        <v>42</v>
      </c>
      <c r="G47" s="15" t="s">
        <v>20</v>
      </c>
      <c r="H47" s="69">
        <v>79</v>
      </c>
      <c r="I47" s="172" t="str">
        <f>V26</f>
        <v>comicu</v>
      </c>
      <c r="J47" s="172"/>
      <c r="K47" s="172"/>
      <c r="L47" s="172"/>
      <c r="M47" s="172"/>
      <c r="N47" s="172"/>
      <c r="O47" s="172"/>
      <c r="P47" s="172"/>
      <c r="Q47" s="2">
        <f>IF(OR(H47="",F47=""),"",IF(H47=F47,1,IF(H47&lt;F47,0,IF(H47-F47&lt;10,2,IF(H47&gt;F47,3,SE)))))</f>
        <v>3</v>
      </c>
      <c r="R47" s="3"/>
      <c r="S47" s="3"/>
      <c r="T47" s="3"/>
      <c r="U47" s="2"/>
      <c r="V47" s="3"/>
      <c r="W47" s="3"/>
      <c r="X47" s="2"/>
      <c r="Y47" s="2"/>
      <c r="Z47" s="2"/>
      <c r="AA47" s="2"/>
      <c r="AB47" s="2"/>
      <c r="AC47" s="2"/>
      <c r="AD47" s="2"/>
      <c r="AE47" s="2"/>
      <c r="AF47" s="2"/>
      <c r="AG47" s="2"/>
      <c r="AH47" s="2"/>
      <c r="AI47" s="2"/>
      <c r="AJ47" s="2"/>
      <c r="AK47" s="2"/>
      <c r="AL47" s="16"/>
      <c r="AM47" s="16"/>
    </row>
    <row r="48" spans="3:40">
      <c r="C48" s="2">
        <f>IF(OR(F48="",H48=""),"",IF(F48=H48,1,IF(F48&lt;H48,0,IF(F48-H48&lt;10,2,IF(F48&gt;H48,3,SE)))))</f>
        <v>0</v>
      </c>
      <c r="D48" s="173" t="str">
        <f>V29</f>
        <v>ousadia e alegriaa1</v>
      </c>
      <c r="E48" s="175"/>
      <c r="F48" s="68">
        <v>55</v>
      </c>
      <c r="G48" s="15" t="s">
        <v>20</v>
      </c>
      <c r="H48" s="69">
        <v>69</v>
      </c>
      <c r="I48" s="173" t="str">
        <f>V27</f>
        <v>Bahia aju</v>
      </c>
      <c r="J48" s="174"/>
      <c r="K48" s="174"/>
      <c r="L48" s="174"/>
      <c r="M48" s="174"/>
      <c r="N48" s="174"/>
      <c r="O48" s="174"/>
      <c r="P48" s="175"/>
      <c r="Q48" s="2">
        <f>IF(OR(H48="",F48=""),"",IF(H48=F48,1,IF(H48&lt;F48,0,IF(H48-F48&lt;10,2,IF(H48&gt;F48,3,SE)))))</f>
        <v>3</v>
      </c>
      <c r="R48" s="3"/>
      <c r="S48" s="3"/>
      <c r="T48" s="3"/>
      <c r="U48" s="2"/>
      <c r="V48" s="3"/>
      <c r="W48" s="3"/>
      <c r="X48" s="2"/>
      <c r="Y48" s="2"/>
      <c r="Z48" s="2"/>
      <c r="AA48" s="2"/>
      <c r="AB48" s="2"/>
      <c r="AC48" s="2"/>
      <c r="AD48" s="2"/>
      <c r="AE48" s="2"/>
      <c r="AF48" s="2"/>
      <c r="AG48" s="2"/>
      <c r="AH48" s="2"/>
      <c r="AI48" s="2"/>
      <c r="AJ48" s="2"/>
      <c r="AK48" s="2"/>
      <c r="AL48" s="16"/>
      <c r="AM48" s="16"/>
    </row>
    <row r="49" spans="3:39">
      <c r="C49" s="2">
        <f>IF(OR(F49="",H49=""),"",IF(F49=H49,1,IF(F49&lt;H49,0,IF(F49-H49&lt;10,2,IF(F49&gt;H49,3,SE)))))</f>
        <v>0</v>
      </c>
      <c r="D49" s="172" t="str">
        <f>V25</f>
        <v>Sekishiki Mekai Ha</v>
      </c>
      <c r="E49" s="172"/>
      <c r="F49" s="68">
        <v>63</v>
      </c>
      <c r="G49" s="15" t="s">
        <v>20</v>
      </c>
      <c r="H49" s="69">
        <v>73</v>
      </c>
      <c r="I49" s="172" t="str">
        <f>V28</f>
        <v>É o ki tu merece</v>
      </c>
      <c r="J49" s="172"/>
      <c r="K49" s="172"/>
      <c r="L49" s="172"/>
      <c r="M49" s="172"/>
      <c r="N49" s="172"/>
      <c r="O49" s="172"/>
      <c r="P49" s="172"/>
      <c r="Q49" s="2">
        <f>IF(OR(H49="",F49=""),"",IF(H49=F49,1,IF(H49&lt;F49,0,IF(H49-F49&lt;10,2,IF(H49&gt;F49,3,SE)))))</f>
        <v>3</v>
      </c>
      <c r="R49" s="3"/>
      <c r="S49" s="3"/>
      <c r="T49" s="3"/>
      <c r="U49" s="2"/>
      <c r="V49" s="3"/>
      <c r="W49" s="3"/>
      <c r="X49" s="2"/>
      <c r="Y49" s="2"/>
      <c r="Z49" s="2"/>
      <c r="AA49" s="2"/>
      <c r="AB49" s="2"/>
      <c r="AC49" s="2"/>
      <c r="AD49" s="2"/>
      <c r="AE49" s="2"/>
      <c r="AF49" s="2"/>
      <c r="AG49" s="2"/>
      <c r="AH49" s="2"/>
      <c r="AI49" s="2"/>
      <c r="AJ49" s="2"/>
      <c r="AK49" s="2"/>
      <c r="AL49" s="16"/>
      <c r="AM49" s="16"/>
    </row>
    <row r="50" spans="3:39">
      <c r="C50" s="2">
        <f>IF(OR(F50="",H50=""),"",IF(F50=H50,1,IF(F50&lt;H50,0,IF(F50-H50&lt;10,2,IF(F50&gt;H50,3,SE)))))</f>
        <v>3</v>
      </c>
      <c r="D50" s="172" t="str">
        <f>V21</f>
        <v>Marvada da cachaça</v>
      </c>
      <c r="E50" s="172"/>
      <c r="F50" s="69">
        <v>68</v>
      </c>
      <c r="G50" s="15" t="s">
        <v>20</v>
      </c>
      <c r="H50" s="68">
        <v>29</v>
      </c>
      <c r="I50" s="172" t="str">
        <f>V22</f>
        <v>Xavecos UFC</v>
      </c>
      <c r="J50" s="172"/>
      <c r="K50" s="172"/>
      <c r="L50" s="172"/>
      <c r="M50" s="172"/>
      <c r="N50" s="172"/>
      <c r="O50" s="172"/>
      <c r="P50" s="172"/>
      <c r="Q50" s="2">
        <f>IF(OR(H50="",F50=""),"",IF(H50=F50,1,IF(H50&lt;F50,0,IF(H50-F50&lt;10,2,IF(H50&gt;F50,3,SE)))))</f>
        <v>0</v>
      </c>
      <c r="R50" s="3"/>
      <c r="S50" s="3"/>
      <c r="T50" s="3"/>
      <c r="U50" s="2"/>
      <c r="V50" s="3"/>
      <c r="W50" s="3"/>
      <c r="X50" s="2"/>
      <c r="Y50" s="2"/>
      <c r="Z50" s="2"/>
      <c r="AA50" s="2"/>
      <c r="AB50" s="2"/>
      <c r="AC50" s="2"/>
      <c r="AD50" s="2"/>
      <c r="AE50" s="2"/>
      <c r="AF50" s="2"/>
      <c r="AG50" s="2"/>
      <c r="AH50" s="2"/>
      <c r="AI50" s="2"/>
      <c r="AJ50" s="2"/>
      <c r="AK50" s="2"/>
      <c r="AL50" s="16"/>
      <c r="AM50" s="16"/>
    </row>
    <row r="51" spans="3:39">
      <c r="C51" s="2">
        <f>IF(OR(F51="",H51=""),"",IF(F51=H51,1,IF(F51&lt;H51,0,IF(F51-H51&lt;10,2,IF(F51&gt;H51,3,SE)))))</f>
        <v>3</v>
      </c>
      <c r="D51" s="172" t="str">
        <f>V31</f>
        <v>Soccer Italy</v>
      </c>
      <c r="E51" s="172"/>
      <c r="F51" s="69">
        <v>101</v>
      </c>
      <c r="G51" s="15" t="s">
        <v>20</v>
      </c>
      <c r="H51" s="68">
        <v>68</v>
      </c>
      <c r="I51" s="172" t="str">
        <f>V30</f>
        <v>Engenheirense</v>
      </c>
      <c r="J51" s="172"/>
      <c r="K51" s="172"/>
      <c r="L51" s="172"/>
      <c r="M51" s="172"/>
      <c r="N51" s="172"/>
      <c r="O51" s="172"/>
      <c r="P51" s="172"/>
      <c r="Q51" s="2">
        <f>IF(OR(H51="",F51=""),"",IF(H51=F51,1,IF(H51&lt;F51,0,IF(H51-F51&lt;10,2,IF(H51&gt;F51,3,SE)))))</f>
        <v>0</v>
      </c>
      <c r="R51" s="3"/>
      <c r="S51" s="3"/>
      <c r="T51" s="3"/>
      <c r="U51" s="2"/>
      <c r="V51" s="3"/>
      <c r="W51" s="3"/>
      <c r="X51" s="2"/>
      <c r="Y51" s="2"/>
      <c r="Z51" s="2"/>
      <c r="AA51" s="2"/>
      <c r="AB51" s="2"/>
      <c r="AC51" s="2"/>
      <c r="AD51" s="2"/>
      <c r="AE51" s="2"/>
      <c r="AF51" s="2"/>
      <c r="AG51" s="2"/>
      <c r="AH51" s="2"/>
      <c r="AI51" s="2"/>
      <c r="AJ51" s="2"/>
      <c r="AK51" s="2"/>
      <c r="AL51" s="16"/>
      <c r="AM51" s="16"/>
    </row>
    <row r="52" spans="3:39" ht="15.75" thickBot="1">
      <c r="C52" s="2" t="str">
        <f>IF(OR(F52="",H52=""),"",IF(F52=H52,1,IF(F52&lt;H52,0,IF(F52-H52&lt;10,2,IF(F52&gt;H52,3,SE)))))</f>
        <v/>
      </c>
      <c r="D52" s="13"/>
      <c r="E52" s="13"/>
      <c r="F52" s="13"/>
      <c r="G52" s="13"/>
      <c r="H52" s="13"/>
      <c r="I52" s="13"/>
      <c r="J52" s="13"/>
      <c r="K52" s="13"/>
      <c r="L52" s="13"/>
      <c r="M52" s="13"/>
      <c r="N52" s="13"/>
      <c r="O52" s="13"/>
      <c r="P52" s="13"/>
      <c r="Q52" s="2" t="str">
        <f>IF(OR(H52="",F52=""),"",IF(H52=F52,1,IF(H52&lt;F52,0,IF(H52-F52&lt;10,2,IF(H52&gt;F52,3,SE)))))</f>
        <v/>
      </c>
      <c r="R52" s="3"/>
      <c r="S52" s="3"/>
      <c r="T52" s="3"/>
      <c r="U52" s="2"/>
      <c r="V52" s="3"/>
      <c r="W52" s="3"/>
      <c r="X52" s="2"/>
      <c r="Y52" s="2"/>
      <c r="Z52" s="2"/>
      <c r="AA52" s="2"/>
      <c r="AB52" s="2"/>
      <c r="AC52" s="2"/>
      <c r="AD52" s="2"/>
      <c r="AE52" s="2"/>
      <c r="AF52" s="2"/>
      <c r="AG52" s="2"/>
      <c r="AH52" s="2"/>
      <c r="AI52" s="2"/>
      <c r="AJ52" s="2"/>
      <c r="AK52" s="2"/>
      <c r="AL52" s="16"/>
      <c r="AM52" s="16"/>
    </row>
    <row r="53" spans="3:39">
      <c r="C53" s="2" t="str">
        <f>IF(OR(F53="",H53=""),"",IF(F53=H53,1,IF(F53&lt;H53,0,IF(F53-H53&lt;10,2,IF(F53&gt;H53,3,SE)))))</f>
        <v/>
      </c>
      <c r="D53" s="166" t="s">
        <v>30</v>
      </c>
      <c r="E53" s="167"/>
      <c r="F53" s="167"/>
      <c r="G53" s="167"/>
      <c r="H53" s="167"/>
      <c r="I53" s="167"/>
      <c r="J53" s="167"/>
      <c r="K53" s="167"/>
      <c r="L53" s="167"/>
      <c r="M53" s="167"/>
      <c r="N53" s="167"/>
      <c r="O53" s="167"/>
      <c r="P53" s="168"/>
      <c r="Q53" s="2" t="str">
        <f>IF(OR(H53="",F53=""),"",IF(H53=F53,1,IF(H53&lt;F53,0,IF(H53-F53&lt;10,2,IF(H53&gt;F53,3,SE)))))</f>
        <v/>
      </c>
      <c r="R53" s="3"/>
      <c r="S53" s="3"/>
      <c r="T53" s="3"/>
      <c r="U53" s="2"/>
      <c r="V53" s="3"/>
      <c r="W53" s="3"/>
      <c r="X53" s="2"/>
      <c r="Y53" s="2"/>
      <c r="Z53" s="2"/>
      <c r="AA53" s="2"/>
      <c r="AB53" s="2"/>
      <c r="AC53" s="2"/>
      <c r="AD53" s="2"/>
      <c r="AE53" s="2"/>
      <c r="AF53" s="2"/>
      <c r="AG53" s="2"/>
      <c r="AH53" s="2"/>
      <c r="AI53" s="2"/>
      <c r="AJ53" s="2"/>
      <c r="AK53" s="2"/>
      <c r="AL53" s="16"/>
      <c r="AM53" s="16"/>
    </row>
    <row r="54" spans="3:39" ht="15.75" thickBot="1">
      <c r="C54" s="2" t="str">
        <f>IF(OR(F54="",H54=""),"",IF(F54=H54,1,IF(F54&lt;H54,0,IF(F54-H54&lt;10,2,IF(F54&gt;H54,3,SE)))))</f>
        <v/>
      </c>
      <c r="D54" s="169"/>
      <c r="E54" s="170"/>
      <c r="F54" s="170"/>
      <c r="G54" s="170"/>
      <c r="H54" s="170"/>
      <c r="I54" s="170"/>
      <c r="J54" s="170"/>
      <c r="K54" s="170"/>
      <c r="L54" s="170"/>
      <c r="M54" s="170"/>
      <c r="N54" s="170"/>
      <c r="O54" s="170"/>
      <c r="P54" s="171"/>
      <c r="Q54" s="2" t="str">
        <f>IF(OR(H54="",F54=""),"",IF(H54=F54,1,IF(H54&lt;F54,0,IF(H54-F54&lt;10,2,IF(H54&gt;F54,3,SE)))))</f>
        <v/>
      </c>
      <c r="R54" s="3"/>
      <c r="S54" s="3"/>
      <c r="T54" s="3"/>
      <c r="U54" s="2"/>
      <c r="V54" s="3"/>
      <c r="W54" s="3"/>
      <c r="X54" s="2"/>
      <c r="Y54" s="2"/>
      <c r="Z54" s="2"/>
      <c r="AA54" s="2"/>
      <c r="AB54" s="2"/>
      <c r="AC54" s="2"/>
      <c r="AD54" s="2"/>
      <c r="AE54" s="2"/>
      <c r="AF54" s="2"/>
      <c r="AG54" s="2"/>
      <c r="AH54" s="2"/>
      <c r="AI54" s="2"/>
      <c r="AJ54" s="2"/>
      <c r="AK54" s="2"/>
      <c r="AL54" s="16"/>
      <c r="AM54" s="16"/>
    </row>
    <row r="55" spans="3:39">
      <c r="C55" s="2" t="str">
        <f>IF(OR(F55="",H55=""),"",IF(F55=H55,1,IF(F55&lt;H55,0,IF(F55-H55&lt;10,2,IF(F55&gt;H55,3,SE)))))</f>
        <v/>
      </c>
      <c r="D55" s="13"/>
      <c r="E55" s="13"/>
      <c r="F55" s="13"/>
      <c r="G55" s="13"/>
      <c r="H55" s="13"/>
      <c r="I55" s="13"/>
      <c r="J55" s="13"/>
      <c r="K55" s="13"/>
      <c r="L55" s="13"/>
      <c r="M55" s="13"/>
      <c r="N55" s="13"/>
      <c r="O55" s="13"/>
      <c r="P55" s="13"/>
      <c r="Q55" s="2" t="str">
        <f>IF(OR(H55="",F55=""),"",IF(H55=F55,1,IF(H55&lt;F55,0,IF(H55-F55&lt;10,2,IF(H55&gt;F55,3,SE)))))</f>
        <v/>
      </c>
      <c r="R55" s="3"/>
      <c r="S55" s="3"/>
      <c r="T55" s="3"/>
      <c r="U55" s="2"/>
      <c r="V55" s="3"/>
      <c r="W55" s="3"/>
      <c r="X55" s="2"/>
      <c r="Y55" s="2"/>
      <c r="Z55" s="2"/>
      <c r="AA55" s="2"/>
      <c r="AB55" s="2"/>
      <c r="AC55" s="2"/>
      <c r="AD55" s="2"/>
      <c r="AE55" s="2"/>
      <c r="AF55" s="2"/>
      <c r="AG55" s="2"/>
      <c r="AH55" s="2"/>
      <c r="AI55" s="2"/>
      <c r="AJ55" s="2"/>
      <c r="AK55" s="2"/>
      <c r="AL55" s="16"/>
      <c r="AM55" s="16"/>
    </row>
    <row r="56" spans="3:39">
      <c r="C56" s="2">
        <f>IF(OR(F56="",H56=""),"",IF(F56=H56,1,IF(F56&lt;H56,0,IF(F56-H56&lt;10,2,IF(F56&gt;H56,3,SE)))))</f>
        <v>3</v>
      </c>
      <c r="D56" s="173" t="str">
        <f>V28</f>
        <v>É o ki tu merece</v>
      </c>
      <c r="E56" s="175"/>
      <c r="F56" s="69">
        <v>56</v>
      </c>
      <c r="G56" s="14" t="s">
        <v>20</v>
      </c>
      <c r="H56" s="68">
        <v>26</v>
      </c>
      <c r="I56" s="173" t="str">
        <f>V24</f>
        <v>Botafogo Rocha</v>
      </c>
      <c r="J56" s="174"/>
      <c r="K56" s="174"/>
      <c r="L56" s="174"/>
      <c r="M56" s="174"/>
      <c r="N56" s="174"/>
      <c r="O56" s="174"/>
      <c r="P56" s="175"/>
      <c r="Q56" s="2">
        <f>IF(OR(H56="",F56=""),"",IF(H56=F56,1,IF(H56&lt;F56,0,IF(H56-F56&lt;10,2,IF(H56&gt;F56,3,SE)))))</f>
        <v>0</v>
      </c>
      <c r="R56" s="3"/>
      <c r="S56" s="3"/>
      <c r="T56" s="3"/>
      <c r="U56" s="2"/>
      <c r="V56" s="3"/>
      <c r="W56" s="3"/>
      <c r="X56" s="2"/>
      <c r="Y56" s="2"/>
      <c r="Z56" s="2"/>
      <c r="AA56" s="2"/>
      <c r="AB56" s="2"/>
      <c r="AC56" s="2"/>
      <c r="AD56" s="2"/>
      <c r="AE56" s="2"/>
      <c r="AF56" s="2"/>
      <c r="AG56" s="2"/>
      <c r="AH56" s="2"/>
      <c r="AI56" s="2"/>
      <c r="AJ56" s="2"/>
      <c r="AK56" s="2"/>
      <c r="AL56" s="16"/>
      <c r="AM56" s="16"/>
    </row>
    <row r="57" spans="3:39">
      <c r="C57" s="2">
        <f>IF(OR(F57="",H57=""),"",IF(F57=H57,1,IF(F57&lt;H57,0,IF(F57-H57&lt;10,2,IF(F57&gt;H57,3,SE)))))</f>
        <v>1</v>
      </c>
      <c r="D57" s="172" t="str">
        <f>V25</f>
        <v>Sekishiki Mekai Ha</v>
      </c>
      <c r="E57" s="172"/>
      <c r="F57" s="68">
        <v>36</v>
      </c>
      <c r="G57" s="14" t="s">
        <v>20</v>
      </c>
      <c r="H57" s="68">
        <v>36</v>
      </c>
      <c r="I57" s="172" t="str">
        <f>V21</f>
        <v>Marvada da cachaça</v>
      </c>
      <c r="J57" s="172"/>
      <c r="K57" s="172"/>
      <c r="L57" s="172"/>
      <c r="M57" s="172"/>
      <c r="N57" s="172"/>
      <c r="O57" s="172"/>
      <c r="P57" s="172"/>
      <c r="Q57" s="2">
        <f>IF(OR(H57="",F57=""),"",IF(H57=F57,1,IF(H57&lt;F57,0,IF(H57-F57&lt;10,2,IF(H57&gt;F57,3,SE)))))</f>
        <v>1</v>
      </c>
      <c r="R57" s="3"/>
      <c r="S57" s="3"/>
      <c r="T57" s="3"/>
      <c r="U57" s="2"/>
      <c r="V57" s="3"/>
      <c r="W57" s="3"/>
      <c r="X57" s="2"/>
      <c r="Y57" s="2"/>
      <c r="Z57" s="2"/>
      <c r="AA57" s="2"/>
      <c r="AB57" s="2"/>
      <c r="AC57" s="2"/>
      <c r="AD57" s="2"/>
      <c r="AE57" s="2"/>
      <c r="AF57" s="2"/>
      <c r="AG57" s="2"/>
      <c r="AH57" s="2"/>
      <c r="AI57" s="2"/>
      <c r="AJ57" s="2"/>
      <c r="AK57" s="2"/>
      <c r="AL57" s="16"/>
      <c r="AM57" s="16"/>
    </row>
    <row r="58" spans="3:39">
      <c r="C58" s="2">
        <f>IF(OR(F58="",H58=""),"",IF(F58=H58,1,IF(F58&lt;H58,0,IF(F58-H58&lt;10,2,IF(F58&gt;H58,3,SE)))))</f>
        <v>0</v>
      </c>
      <c r="D58" s="173" t="str">
        <f>V30</f>
        <v>Engenheirense</v>
      </c>
      <c r="E58" s="175"/>
      <c r="F58" s="68">
        <v>25</v>
      </c>
      <c r="G58" s="14" t="s">
        <v>20</v>
      </c>
      <c r="H58" s="69">
        <v>34</v>
      </c>
      <c r="I58" s="173" t="str">
        <f>V23</f>
        <v>Driblador F.C</v>
      </c>
      <c r="J58" s="174"/>
      <c r="K58" s="174"/>
      <c r="L58" s="174"/>
      <c r="M58" s="174"/>
      <c r="N58" s="174"/>
      <c r="O58" s="174"/>
      <c r="P58" s="175"/>
      <c r="Q58" s="2">
        <f>IF(OR(H58="",F58=""),"",IF(H58=F58,1,IF(H58&lt;F58,0,IF(H58-F58&lt;10,2,IF(H58&gt;F58,3,SE)))))</f>
        <v>2</v>
      </c>
      <c r="R58" s="3"/>
      <c r="S58" s="3"/>
      <c r="T58" s="3"/>
      <c r="U58" s="2"/>
      <c r="V58" s="3"/>
      <c r="W58" s="3"/>
      <c r="X58" s="2"/>
      <c r="Y58" s="2"/>
      <c r="Z58" s="2"/>
      <c r="AA58" s="2"/>
      <c r="AB58" s="2"/>
      <c r="AC58" s="2"/>
      <c r="AD58" s="2"/>
      <c r="AE58" s="2"/>
      <c r="AF58" s="2"/>
      <c r="AG58" s="2"/>
      <c r="AH58" s="2"/>
      <c r="AI58" s="2"/>
      <c r="AJ58" s="2"/>
      <c r="AK58" s="2"/>
      <c r="AL58" s="16"/>
      <c r="AM58" s="16"/>
    </row>
    <row r="59" spans="3:39">
      <c r="C59" s="2">
        <f>IF(OR(F59="",H59=""),"",IF(F59=H59,1,IF(F59&lt;H59,0,IF(F59-H59&lt;10,2,IF(F59&gt;H59,3,SE)))))</f>
        <v>0</v>
      </c>
      <c r="D59" s="172" t="str">
        <f>V26</f>
        <v>comicu</v>
      </c>
      <c r="E59" s="172"/>
      <c r="F59" s="68">
        <v>40</v>
      </c>
      <c r="G59" s="14" t="s">
        <v>20</v>
      </c>
      <c r="H59" s="69">
        <v>46</v>
      </c>
      <c r="I59" s="172" t="str">
        <f>V29</f>
        <v>ousadia e alegriaa1</v>
      </c>
      <c r="J59" s="172"/>
      <c r="K59" s="172"/>
      <c r="L59" s="172"/>
      <c r="M59" s="172"/>
      <c r="N59" s="172"/>
      <c r="O59" s="172"/>
      <c r="P59" s="172"/>
      <c r="Q59" s="2">
        <f>IF(OR(H59="",F59=""),"",IF(H59=F59,1,IF(H59&lt;F59,0,IF(H59-F59&lt;10,2,IF(H59&gt;F59,3,SE)))))</f>
        <v>2</v>
      </c>
      <c r="R59" s="3"/>
      <c r="S59" s="3"/>
      <c r="T59" s="3"/>
      <c r="U59" s="2"/>
      <c r="V59" s="3"/>
      <c r="W59" s="3"/>
      <c r="X59" s="2"/>
      <c r="Y59" s="2"/>
      <c r="Z59" s="2"/>
      <c r="AA59" s="2"/>
      <c r="AB59" s="2"/>
      <c r="AC59" s="2"/>
      <c r="AD59" s="2"/>
      <c r="AE59" s="2"/>
      <c r="AF59" s="2"/>
      <c r="AG59" s="2"/>
      <c r="AH59" s="2"/>
      <c r="AI59" s="2"/>
      <c r="AJ59" s="2"/>
      <c r="AK59" s="2"/>
      <c r="AL59" s="16"/>
      <c r="AM59" s="16"/>
    </row>
    <row r="60" spans="3:39">
      <c r="C60" s="2">
        <f>IF(OR(F60="",H60=""),"",IF(F60=H60,1,IF(F60&lt;H60,0,IF(F60-H60&lt;10,2,IF(F60&gt;H60,3,SE)))))</f>
        <v>0</v>
      </c>
      <c r="D60" s="172" t="str">
        <f>V22</f>
        <v>Xavecos UFC</v>
      </c>
      <c r="E60" s="172"/>
      <c r="F60" s="68">
        <v>46</v>
      </c>
      <c r="G60" s="14" t="s">
        <v>20</v>
      </c>
      <c r="H60" s="69">
        <v>47</v>
      </c>
      <c r="I60" s="172" t="str">
        <f>V20</f>
        <v>mathpalestra</v>
      </c>
      <c r="J60" s="172"/>
      <c r="K60" s="172"/>
      <c r="L60" s="172"/>
      <c r="M60" s="172"/>
      <c r="N60" s="172"/>
      <c r="O60" s="172"/>
      <c r="P60" s="172"/>
      <c r="Q60" s="2">
        <f>IF(OR(H60="",F60=""),"",IF(H60=F60,1,IF(H60&lt;F60,0,IF(H60-F60&lt;10,2,IF(H60&gt;F60,3,SE)))))</f>
        <v>2</v>
      </c>
      <c r="R60" s="3"/>
      <c r="S60" s="3"/>
      <c r="T60" s="3"/>
      <c r="U60" s="2"/>
      <c r="V60" s="3"/>
      <c r="W60" s="3"/>
      <c r="X60" s="2"/>
      <c r="Y60" s="2"/>
      <c r="Z60" s="2"/>
      <c r="AA60" s="2"/>
      <c r="AB60" s="2"/>
      <c r="AC60" s="2"/>
      <c r="AD60" s="2"/>
      <c r="AE60" s="2"/>
      <c r="AF60" s="2"/>
      <c r="AG60" s="2"/>
      <c r="AH60" s="2"/>
      <c r="AI60" s="2"/>
      <c r="AJ60" s="2"/>
      <c r="AK60" s="2"/>
      <c r="AL60" s="16"/>
      <c r="AM60" s="16"/>
    </row>
    <row r="61" spans="3:39">
      <c r="C61" s="2">
        <f>IF(OR(F61="",H61=""),"",IF(F61=H61,1,IF(F61&lt;H61,0,IF(F61-H61&lt;10,2,IF(F61&gt;H61,3,SE)))))</f>
        <v>0</v>
      </c>
      <c r="D61" s="172" t="str">
        <f>V27</f>
        <v>Bahia aju</v>
      </c>
      <c r="E61" s="172"/>
      <c r="F61" s="68">
        <v>33</v>
      </c>
      <c r="G61" s="14" t="s">
        <v>20</v>
      </c>
      <c r="H61" s="69">
        <v>45</v>
      </c>
      <c r="I61" s="172" t="str">
        <f>V31</f>
        <v>Soccer Italy</v>
      </c>
      <c r="J61" s="172"/>
      <c r="K61" s="172"/>
      <c r="L61" s="172"/>
      <c r="M61" s="172"/>
      <c r="N61" s="172"/>
      <c r="O61" s="172"/>
      <c r="P61" s="172"/>
      <c r="Q61" s="2">
        <f>IF(OR(H61="",F61=""),"",IF(H61=F61,1,IF(H61&lt;F61,0,IF(H61-F61&lt;10,2,IF(H61&gt;F61,3,SE)))))</f>
        <v>3</v>
      </c>
      <c r="R61" s="3"/>
      <c r="S61" s="3"/>
      <c r="T61" s="3"/>
      <c r="U61" s="2"/>
      <c r="V61" s="3"/>
      <c r="W61" s="3"/>
      <c r="X61" s="2"/>
      <c r="Y61" s="2"/>
      <c r="Z61" s="2"/>
      <c r="AA61" s="2"/>
      <c r="AB61" s="2"/>
      <c r="AC61" s="2"/>
      <c r="AD61" s="2"/>
      <c r="AE61" s="2"/>
      <c r="AF61" s="2"/>
      <c r="AG61" s="2"/>
      <c r="AH61" s="2"/>
      <c r="AI61" s="2"/>
      <c r="AJ61" s="2"/>
      <c r="AK61" s="2"/>
      <c r="AL61" s="16"/>
      <c r="AM61" s="16"/>
    </row>
    <row r="62" spans="3:39" ht="15.75" thickBot="1">
      <c r="C62" s="2" t="str">
        <f>IF(OR(F62="",H62=""),"",IF(F62=H62,1,IF(F62&lt;H62,0,IF(F62-H62&lt;10,2,IF(F62&gt;H62,3,SE)))))</f>
        <v/>
      </c>
      <c r="D62" s="13"/>
      <c r="E62" s="13"/>
      <c r="F62" s="13"/>
      <c r="G62" s="13"/>
      <c r="H62" s="13"/>
      <c r="I62" s="13"/>
      <c r="J62" s="13"/>
      <c r="K62" s="13"/>
      <c r="L62" s="13"/>
      <c r="M62" s="13"/>
      <c r="N62" s="13"/>
      <c r="O62" s="13"/>
      <c r="P62" s="13"/>
      <c r="Q62" s="2" t="str">
        <f>IF(OR(H62="",F62=""),"",IF(H62=F62,1,IF(H62&lt;F62,0,IF(H62-F62&lt;10,2,IF(H62&gt;F62,3,SE)))))</f>
        <v/>
      </c>
      <c r="R62" s="3"/>
      <c r="S62" s="3"/>
      <c r="T62" s="3"/>
      <c r="U62" s="2"/>
      <c r="V62" s="3"/>
      <c r="W62" s="3"/>
      <c r="X62" s="2"/>
      <c r="Y62" s="2"/>
      <c r="Z62" s="2"/>
      <c r="AA62" s="2"/>
      <c r="AB62" s="2"/>
      <c r="AC62" s="2"/>
      <c r="AD62" s="2"/>
      <c r="AE62" s="2"/>
      <c r="AF62" s="2"/>
      <c r="AG62" s="2"/>
      <c r="AH62" s="2"/>
      <c r="AI62" s="2"/>
      <c r="AJ62" s="2"/>
      <c r="AK62" s="2"/>
      <c r="AL62" s="16"/>
      <c r="AM62" s="16"/>
    </row>
    <row r="63" spans="3:39">
      <c r="C63" s="2" t="str">
        <f>IF(OR(F63="",H63=""),"",IF(F63=H63,1,IF(F63&lt;H63,0,IF(F63-H63&lt;10,2,IF(F63&gt;H63,3,SE)))))</f>
        <v/>
      </c>
      <c r="D63" s="166" t="s">
        <v>29</v>
      </c>
      <c r="E63" s="167"/>
      <c r="F63" s="167"/>
      <c r="G63" s="167"/>
      <c r="H63" s="167"/>
      <c r="I63" s="167"/>
      <c r="J63" s="167"/>
      <c r="K63" s="167"/>
      <c r="L63" s="167"/>
      <c r="M63" s="167"/>
      <c r="N63" s="167"/>
      <c r="O63" s="167"/>
      <c r="P63" s="168"/>
      <c r="Q63" s="2" t="str">
        <f>IF(OR(H63="",F63=""),"",IF(H63=F63,1,IF(H63&lt;F63,0,IF(H63-F63&lt;10,2,IF(H63&gt;F63,3,SE)))))</f>
        <v/>
      </c>
      <c r="R63" s="3"/>
      <c r="S63" s="3"/>
      <c r="T63" s="3"/>
      <c r="U63" s="2"/>
      <c r="V63" s="3"/>
      <c r="W63" s="3"/>
      <c r="X63" s="2"/>
      <c r="Y63" s="2"/>
      <c r="Z63" s="2"/>
      <c r="AA63" s="2"/>
      <c r="AB63" s="2"/>
      <c r="AC63" s="2"/>
      <c r="AD63" s="2"/>
      <c r="AE63" s="2"/>
      <c r="AF63" s="2"/>
      <c r="AG63" s="2"/>
      <c r="AH63" s="2"/>
      <c r="AI63" s="2"/>
      <c r="AJ63" s="2"/>
      <c r="AK63" s="2"/>
      <c r="AL63" s="16"/>
      <c r="AM63" s="16"/>
    </row>
    <row r="64" spans="3:39" ht="15.75" thickBot="1">
      <c r="C64" s="2" t="str">
        <f>IF(OR(F64="",H64=""),"",IF(F64=H64,1,IF(F64&lt;H64,0,IF(F64-H64&lt;10,2,IF(F64&gt;H64,3,SE)))))</f>
        <v/>
      </c>
      <c r="D64" s="169"/>
      <c r="E64" s="170"/>
      <c r="F64" s="170"/>
      <c r="G64" s="170"/>
      <c r="H64" s="170"/>
      <c r="I64" s="170"/>
      <c r="J64" s="170"/>
      <c r="K64" s="170"/>
      <c r="L64" s="170"/>
      <c r="M64" s="170"/>
      <c r="N64" s="170"/>
      <c r="O64" s="170"/>
      <c r="P64" s="171"/>
      <c r="Q64" s="2" t="str">
        <f>IF(OR(H64="",F64=""),"",IF(H64=F64,1,IF(H64&lt;F64,0,IF(H64-F64&lt;10,2,IF(H64&gt;F64,3,SE)))))</f>
        <v/>
      </c>
      <c r="R64" s="3"/>
      <c r="S64" s="3"/>
      <c r="T64" s="3"/>
      <c r="U64" s="2"/>
      <c r="V64" s="3"/>
      <c r="W64" s="3"/>
      <c r="X64" s="2"/>
      <c r="Y64" s="2"/>
      <c r="Z64" s="2"/>
      <c r="AA64" s="2"/>
      <c r="AB64" s="2"/>
      <c r="AC64" s="2"/>
      <c r="AD64" s="2"/>
      <c r="AE64" s="2"/>
      <c r="AF64" s="2"/>
      <c r="AG64" s="2"/>
      <c r="AH64" s="2"/>
      <c r="AI64" s="2"/>
      <c r="AJ64" s="2"/>
      <c r="AK64" s="2"/>
      <c r="AL64" s="16"/>
      <c r="AM64" s="16"/>
    </row>
    <row r="65" spans="3:39">
      <c r="C65" s="2" t="str">
        <f>IF(OR(F65="",H65=""),"",IF(F65=H65,1,IF(F65&lt;H65,0,IF(F65-H65&lt;10,2,IF(F65&gt;H65,3,SE)))))</f>
        <v/>
      </c>
      <c r="D65" s="13"/>
      <c r="E65" s="13"/>
      <c r="F65" s="13"/>
      <c r="G65" s="13"/>
      <c r="H65" s="13"/>
      <c r="I65" s="13"/>
      <c r="J65" s="13"/>
      <c r="K65" s="13"/>
      <c r="L65" s="13"/>
      <c r="M65" s="13"/>
      <c r="N65" s="13"/>
      <c r="O65" s="13"/>
      <c r="P65" s="13"/>
      <c r="Q65" s="2" t="str">
        <f>IF(OR(H65="",F65=""),"",IF(H65=F65,1,IF(H65&lt;F65,0,IF(H65-F65&lt;10,2,IF(H65&gt;F65,3,SE)))))</f>
        <v/>
      </c>
      <c r="R65" s="3"/>
      <c r="S65" s="3"/>
      <c r="T65" s="3"/>
      <c r="U65" s="2"/>
      <c r="V65" s="3"/>
      <c r="W65" s="3"/>
      <c r="X65" s="2"/>
      <c r="Y65" s="2"/>
      <c r="Z65" s="2"/>
      <c r="AA65" s="2"/>
      <c r="AB65" s="2"/>
      <c r="AC65" s="2"/>
      <c r="AD65" s="2"/>
      <c r="AE65" s="2"/>
      <c r="AF65" s="2"/>
      <c r="AG65" s="2"/>
      <c r="AH65" s="2"/>
      <c r="AI65" s="2"/>
      <c r="AJ65" s="2"/>
      <c r="AK65" s="2"/>
      <c r="AL65" s="16"/>
      <c r="AM65" s="16"/>
    </row>
    <row r="66" spans="3:39">
      <c r="C66" s="2">
        <f>IF(OR(F66="",H66=""),"",IF(F66=H66,1,IF(F66&lt;H66,0,IF(F66-H66&lt;10,2,IF(F66&gt;H66,3,SE)))))</f>
        <v>0</v>
      </c>
      <c r="D66" s="173" t="str">
        <f>V26</f>
        <v>comicu</v>
      </c>
      <c r="E66" s="175"/>
      <c r="F66" s="68">
        <v>72</v>
      </c>
      <c r="G66" s="15" t="s">
        <v>20</v>
      </c>
      <c r="H66" s="69">
        <v>79</v>
      </c>
      <c r="I66" s="173" t="str">
        <f>V27</f>
        <v>Bahia aju</v>
      </c>
      <c r="J66" s="174"/>
      <c r="K66" s="174"/>
      <c r="L66" s="174"/>
      <c r="M66" s="174"/>
      <c r="N66" s="174"/>
      <c r="O66" s="174"/>
      <c r="P66" s="175"/>
      <c r="Q66" s="2">
        <f>IF(OR(H66="",F66=""),"",IF(H66=F66,1,IF(H66&lt;F66,0,IF(H66-F66&lt;10,2,IF(H66&gt;F66,3,SE)))))</f>
        <v>2</v>
      </c>
      <c r="R66" s="3"/>
      <c r="S66" s="3"/>
      <c r="T66" s="3"/>
      <c r="U66" s="2"/>
      <c r="V66" s="3"/>
      <c r="W66" s="3"/>
      <c r="X66" s="2"/>
      <c r="Y66" s="2"/>
      <c r="Z66" s="2"/>
      <c r="AA66" s="2"/>
      <c r="AB66" s="2"/>
      <c r="AC66" s="2"/>
      <c r="AD66" s="2"/>
      <c r="AE66" s="2"/>
      <c r="AF66" s="2"/>
      <c r="AG66" s="2"/>
      <c r="AH66" s="2"/>
      <c r="AI66" s="2"/>
      <c r="AJ66" s="2"/>
      <c r="AK66" s="2"/>
      <c r="AL66" s="16"/>
      <c r="AM66" s="16"/>
    </row>
    <row r="67" spans="3:39">
      <c r="C67" s="2">
        <f>IF(OR(F67="",H67=""),"",IF(F67=H67,1,IF(F67&lt;H67,0,IF(F67-H67&lt;10,2,IF(F67&gt;H67,3,SE)))))</f>
        <v>2</v>
      </c>
      <c r="D67" s="172" t="str">
        <f>V22</f>
        <v>Xavecos UFC</v>
      </c>
      <c r="E67" s="172"/>
      <c r="F67" s="69">
        <v>50</v>
      </c>
      <c r="G67" s="15" t="s">
        <v>20</v>
      </c>
      <c r="H67" s="68">
        <v>49</v>
      </c>
      <c r="I67" s="172" t="str">
        <f>V30</f>
        <v>Engenheirense</v>
      </c>
      <c r="J67" s="172"/>
      <c r="K67" s="172"/>
      <c r="L67" s="172"/>
      <c r="M67" s="172"/>
      <c r="N67" s="172"/>
      <c r="O67" s="172"/>
      <c r="P67" s="172"/>
      <c r="Q67" s="2">
        <f>IF(OR(H67="",F67=""),"",IF(H67=F67,1,IF(H67&lt;F67,0,IF(H67-F67&lt;10,2,IF(H67&gt;F67,3,SE)))))</f>
        <v>0</v>
      </c>
      <c r="R67" s="3"/>
      <c r="S67" s="3"/>
      <c r="T67" s="3"/>
      <c r="U67" s="2"/>
      <c r="V67" s="3"/>
      <c r="W67" s="3"/>
      <c r="X67" s="2"/>
      <c r="Y67" s="2"/>
      <c r="Z67" s="2"/>
      <c r="AA67" s="2"/>
      <c r="AB67" s="2"/>
      <c r="AC67" s="2"/>
      <c r="AD67" s="2"/>
      <c r="AE67" s="2"/>
      <c r="AF67" s="2"/>
      <c r="AG67" s="2"/>
      <c r="AH67" s="2"/>
      <c r="AI67" s="2"/>
      <c r="AJ67" s="2"/>
      <c r="AK67" s="2"/>
      <c r="AL67" s="16"/>
      <c r="AM67" s="16"/>
    </row>
    <row r="68" spans="3:39">
      <c r="C68" s="2">
        <f>IF(OR(F68="",H68=""),"",IF(F68=H68,1,IF(F68&lt;H68,0,IF(F68-H68&lt;10,2,IF(F68&gt;H68,3,SE)))))</f>
        <v>3</v>
      </c>
      <c r="D68" s="173" t="str">
        <f>V23</f>
        <v>Driblador F.C</v>
      </c>
      <c r="E68" s="175"/>
      <c r="F68" s="69">
        <v>75</v>
      </c>
      <c r="G68" s="15" t="s">
        <v>20</v>
      </c>
      <c r="H68" s="68">
        <v>64</v>
      </c>
      <c r="I68" s="173" t="str">
        <f>V31</f>
        <v>Soccer Italy</v>
      </c>
      <c r="J68" s="174"/>
      <c r="K68" s="174"/>
      <c r="L68" s="174"/>
      <c r="M68" s="174"/>
      <c r="N68" s="174"/>
      <c r="O68" s="174"/>
      <c r="P68" s="175"/>
      <c r="Q68" s="2">
        <f>IF(OR(H68="",F68=""),"",IF(H68=F68,1,IF(H68&lt;F68,0,IF(H68-F68&lt;10,2,IF(H68&gt;F68,3,SE)))))</f>
        <v>0</v>
      </c>
      <c r="R68" s="3"/>
      <c r="S68" s="3"/>
      <c r="T68" s="3"/>
      <c r="U68" s="2"/>
      <c r="V68" s="3"/>
      <c r="W68" s="3"/>
      <c r="X68" s="2"/>
      <c r="Y68" s="2"/>
      <c r="Z68" s="2"/>
      <c r="AA68" s="2"/>
      <c r="AB68" s="2"/>
      <c r="AC68" s="2"/>
      <c r="AD68" s="2"/>
      <c r="AE68" s="2"/>
      <c r="AF68" s="2"/>
      <c r="AG68" s="2"/>
      <c r="AH68" s="2"/>
      <c r="AI68" s="2"/>
      <c r="AJ68" s="2"/>
      <c r="AK68" s="2"/>
      <c r="AL68" s="16"/>
      <c r="AM68" s="16"/>
    </row>
    <row r="69" spans="3:39">
      <c r="C69" s="2">
        <f>IF(OR(F69="",H69=""),"",IF(F69=H69,1,IF(F69&lt;H69,0,IF(F69-H69&lt;10,2,IF(F69&gt;H69,3,SE)))))</f>
        <v>3</v>
      </c>
      <c r="D69" s="172" t="str">
        <f>V21</f>
        <v>Marvada da cachaça</v>
      </c>
      <c r="E69" s="172"/>
      <c r="F69" s="69">
        <v>40</v>
      </c>
      <c r="G69" s="15" t="s">
        <v>20</v>
      </c>
      <c r="H69" s="68">
        <v>30</v>
      </c>
      <c r="I69" s="172" t="str">
        <f>V28</f>
        <v>É o ki tu merece</v>
      </c>
      <c r="J69" s="172"/>
      <c r="K69" s="172"/>
      <c r="L69" s="172"/>
      <c r="M69" s="172"/>
      <c r="N69" s="172"/>
      <c r="O69" s="172"/>
      <c r="P69" s="172"/>
      <c r="Q69" s="2">
        <f>IF(OR(H69="",F69=""),"",IF(H69=F69,1,IF(H69&lt;F69,0,IF(H69-F69&lt;10,2,IF(H69&gt;F69,3,SE)))))</f>
        <v>0</v>
      </c>
      <c r="R69" s="3"/>
      <c r="S69" s="3"/>
      <c r="T69" s="3"/>
      <c r="U69" s="2"/>
      <c r="V69" s="3"/>
      <c r="W69" s="3"/>
      <c r="X69" s="2"/>
      <c r="Y69" s="2"/>
      <c r="Z69" s="2"/>
      <c r="AA69" s="2"/>
      <c r="AB69" s="2"/>
      <c r="AC69" s="2"/>
      <c r="AD69" s="2"/>
      <c r="AE69" s="2"/>
      <c r="AF69" s="2"/>
      <c r="AG69" s="2"/>
      <c r="AH69" s="2"/>
      <c r="AI69" s="2"/>
      <c r="AJ69" s="2"/>
      <c r="AK69" s="2"/>
      <c r="AL69" s="16"/>
      <c r="AM69" s="16"/>
    </row>
    <row r="70" spans="3:39">
      <c r="C70" s="2">
        <f>IF(OR(F70="",H70=""),"",IF(F70=H70,1,IF(F70&lt;H70,0,IF(F70-H70&lt;10,2,IF(F70&gt;H70,3,SE)))))</f>
        <v>0</v>
      </c>
      <c r="D70" s="172" t="str">
        <f>V24</f>
        <v>Botafogo Rocha</v>
      </c>
      <c r="E70" s="172"/>
      <c r="F70" s="68">
        <v>53</v>
      </c>
      <c r="G70" s="15" t="s">
        <v>20</v>
      </c>
      <c r="H70" s="69">
        <v>73</v>
      </c>
      <c r="I70" s="172" t="str">
        <f>V25</f>
        <v>Sekishiki Mekai Ha</v>
      </c>
      <c r="J70" s="172"/>
      <c r="K70" s="172"/>
      <c r="L70" s="172"/>
      <c r="M70" s="172"/>
      <c r="N70" s="172"/>
      <c r="O70" s="172"/>
      <c r="P70" s="172"/>
      <c r="Q70" s="2">
        <f>IF(OR(H70="",F70=""),"",IF(H70=F70,1,IF(H70&lt;F70,0,IF(H70-F70&lt;10,2,IF(H70&gt;F70,3,SE)))))</f>
        <v>3</v>
      </c>
      <c r="R70" s="3"/>
      <c r="S70" s="3"/>
      <c r="T70" s="3"/>
      <c r="U70" s="2"/>
      <c r="V70" s="3"/>
      <c r="W70" s="3"/>
      <c r="X70" s="2"/>
      <c r="Y70" s="2"/>
      <c r="Z70" s="2"/>
      <c r="AA70" s="2"/>
      <c r="AB70" s="2"/>
      <c r="AC70" s="2"/>
      <c r="AD70" s="2"/>
      <c r="AE70" s="2"/>
      <c r="AF70" s="2"/>
      <c r="AG70" s="2"/>
      <c r="AH70" s="2"/>
      <c r="AI70" s="2"/>
      <c r="AJ70" s="2"/>
      <c r="AK70" s="2"/>
      <c r="AL70" s="16"/>
      <c r="AM70" s="16"/>
    </row>
    <row r="71" spans="3:39">
      <c r="C71" s="2">
        <f>IF(OR(F71="",H71=""),"",IF(F71=H71,1,IF(F71&lt;H71,0,IF(F71-H71&lt;10,2,IF(F71&gt;H71,3,SE)))))</f>
        <v>0</v>
      </c>
      <c r="D71" s="172" t="str">
        <f>V20</f>
        <v>mathpalestra</v>
      </c>
      <c r="E71" s="172"/>
      <c r="F71" s="68">
        <v>14</v>
      </c>
      <c r="G71" s="15" t="s">
        <v>20</v>
      </c>
      <c r="H71" s="69">
        <v>55</v>
      </c>
      <c r="I71" s="172" t="str">
        <f>V29</f>
        <v>ousadia e alegriaa1</v>
      </c>
      <c r="J71" s="172"/>
      <c r="K71" s="172"/>
      <c r="L71" s="172"/>
      <c r="M71" s="172"/>
      <c r="N71" s="172"/>
      <c r="O71" s="172"/>
      <c r="P71" s="172"/>
      <c r="Q71" s="2">
        <f>IF(OR(H71="",F71=""),"",IF(H71=F71,1,IF(H71&lt;F71,0,IF(H71-F71&lt;10,2,IF(H71&gt;F71,3,SE)))))</f>
        <v>3</v>
      </c>
      <c r="R71" s="3"/>
      <c r="S71" s="3"/>
      <c r="T71" s="3"/>
      <c r="U71" s="2"/>
      <c r="V71" s="3"/>
      <c r="W71" s="3"/>
      <c r="X71" s="2"/>
      <c r="Y71" s="2"/>
      <c r="Z71" s="2"/>
      <c r="AA71" s="2"/>
      <c r="AB71" s="2"/>
      <c r="AC71" s="2"/>
      <c r="AD71" s="2"/>
      <c r="AE71" s="2"/>
      <c r="AF71" s="2"/>
      <c r="AG71" s="2"/>
      <c r="AH71" s="2"/>
      <c r="AI71" s="2"/>
      <c r="AJ71" s="2"/>
      <c r="AK71" s="2"/>
      <c r="AL71" s="16"/>
      <c r="AM71" s="16"/>
    </row>
    <row r="72" spans="3:39" ht="15.75" thickBot="1">
      <c r="C72" s="2" t="str">
        <f>IF(OR(F72="",H72=""),"",IF(F72=H72,1,IF(F72&lt;H72,0,IF(F72-H72&lt;10,2,IF(F72&gt;H72,3,SE)))))</f>
        <v/>
      </c>
      <c r="D72" s="13"/>
      <c r="E72" s="13"/>
      <c r="F72" s="13"/>
      <c r="G72" s="13"/>
      <c r="H72" s="13"/>
      <c r="I72" s="13"/>
      <c r="J72" s="13"/>
      <c r="K72" s="13"/>
      <c r="L72" s="13"/>
      <c r="M72" s="13"/>
      <c r="N72" s="13"/>
      <c r="O72" s="13"/>
      <c r="P72" s="13"/>
      <c r="Q72" s="2" t="str">
        <f>IF(OR(H72="",F72=""),"",IF(H72=F72,1,IF(H72&lt;F72,0,IF(H72-F72&lt;10,2,IF(H72&gt;F72,3,SE)))))</f>
        <v/>
      </c>
      <c r="R72" s="3"/>
      <c r="S72" s="3"/>
      <c r="T72" s="3"/>
      <c r="U72" s="2"/>
      <c r="V72" s="3"/>
      <c r="W72" s="3"/>
      <c r="X72" s="2"/>
      <c r="Y72" s="2"/>
      <c r="Z72" s="2"/>
      <c r="AA72" s="2"/>
      <c r="AB72" s="2"/>
      <c r="AC72" s="2"/>
      <c r="AD72" s="2"/>
      <c r="AE72" s="2"/>
      <c r="AF72" s="2"/>
      <c r="AG72" s="2"/>
      <c r="AH72" s="2"/>
      <c r="AI72" s="2"/>
      <c r="AJ72" s="2"/>
      <c r="AK72" s="2"/>
      <c r="AL72" s="16"/>
      <c r="AM72" s="16"/>
    </row>
    <row r="73" spans="3:39">
      <c r="C73" s="2" t="str">
        <f>IF(OR(F73="",H73=""),"",IF(F73=H73,1,IF(F73&lt;H73,0,IF(F73-H73&lt;10,2,IF(F73&gt;H73,3,SE)))))</f>
        <v/>
      </c>
      <c r="D73" s="166" t="s">
        <v>28</v>
      </c>
      <c r="E73" s="167"/>
      <c r="F73" s="167"/>
      <c r="G73" s="167"/>
      <c r="H73" s="167"/>
      <c r="I73" s="167"/>
      <c r="J73" s="167"/>
      <c r="K73" s="167"/>
      <c r="L73" s="167"/>
      <c r="M73" s="167"/>
      <c r="N73" s="167"/>
      <c r="O73" s="167"/>
      <c r="P73" s="168"/>
      <c r="Q73" s="2" t="str">
        <f>IF(OR(H73="",F73=""),"",IF(H73=F73,1,IF(H73&lt;F73,0,IF(H73-F73&lt;10,2,IF(H73&gt;F73,3,SE)))))</f>
        <v/>
      </c>
      <c r="R73" s="3"/>
      <c r="S73" s="3"/>
      <c r="T73" s="3"/>
      <c r="U73" s="2"/>
      <c r="V73" s="3"/>
      <c r="W73" s="3"/>
      <c r="X73" s="2"/>
      <c r="Y73" s="2"/>
      <c r="Z73" s="2"/>
      <c r="AA73" s="2"/>
      <c r="AB73" s="2"/>
      <c r="AC73" s="2"/>
      <c r="AD73" s="2"/>
      <c r="AE73" s="2"/>
      <c r="AF73" s="2"/>
      <c r="AG73" s="2"/>
      <c r="AH73" s="2"/>
      <c r="AI73" s="2"/>
      <c r="AJ73" s="2"/>
      <c r="AK73" s="2"/>
      <c r="AL73" s="16"/>
      <c r="AM73" s="16"/>
    </row>
    <row r="74" spans="3:39" ht="15.75" thickBot="1">
      <c r="C74" s="2" t="str">
        <f>IF(OR(F74="",H74=""),"",IF(F74=H74,1,IF(F74&lt;H74,0,IF(F74-H74&lt;10,2,IF(F74&gt;H74,3,SE)))))</f>
        <v/>
      </c>
      <c r="D74" s="169"/>
      <c r="E74" s="170"/>
      <c r="F74" s="170"/>
      <c r="G74" s="170"/>
      <c r="H74" s="170"/>
      <c r="I74" s="170"/>
      <c r="J74" s="170"/>
      <c r="K74" s="170"/>
      <c r="L74" s="170"/>
      <c r="M74" s="170"/>
      <c r="N74" s="170"/>
      <c r="O74" s="170"/>
      <c r="P74" s="171"/>
      <c r="Q74" s="2" t="str">
        <f>IF(OR(H74="",F74=""),"",IF(H74=F74,1,IF(H74&lt;F74,0,IF(H74-F74&lt;10,2,IF(H74&gt;F74,3,SE)))))</f>
        <v/>
      </c>
      <c r="R74" s="3"/>
      <c r="S74" s="3"/>
      <c r="T74" s="3"/>
      <c r="U74" s="2"/>
      <c r="V74" s="3"/>
      <c r="W74" s="3"/>
      <c r="X74" s="2"/>
      <c r="Y74" s="2"/>
      <c r="Z74" s="2"/>
      <c r="AA74" s="2"/>
      <c r="AB74" s="2"/>
      <c r="AC74" s="2"/>
      <c r="AD74" s="2"/>
      <c r="AE74" s="2"/>
      <c r="AF74" s="2"/>
      <c r="AG74" s="2"/>
      <c r="AH74" s="2"/>
      <c r="AI74" s="2"/>
      <c r="AJ74" s="2"/>
      <c r="AK74" s="2"/>
      <c r="AL74" s="16"/>
      <c r="AM74" s="16"/>
    </row>
    <row r="75" spans="3:39">
      <c r="C75" s="2" t="str">
        <f>IF(OR(F75="",H75=""),"",IF(F75=H75,1,IF(F75&lt;H75,0,IF(F75-H75&lt;10,2,IF(F75&gt;H75,3,SE)))))</f>
        <v/>
      </c>
      <c r="D75" s="13"/>
      <c r="E75" s="13"/>
      <c r="F75" s="13"/>
      <c r="G75" s="13"/>
      <c r="H75" s="13"/>
      <c r="I75" s="13"/>
      <c r="J75" s="13"/>
      <c r="K75" s="13"/>
      <c r="L75" s="13"/>
      <c r="M75" s="13"/>
      <c r="N75" s="13"/>
      <c r="O75" s="13"/>
      <c r="P75" s="13"/>
      <c r="Q75" s="2" t="str">
        <f>IF(OR(H75="",F75=""),"",IF(H75=F75,1,IF(H75&lt;F75,0,IF(H75-F75&lt;10,2,IF(H75&gt;F75,3,SE)))))</f>
        <v/>
      </c>
      <c r="R75" s="3"/>
      <c r="S75" s="3"/>
      <c r="T75" s="3"/>
      <c r="U75" s="2"/>
      <c r="V75" s="3"/>
      <c r="W75" s="3"/>
      <c r="X75" s="2"/>
      <c r="Y75" s="2"/>
      <c r="Z75" s="2"/>
      <c r="AA75" s="2"/>
      <c r="AB75" s="2"/>
      <c r="AC75" s="2"/>
      <c r="AD75" s="2"/>
      <c r="AE75" s="2"/>
      <c r="AF75" s="2"/>
      <c r="AG75" s="2"/>
      <c r="AH75" s="2"/>
      <c r="AI75" s="2"/>
      <c r="AJ75" s="2"/>
      <c r="AK75" s="2"/>
      <c r="AL75" s="16"/>
      <c r="AM75" s="16"/>
    </row>
    <row r="76" spans="3:39">
      <c r="C76" s="2">
        <f>IF(OR(F76="",H76=""),"",IF(F76=H76,1,IF(F76&lt;H76,0,IF(F76-H76&lt;10,2,IF(F76&gt;H76,3,SE)))))</f>
        <v>3</v>
      </c>
      <c r="D76" s="173" t="str">
        <f>V25</f>
        <v>Sekishiki Mekai Ha</v>
      </c>
      <c r="E76" s="175"/>
      <c r="F76" s="69">
        <v>46</v>
      </c>
      <c r="G76" s="15" t="s">
        <v>20</v>
      </c>
      <c r="H76" s="68">
        <v>30</v>
      </c>
      <c r="I76" s="173" t="str">
        <f>V23</f>
        <v>Driblador F.C</v>
      </c>
      <c r="J76" s="174"/>
      <c r="K76" s="174"/>
      <c r="L76" s="174"/>
      <c r="M76" s="174"/>
      <c r="N76" s="174"/>
      <c r="O76" s="174"/>
      <c r="P76" s="175"/>
      <c r="Q76" s="2">
        <f>IF(OR(H76="",F76=""),"",IF(H76=F76,1,IF(H76&lt;F76,0,IF(H76-F76&lt;10,2,IF(H76&gt;F76,3,SE)))))</f>
        <v>0</v>
      </c>
      <c r="R76" s="3"/>
      <c r="S76" s="3"/>
      <c r="T76" s="3"/>
      <c r="U76" s="2"/>
      <c r="V76" s="3"/>
      <c r="W76" s="3"/>
      <c r="X76" s="2"/>
      <c r="Y76" s="2"/>
      <c r="Z76" s="2"/>
      <c r="AA76" s="2"/>
      <c r="AB76" s="2"/>
      <c r="AC76" s="2"/>
      <c r="AD76" s="2"/>
      <c r="AE76" s="2"/>
      <c r="AF76" s="2"/>
      <c r="AG76" s="2"/>
      <c r="AH76" s="2"/>
      <c r="AI76" s="2"/>
      <c r="AJ76" s="2"/>
      <c r="AK76" s="2"/>
      <c r="AL76" s="16"/>
      <c r="AM76" s="16"/>
    </row>
    <row r="77" spans="3:39">
      <c r="C77" s="2">
        <f>IF(OR(F77="",H77=""),"",IF(F77=H77,1,IF(F77&lt;H77,0,IF(F77-H77&lt;10,2,IF(F77&gt;H77,3,SE)))))</f>
        <v>0</v>
      </c>
      <c r="D77" s="172" t="str">
        <f>V28</f>
        <v>É o ki tu merece</v>
      </c>
      <c r="E77" s="172"/>
      <c r="F77" s="68">
        <v>43</v>
      </c>
      <c r="G77" s="15" t="s">
        <v>20</v>
      </c>
      <c r="H77" s="69">
        <v>55</v>
      </c>
      <c r="I77" s="172" t="str">
        <f>V22</f>
        <v>Xavecos UFC</v>
      </c>
      <c r="J77" s="172"/>
      <c r="K77" s="172"/>
      <c r="L77" s="172"/>
      <c r="M77" s="172"/>
      <c r="N77" s="172"/>
      <c r="O77" s="172"/>
      <c r="P77" s="172"/>
      <c r="Q77" s="2">
        <f>IF(OR(H77="",F77=""),"",IF(H77=F77,1,IF(H77&lt;F77,0,IF(H77-F77&lt;10,2,IF(H77&gt;F77,3,SE)))))</f>
        <v>3</v>
      </c>
      <c r="R77" s="3"/>
      <c r="S77" s="3"/>
      <c r="T77" s="3"/>
      <c r="U77" s="2"/>
      <c r="V77" s="3"/>
      <c r="W77" s="3"/>
      <c r="X77" s="2"/>
      <c r="Y77" s="2"/>
      <c r="Z77" s="2"/>
      <c r="AA77" s="2"/>
      <c r="AB77" s="2"/>
      <c r="AC77" s="2"/>
      <c r="AD77" s="2"/>
      <c r="AE77" s="2"/>
      <c r="AF77" s="2"/>
      <c r="AG77" s="2"/>
      <c r="AH77" s="2"/>
      <c r="AI77" s="2"/>
      <c r="AJ77" s="2"/>
      <c r="AK77" s="2"/>
      <c r="AL77" s="16"/>
      <c r="AM77" s="16"/>
    </row>
    <row r="78" spans="3:39">
      <c r="C78" s="2">
        <f>IF(OR(F78="",H78=""),"",IF(F78=H78,1,IF(F78&lt;H78,0,IF(F78-H78&lt;10,2,IF(F78&gt;H78,3,SE)))))</f>
        <v>0</v>
      </c>
      <c r="D78" s="173" t="str">
        <f>V30</f>
        <v>Engenheirense</v>
      </c>
      <c r="E78" s="175"/>
      <c r="F78" s="68">
        <v>52</v>
      </c>
      <c r="G78" s="15" t="s">
        <v>20</v>
      </c>
      <c r="H78" s="69">
        <v>66</v>
      </c>
      <c r="I78" s="173" t="str">
        <f>V20</f>
        <v>mathpalestra</v>
      </c>
      <c r="J78" s="174"/>
      <c r="K78" s="174"/>
      <c r="L78" s="174"/>
      <c r="M78" s="174"/>
      <c r="N78" s="174"/>
      <c r="O78" s="174"/>
      <c r="P78" s="175"/>
      <c r="Q78" s="2">
        <f>IF(OR(H78="",F78=""),"",IF(H78=F78,1,IF(H78&lt;F78,0,IF(H78-F78&lt;10,2,IF(H78&gt;F78,3,SE)))))</f>
        <v>3</v>
      </c>
      <c r="R78" s="3"/>
      <c r="S78" s="3"/>
      <c r="T78" s="3"/>
      <c r="U78" s="2"/>
      <c r="V78" s="3"/>
      <c r="W78" s="3"/>
      <c r="X78" s="2"/>
      <c r="Y78" s="2"/>
      <c r="Z78" s="2"/>
      <c r="AA78" s="2"/>
      <c r="AB78" s="2"/>
      <c r="AC78" s="2"/>
      <c r="AD78" s="2"/>
      <c r="AE78" s="2"/>
      <c r="AF78" s="2"/>
      <c r="AG78" s="2"/>
      <c r="AH78" s="2"/>
      <c r="AI78" s="2"/>
      <c r="AJ78" s="2"/>
      <c r="AK78" s="2"/>
      <c r="AL78" s="16"/>
      <c r="AM78" s="16"/>
    </row>
    <row r="79" spans="3:39">
      <c r="C79" s="2">
        <f>IF(OR(F79="",H79=""),"",IF(F79=H79,1,IF(F79&lt;H79,0,IF(F79-H79&lt;10,2,IF(F79&gt;H79,3,SE)))))</f>
        <v>3</v>
      </c>
      <c r="D79" s="172" t="str">
        <f>V27</f>
        <v>Bahia aju</v>
      </c>
      <c r="E79" s="172"/>
      <c r="F79" s="69">
        <v>61</v>
      </c>
      <c r="G79" s="15" t="s">
        <v>20</v>
      </c>
      <c r="H79" s="68">
        <v>44</v>
      </c>
      <c r="I79" s="172" t="str">
        <f>V24</f>
        <v>Botafogo Rocha</v>
      </c>
      <c r="J79" s="172"/>
      <c r="K79" s="172"/>
      <c r="L79" s="172"/>
      <c r="M79" s="172"/>
      <c r="N79" s="172"/>
      <c r="O79" s="172"/>
      <c r="P79" s="172"/>
      <c r="Q79" s="2">
        <f>IF(OR(H79="",F79=""),"",IF(H79=F79,1,IF(H79&lt;F79,0,IF(H79-F79&lt;10,2,IF(H79&gt;F79,3,SE)))))</f>
        <v>0</v>
      </c>
      <c r="R79" s="3"/>
      <c r="S79" s="3"/>
      <c r="T79" s="3"/>
      <c r="U79" s="2"/>
      <c r="V79" s="3"/>
      <c r="W79" s="3"/>
      <c r="X79" s="2"/>
      <c r="Y79" s="2"/>
      <c r="Z79" s="2"/>
      <c r="AA79" s="2"/>
      <c r="AB79" s="2"/>
      <c r="AC79" s="2"/>
      <c r="AD79" s="2"/>
      <c r="AE79" s="2"/>
      <c r="AF79" s="2"/>
      <c r="AG79" s="2"/>
      <c r="AH79" s="2"/>
      <c r="AI79" s="2"/>
      <c r="AJ79" s="2"/>
      <c r="AK79" s="2"/>
      <c r="AL79" s="16"/>
      <c r="AM79" s="16"/>
    </row>
    <row r="80" spans="3:39">
      <c r="C80" s="2">
        <f>IF(OR(F80="",H80=""),"",IF(F80=H80,1,IF(F80&lt;H80,0,IF(F80-H80&lt;10,2,IF(F80&gt;H80,3,SE)))))</f>
        <v>3</v>
      </c>
      <c r="D80" s="172" t="str">
        <f>V29</f>
        <v>ousadia e alegriaa1</v>
      </c>
      <c r="E80" s="172"/>
      <c r="F80" s="69">
        <v>64</v>
      </c>
      <c r="G80" s="15" t="s">
        <v>20</v>
      </c>
      <c r="H80" s="68">
        <v>41</v>
      </c>
      <c r="I80" s="172" t="str">
        <f>V31</f>
        <v>Soccer Italy</v>
      </c>
      <c r="J80" s="172"/>
      <c r="K80" s="172"/>
      <c r="L80" s="172"/>
      <c r="M80" s="172"/>
      <c r="N80" s="172"/>
      <c r="O80" s="172"/>
      <c r="P80" s="172"/>
      <c r="Q80" s="2">
        <f>IF(OR(H80="",F80=""),"",IF(H80=F80,1,IF(H80&lt;F80,0,IF(H80-F80&lt;10,2,IF(H80&gt;F80,3,SE)))))</f>
        <v>0</v>
      </c>
      <c r="R80" s="3"/>
      <c r="S80" s="3"/>
      <c r="T80" s="3"/>
      <c r="U80" s="2"/>
      <c r="V80" s="3"/>
      <c r="W80" s="3"/>
      <c r="X80" s="2"/>
      <c r="Y80" s="2"/>
      <c r="Z80" s="2"/>
      <c r="AA80" s="2"/>
      <c r="AB80" s="2"/>
      <c r="AC80" s="2"/>
      <c r="AD80" s="2"/>
      <c r="AE80" s="2"/>
      <c r="AF80" s="2"/>
      <c r="AG80" s="2"/>
      <c r="AH80" s="2"/>
      <c r="AI80" s="2"/>
      <c r="AJ80" s="2"/>
      <c r="AK80" s="2"/>
      <c r="AL80" s="16"/>
      <c r="AM80" s="16"/>
    </row>
    <row r="81" spans="3:39">
      <c r="C81" s="2">
        <f>IF(OR(F81="",H81=""),"",IF(F81=H81,1,IF(F81&lt;H81,0,IF(F81-H81&lt;10,2,IF(F81&gt;H81,3,SE)))))</f>
        <v>0</v>
      </c>
      <c r="D81" s="172" t="str">
        <f>V21</f>
        <v>Marvada da cachaça</v>
      </c>
      <c r="E81" s="172"/>
      <c r="F81" s="68">
        <v>24</v>
      </c>
      <c r="G81" s="15" t="s">
        <v>20</v>
      </c>
      <c r="H81" s="69">
        <v>69</v>
      </c>
      <c r="I81" s="172" t="str">
        <f>V26</f>
        <v>comicu</v>
      </c>
      <c r="J81" s="172"/>
      <c r="K81" s="172"/>
      <c r="L81" s="172"/>
      <c r="M81" s="172"/>
      <c r="N81" s="172"/>
      <c r="O81" s="172"/>
      <c r="P81" s="172"/>
      <c r="Q81" s="2">
        <f>IF(OR(H81="",F81=""),"",IF(H81=F81,1,IF(H81&lt;F81,0,IF(H81-F81&lt;10,2,IF(H81&gt;F81,3,SE)))))</f>
        <v>3</v>
      </c>
      <c r="R81" s="3"/>
      <c r="S81" s="3"/>
      <c r="T81" s="3"/>
      <c r="U81" s="2"/>
      <c r="V81" s="3"/>
      <c r="W81" s="3"/>
      <c r="X81" s="2"/>
      <c r="Y81" s="2"/>
      <c r="Z81" s="2"/>
      <c r="AA81" s="2"/>
      <c r="AB81" s="2"/>
      <c r="AC81" s="2"/>
      <c r="AD81" s="2"/>
      <c r="AE81" s="2"/>
      <c r="AF81" s="2"/>
      <c r="AG81" s="2"/>
      <c r="AH81" s="2"/>
      <c r="AI81" s="2"/>
      <c r="AJ81" s="2"/>
      <c r="AK81" s="2"/>
      <c r="AL81" s="16"/>
      <c r="AM81" s="16"/>
    </row>
    <row r="82" spans="3:39" ht="15.75" thickBot="1">
      <c r="C82" s="2" t="str">
        <f>IF(OR(F82="",H82=""),"",IF(F82=H82,1,IF(F82&lt;H82,0,IF(F82-H82&lt;10,2,IF(F82&gt;H82,3,SE)))))</f>
        <v/>
      </c>
      <c r="D82" s="13"/>
      <c r="E82" s="13"/>
      <c r="F82" s="13"/>
      <c r="G82" s="13"/>
      <c r="H82" s="13"/>
      <c r="I82" s="13"/>
      <c r="J82" s="13"/>
      <c r="K82" s="13"/>
      <c r="L82" s="13"/>
      <c r="M82" s="13"/>
      <c r="N82" s="13"/>
      <c r="O82" s="13"/>
      <c r="P82" s="13"/>
      <c r="Q82" s="2" t="str">
        <f>IF(OR(H82="",F82=""),"",IF(H82=F82,1,IF(H82&lt;F82,0,IF(H82-F82&lt;10,2,IF(H82&gt;F82,3,SE)))))</f>
        <v/>
      </c>
      <c r="R82" s="3"/>
      <c r="S82" s="3"/>
      <c r="T82" s="3"/>
      <c r="U82" s="2"/>
      <c r="V82" s="3"/>
      <c r="W82" s="3"/>
      <c r="X82" s="2"/>
      <c r="Y82" s="2"/>
      <c r="Z82" s="2"/>
      <c r="AA82" s="2"/>
      <c r="AB82" s="2"/>
      <c r="AC82" s="2"/>
      <c r="AD82" s="2"/>
      <c r="AE82" s="2"/>
      <c r="AF82" s="2"/>
      <c r="AG82" s="2"/>
      <c r="AH82" s="2"/>
      <c r="AI82" s="2"/>
      <c r="AJ82" s="2"/>
      <c r="AK82" s="2"/>
      <c r="AL82" s="16"/>
      <c r="AM82" s="16"/>
    </row>
    <row r="83" spans="3:39">
      <c r="C83" s="2" t="str">
        <f>IF(OR(F83="",H83=""),"",IF(F83=H83,1,IF(F83&lt;H83,0,IF(F83-H83&lt;10,2,IF(F83&gt;H83,3,SE)))))</f>
        <v/>
      </c>
      <c r="D83" s="166" t="s">
        <v>27</v>
      </c>
      <c r="E83" s="167"/>
      <c r="F83" s="167"/>
      <c r="G83" s="167"/>
      <c r="H83" s="167"/>
      <c r="I83" s="167"/>
      <c r="J83" s="167"/>
      <c r="K83" s="167"/>
      <c r="L83" s="167"/>
      <c r="M83" s="167"/>
      <c r="N83" s="167"/>
      <c r="O83" s="167"/>
      <c r="P83" s="168"/>
      <c r="Q83" s="2" t="str">
        <f>IF(OR(H83="",F83=""),"",IF(H83=F83,1,IF(H83&lt;F83,0,IF(H83-F83&lt;10,2,IF(H83&gt;F83,3,SE)))))</f>
        <v/>
      </c>
      <c r="R83" s="3"/>
      <c r="S83" s="3"/>
      <c r="T83" s="3"/>
      <c r="U83" s="2"/>
      <c r="V83" s="3"/>
      <c r="W83" s="3"/>
      <c r="X83" s="2"/>
      <c r="Y83" s="2"/>
      <c r="Z83" s="2"/>
      <c r="AA83" s="2"/>
      <c r="AB83" s="2"/>
      <c r="AC83" s="2"/>
      <c r="AD83" s="2"/>
      <c r="AE83" s="2"/>
      <c r="AF83" s="2"/>
      <c r="AG83" s="2"/>
      <c r="AH83" s="2"/>
      <c r="AI83" s="2"/>
      <c r="AJ83" s="2"/>
      <c r="AK83" s="2"/>
      <c r="AL83" s="16"/>
      <c r="AM83" s="16"/>
    </row>
    <row r="84" spans="3:39" ht="15.75" thickBot="1">
      <c r="C84" s="2" t="str">
        <f>IF(OR(F84="",H84=""),"",IF(F84=H84,1,IF(F84&lt;H84,0,IF(F84-H84&lt;10,2,IF(F84&gt;H84,3,SE)))))</f>
        <v/>
      </c>
      <c r="D84" s="169"/>
      <c r="E84" s="170"/>
      <c r="F84" s="170"/>
      <c r="G84" s="170"/>
      <c r="H84" s="170"/>
      <c r="I84" s="170"/>
      <c r="J84" s="170"/>
      <c r="K84" s="170"/>
      <c r="L84" s="170"/>
      <c r="M84" s="170"/>
      <c r="N84" s="170"/>
      <c r="O84" s="170"/>
      <c r="P84" s="171"/>
      <c r="Q84" s="2" t="str">
        <f>IF(OR(H84="",F84=""),"",IF(H84=F84,1,IF(H84&lt;F84,0,IF(H84-F84&lt;10,2,IF(H84&gt;F84,3,SE)))))</f>
        <v/>
      </c>
      <c r="R84" s="3"/>
      <c r="S84" s="3"/>
      <c r="T84" s="3"/>
      <c r="U84" s="2"/>
      <c r="V84" s="3"/>
      <c r="W84" s="3"/>
      <c r="X84" s="2"/>
      <c r="Y84" s="2"/>
      <c r="Z84" s="2"/>
      <c r="AA84" s="2"/>
      <c r="AB84" s="2"/>
      <c r="AC84" s="2"/>
      <c r="AD84" s="2"/>
      <c r="AE84" s="2"/>
      <c r="AF84" s="2"/>
      <c r="AG84" s="2"/>
      <c r="AH84" s="2"/>
      <c r="AI84" s="2"/>
      <c r="AJ84" s="2"/>
      <c r="AK84" s="2"/>
      <c r="AL84" s="16"/>
      <c r="AM84" s="16"/>
    </row>
    <row r="85" spans="3:39">
      <c r="C85" s="2" t="str">
        <f>IF(OR(F85="",H85=""),"",IF(F85=H85,1,IF(F85&lt;H85,0,IF(F85-H85&lt;10,2,IF(F85&gt;H85,3,SE)))))</f>
        <v/>
      </c>
      <c r="D85" s="13"/>
      <c r="E85" s="13"/>
      <c r="F85" s="13"/>
      <c r="G85" s="13"/>
      <c r="H85" s="13"/>
      <c r="I85" s="13"/>
      <c r="J85" s="13"/>
      <c r="K85" s="13"/>
      <c r="L85" s="13"/>
      <c r="M85" s="13"/>
      <c r="N85" s="13"/>
      <c r="O85" s="13"/>
      <c r="P85" s="13"/>
      <c r="Q85" s="2" t="str">
        <f>IF(OR(H85="",F85=""),"",IF(H85=F85,1,IF(H85&lt;F85,0,IF(H85-F85&lt;10,2,IF(H85&gt;F85,3,SE)))))</f>
        <v/>
      </c>
      <c r="R85" s="3"/>
      <c r="S85" s="3"/>
      <c r="T85" s="3"/>
      <c r="U85" s="2"/>
      <c r="V85" s="3"/>
      <c r="W85" s="3"/>
      <c r="X85" s="2"/>
      <c r="Y85" s="2"/>
      <c r="Z85" s="2"/>
      <c r="AA85" s="2"/>
      <c r="AB85" s="2"/>
      <c r="AC85" s="2"/>
      <c r="AD85" s="2"/>
      <c r="AE85" s="2"/>
      <c r="AF85" s="2"/>
      <c r="AG85" s="2"/>
      <c r="AH85" s="2"/>
      <c r="AI85" s="2"/>
      <c r="AJ85" s="2"/>
      <c r="AK85" s="2"/>
      <c r="AL85" s="16"/>
      <c r="AM85" s="16"/>
    </row>
    <row r="86" spans="3:39">
      <c r="C86" s="2">
        <f>IF(OR(F86="",H86=""),"",IF(F86=H86,1,IF(F86&lt;H86,0,IF(F86-H86&lt;10,2,IF(F86&gt;H86,3,SE)))))</f>
        <v>3</v>
      </c>
      <c r="D86" s="173" t="str">
        <f>V31</f>
        <v>Soccer Italy</v>
      </c>
      <c r="E86" s="175"/>
      <c r="F86" s="69">
        <v>46</v>
      </c>
      <c r="G86" s="15" t="s">
        <v>20</v>
      </c>
      <c r="H86" s="68">
        <v>32</v>
      </c>
      <c r="I86" s="173" t="str">
        <f>V22</f>
        <v>Xavecos UFC</v>
      </c>
      <c r="J86" s="174"/>
      <c r="K86" s="174"/>
      <c r="L86" s="174"/>
      <c r="M86" s="174"/>
      <c r="N86" s="174"/>
      <c r="O86" s="174"/>
      <c r="P86" s="175"/>
      <c r="Q86" s="2">
        <f>IF(OR(H86="",F86=""),"",IF(H86=F86,1,IF(H86&lt;F86,0,IF(H86-F86&lt;10,2,IF(H86&gt;F86,3,SE)))))</f>
        <v>0</v>
      </c>
      <c r="R86" s="3"/>
      <c r="S86" s="3"/>
      <c r="T86" s="3"/>
      <c r="U86" s="2"/>
      <c r="V86" s="3"/>
      <c r="W86" s="3"/>
      <c r="X86" s="2"/>
      <c r="Y86" s="2"/>
      <c r="Z86" s="2"/>
      <c r="AA86" s="2"/>
      <c r="AB86" s="2"/>
      <c r="AC86" s="2"/>
    </row>
    <row r="87" spans="3:39">
      <c r="C87" s="2">
        <f>IF(OR(F87="",H87=""),"",IF(F87=H87,1,IF(F87&lt;H87,0,IF(F87-H87&lt;10,2,IF(F87&gt;H87,3,SE)))))</f>
        <v>0</v>
      </c>
      <c r="D87" s="172" t="str">
        <f>V26</f>
        <v>comicu</v>
      </c>
      <c r="E87" s="172"/>
      <c r="F87" s="68">
        <v>42</v>
      </c>
      <c r="G87" s="15" t="s">
        <v>20</v>
      </c>
      <c r="H87" s="69">
        <v>48</v>
      </c>
      <c r="I87" s="172" t="str">
        <f>V23</f>
        <v>Driblador F.C</v>
      </c>
      <c r="J87" s="172"/>
      <c r="K87" s="172"/>
      <c r="L87" s="172"/>
      <c r="M87" s="172"/>
      <c r="N87" s="172"/>
      <c r="O87" s="172"/>
      <c r="P87" s="172"/>
      <c r="Q87" s="2">
        <f>IF(OR(H87="",F87=""),"",IF(H87=F87,1,IF(H87&lt;F87,0,IF(H87-F87&lt;10,2,IF(H87&gt;F87,3,SE)))))</f>
        <v>2</v>
      </c>
      <c r="R87" s="3"/>
      <c r="S87" s="3"/>
      <c r="T87" s="3"/>
      <c r="U87" s="2"/>
      <c r="V87" s="3"/>
      <c r="W87" s="3"/>
      <c r="X87" s="2"/>
      <c r="Y87" s="2"/>
      <c r="Z87" s="2"/>
      <c r="AA87" s="2"/>
      <c r="AB87" s="2"/>
      <c r="AC87" s="2"/>
    </row>
    <row r="88" spans="3:39">
      <c r="C88" s="2">
        <f>IF(OR(F88="",H88=""),"",IF(F88=H88,1,IF(F88&lt;H88,0,IF(F88-H88&lt;10,2,IF(F88&gt;H88,3,SE)))))</f>
        <v>0</v>
      </c>
      <c r="D88" s="173" t="str">
        <f>V30</f>
        <v>Engenheirense</v>
      </c>
      <c r="E88" s="175"/>
      <c r="F88" s="68">
        <v>44</v>
      </c>
      <c r="G88" s="15" t="s">
        <v>20</v>
      </c>
      <c r="H88" s="69">
        <v>86</v>
      </c>
      <c r="I88" s="173" t="str">
        <f>V28</f>
        <v>É o ki tu merece</v>
      </c>
      <c r="J88" s="174"/>
      <c r="K88" s="174"/>
      <c r="L88" s="174"/>
      <c r="M88" s="174"/>
      <c r="N88" s="174"/>
      <c r="O88" s="174"/>
      <c r="P88" s="175"/>
      <c r="Q88" s="2">
        <f>IF(OR(H88="",F88=""),"",IF(H88=F88,1,IF(H88&lt;F88,0,IF(H88-F88&lt;10,2,IF(H88&gt;F88,3,SE)))))</f>
        <v>3</v>
      </c>
      <c r="R88" s="3"/>
      <c r="S88" s="3"/>
      <c r="T88" s="3"/>
      <c r="U88" s="2"/>
      <c r="V88" s="3"/>
      <c r="W88" s="3"/>
      <c r="X88" s="2"/>
      <c r="Y88" s="2"/>
      <c r="Z88" s="2"/>
      <c r="AA88" s="2"/>
      <c r="AB88" s="2"/>
      <c r="AC88" s="2"/>
    </row>
    <row r="89" spans="3:39">
      <c r="C89" s="2">
        <f>IF(OR(F89="",H89=""),"",IF(F89=H89,1,IF(F89&lt;H89,0,IF(F89-H89&lt;10,2,IF(F89&gt;H89,3,SE)))))</f>
        <v>3</v>
      </c>
      <c r="D89" s="172" t="str">
        <f>V24</f>
        <v>Botafogo Rocha</v>
      </c>
      <c r="E89" s="172"/>
      <c r="F89" s="69">
        <v>50</v>
      </c>
      <c r="G89" s="15" t="s">
        <v>20</v>
      </c>
      <c r="H89" s="68">
        <v>29</v>
      </c>
      <c r="I89" s="172" t="str">
        <f>V29</f>
        <v>ousadia e alegriaa1</v>
      </c>
      <c r="J89" s="172"/>
      <c r="K89" s="172"/>
      <c r="L89" s="172"/>
      <c r="M89" s="172"/>
      <c r="N89" s="172"/>
      <c r="O89" s="172"/>
      <c r="P89" s="172"/>
      <c r="Q89" s="2">
        <f>IF(OR(H89="",F89=""),"",IF(H89=F89,1,IF(H89&lt;F89,0,IF(H89-F89&lt;10,2,IF(H89&gt;F89,3,SE)))))</f>
        <v>0</v>
      </c>
      <c r="R89" s="3"/>
      <c r="S89" s="3"/>
      <c r="T89" s="3"/>
      <c r="U89" s="2"/>
      <c r="V89" s="3"/>
      <c r="W89" s="3"/>
      <c r="X89" s="2"/>
      <c r="Y89" s="2"/>
      <c r="Z89" s="2"/>
      <c r="AA89" s="2"/>
      <c r="AB89" s="2"/>
      <c r="AC89" s="2"/>
    </row>
    <row r="90" spans="3:39">
      <c r="C90" s="2">
        <f>IF(OR(F90="",H90=""),"",IF(F90=H90,1,IF(F90&lt;H90,0,IF(F90-H90&lt;10,2,IF(F90&gt;H90,3,SE)))))</f>
        <v>3</v>
      </c>
      <c r="D90" s="172" t="str">
        <f>V27</f>
        <v>Bahia aju</v>
      </c>
      <c r="E90" s="172"/>
      <c r="F90" s="69">
        <v>78</v>
      </c>
      <c r="G90" s="15" t="s">
        <v>20</v>
      </c>
      <c r="H90" s="68">
        <v>61</v>
      </c>
      <c r="I90" s="172" t="str">
        <f>V25</f>
        <v>Sekishiki Mekai Ha</v>
      </c>
      <c r="J90" s="172"/>
      <c r="K90" s="172"/>
      <c r="L90" s="172"/>
      <c r="M90" s="172"/>
      <c r="N90" s="172"/>
      <c r="O90" s="172"/>
      <c r="P90" s="172"/>
      <c r="Q90" s="2">
        <f>IF(OR(H90="",F90=""),"",IF(H90=F90,1,IF(H90&lt;F90,0,IF(H90-F90&lt;10,2,IF(H90&gt;F90,3,SE)))))</f>
        <v>0</v>
      </c>
      <c r="R90" s="3"/>
      <c r="S90" s="3"/>
      <c r="T90" s="3"/>
      <c r="U90" s="2"/>
      <c r="V90" s="3"/>
      <c r="W90" s="3"/>
      <c r="X90" s="2"/>
      <c r="Y90" s="2"/>
      <c r="Z90" s="2"/>
      <c r="AA90" s="2"/>
      <c r="AB90" s="2"/>
      <c r="AC90" s="2"/>
    </row>
    <row r="91" spans="3:39">
      <c r="C91" s="2">
        <f>IF(OR(F91="",H91=""),"",IF(F91=H91,1,IF(F91&lt;H91,0,IF(F91-H91&lt;10,2,IF(F91&gt;H91,3,SE)))))</f>
        <v>1</v>
      </c>
      <c r="D91" s="172" t="str">
        <f>V20</f>
        <v>mathpalestra</v>
      </c>
      <c r="E91" s="172"/>
      <c r="F91" s="68">
        <v>36</v>
      </c>
      <c r="G91" s="15" t="s">
        <v>20</v>
      </c>
      <c r="H91" s="68">
        <v>36</v>
      </c>
      <c r="I91" s="172" t="str">
        <f>V21</f>
        <v>Marvada da cachaça</v>
      </c>
      <c r="J91" s="172"/>
      <c r="K91" s="172"/>
      <c r="L91" s="172"/>
      <c r="M91" s="172"/>
      <c r="N91" s="172"/>
      <c r="O91" s="172"/>
      <c r="P91" s="172"/>
      <c r="Q91" s="2">
        <f>IF(OR(H91="",F91=""),"",IF(H91=F91,1,IF(H91&lt;F91,0,IF(H91-F91&lt;10,2,IF(H91&gt;F91,3,SE)))))</f>
        <v>1</v>
      </c>
      <c r="R91" s="3"/>
      <c r="S91" s="3"/>
      <c r="T91" s="3"/>
      <c r="U91" s="2"/>
      <c r="V91" s="3"/>
      <c r="W91" s="3"/>
      <c r="X91" s="2"/>
      <c r="Y91" s="2"/>
      <c r="Z91" s="2"/>
      <c r="AA91" s="2"/>
      <c r="AB91" s="2"/>
      <c r="AC91" s="2"/>
    </row>
    <row r="92" spans="3:39" ht="15.75" thickBot="1">
      <c r="C92" s="2" t="str">
        <f>IF(OR(F92="",H92=""),"",IF(F92=H92,1,IF(F92&lt;H92,0,IF(F92-H92&lt;10,2,IF(F92&gt;H92,3,SE)))))</f>
        <v/>
      </c>
      <c r="D92" s="13"/>
      <c r="E92" s="13"/>
      <c r="F92" s="13"/>
      <c r="G92" s="13"/>
      <c r="H92" s="13"/>
      <c r="I92" s="13"/>
      <c r="J92" s="13"/>
      <c r="K92" s="13"/>
      <c r="L92" s="13"/>
      <c r="M92" s="13"/>
      <c r="N92" s="13"/>
      <c r="O92" s="13"/>
      <c r="P92" s="13"/>
      <c r="Q92" s="2" t="str">
        <f>IF(OR(H92="",F92=""),"",IF(H92=F92,1,IF(H92&lt;F92,0,IF(H92-F92&lt;10,2,IF(H92&gt;F92,3,SE)))))</f>
        <v/>
      </c>
      <c r="R92" s="3"/>
      <c r="S92" s="3"/>
      <c r="T92" s="3"/>
      <c r="U92" s="2"/>
      <c r="V92" s="3"/>
      <c r="W92" s="3"/>
      <c r="X92" s="2"/>
      <c r="Y92" s="2"/>
      <c r="Z92" s="2"/>
      <c r="AA92" s="2"/>
      <c r="AB92" s="2"/>
      <c r="AC92" s="2"/>
    </row>
    <row r="93" spans="3:39">
      <c r="C93" s="2" t="str">
        <f>IF(OR(F93="",H93=""),"",IF(F93=H93,1,IF(F93&lt;H93,0,IF(F93-H93&lt;10,2,IF(F93&gt;H93,3,SE)))))</f>
        <v/>
      </c>
      <c r="D93" s="166" t="s">
        <v>26</v>
      </c>
      <c r="E93" s="167"/>
      <c r="F93" s="167"/>
      <c r="G93" s="167"/>
      <c r="H93" s="167"/>
      <c r="I93" s="167"/>
      <c r="J93" s="167"/>
      <c r="K93" s="167"/>
      <c r="L93" s="167"/>
      <c r="M93" s="167"/>
      <c r="N93" s="167"/>
      <c r="O93" s="167"/>
      <c r="P93" s="168"/>
      <c r="Q93" s="2" t="str">
        <f>IF(OR(H93="",F93=""),"",IF(H93=F93,1,IF(H93&lt;F93,0,IF(H93-F93&lt;10,2,IF(H93&gt;F93,3,SE)))))</f>
        <v/>
      </c>
      <c r="R93" s="3"/>
      <c r="S93" s="3"/>
      <c r="T93" s="3"/>
      <c r="U93" s="2"/>
      <c r="V93" s="3"/>
      <c r="W93" s="3"/>
      <c r="X93" s="2"/>
      <c r="Y93" s="2"/>
      <c r="Z93" s="2"/>
      <c r="AA93" s="2"/>
      <c r="AB93" s="2"/>
      <c r="AC93" s="2"/>
    </row>
    <row r="94" spans="3:39" ht="15.75" thickBot="1">
      <c r="C94" s="2" t="str">
        <f>IF(OR(F94="",H94=""),"",IF(F94=H94,1,IF(F94&lt;H94,0,IF(F94-H94&lt;10,2,IF(F94&gt;H94,3,SE)))))</f>
        <v/>
      </c>
      <c r="D94" s="169"/>
      <c r="E94" s="170"/>
      <c r="F94" s="170"/>
      <c r="G94" s="170"/>
      <c r="H94" s="170"/>
      <c r="I94" s="170"/>
      <c r="J94" s="170"/>
      <c r="K94" s="170"/>
      <c r="L94" s="170"/>
      <c r="M94" s="170"/>
      <c r="N94" s="170"/>
      <c r="O94" s="170"/>
      <c r="P94" s="171"/>
      <c r="Q94" s="2" t="str">
        <f>IF(OR(H94="",F94=""),"",IF(H94=F94,1,IF(H94&lt;F94,0,IF(H94-F94&lt;10,2,IF(H94&gt;F94,3,SE)))))</f>
        <v/>
      </c>
      <c r="R94" s="3"/>
      <c r="S94" s="3"/>
      <c r="T94" s="3"/>
      <c r="U94" s="2"/>
      <c r="V94" s="3"/>
      <c r="W94" s="3"/>
      <c r="X94" s="2"/>
      <c r="Y94" s="2"/>
      <c r="Z94" s="2"/>
      <c r="AA94" s="2"/>
      <c r="AB94" s="2"/>
      <c r="AC94" s="2"/>
    </row>
    <row r="95" spans="3:39">
      <c r="C95" s="2" t="str">
        <f>IF(OR(F95="",H95=""),"",IF(F95=H95,1,IF(F95&lt;H95,0,IF(F95-H95&lt;10,2,IF(F95&gt;H95,3,SE)))))</f>
        <v/>
      </c>
      <c r="D95" s="13"/>
      <c r="E95" s="13"/>
      <c r="F95" s="13"/>
      <c r="G95" s="13"/>
      <c r="H95" s="13"/>
      <c r="I95" s="13"/>
      <c r="J95" s="13"/>
      <c r="K95" s="13"/>
      <c r="L95" s="13"/>
      <c r="M95" s="13"/>
      <c r="N95" s="13"/>
      <c r="O95" s="13"/>
      <c r="P95" s="13"/>
      <c r="Q95" s="2" t="str">
        <f>IF(OR(H95="",F95=""),"",IF(H95=F95,1,IF(H95&lt;F95,0,IF(H95-F95&lt;10,2,IF(H95&gt;F95,3,SE)))))</f>
        <v/>
      </c>
      <c r="R95" s="3"/>
      <c r="S95" s="3"/>
      <c r="T95" s="3"/>
      <c r="U95" s="2"/>
      <c r="V95" s="3"/>
      <c r="W95" s="3"/>
      <c r="X95" s="2"/>
      <c r="Y95" s="2"/>
      <c r="Z95" s="2"/>
      <c r="AA95" s="2"/>
      <c r="AB95" s="2"/>
      <c r="AC95" s="2"/>
    </row>
    <row r="96" spans="3:39">
      <c r="C96" s="2">
        <f>IF(OR(F96="",H96=""),"",IF(F96=H96,1,IF(F96&lt;H96,0,IF(F96-H96&lt;10,2,IF(F96&gt;H96,3,SE)))))</f>
        <v>0</v>
      </c>
      <c r="D96" s="173" t="str">
        <f>V21</f>
        <v>Marvada da cachaça</v>
      </c>
      <c r="E96" s="175"/>
      <c r="F96" s="68">
        <v>40</v>
      </c>
      <c r="G96" s="14" t="s">
        <v>20</v>
      </c>
      <c r="H96" s="69">
        <v>57</v>
      </c>
      <c r="I96" s="173" t="str">
        <f>V27</f>
        <v>Bahia aju</v>
      </c>
      <c r="J96" s="174"/>
      <c r="K96" s="174"/>
      <c r="L96" s="174"/>
      <c r="M96" s="174"/>
      <c r="N96" s="174"/>
      <c r="O96" s="174"/>
      <c r="P96" s="175"/>
      <c r="Q96" s="2">
        <f>IF(OR(H96="",F96=""),"",IF(H96=F96,1,IF(H96&lt;F96,0,IF(H96-F96&lt;10,2,IF(H96&gt;F96,3,SE)))))</f>
        <v>3</v>
      </c>
      <c r="R96" s="3"/>
      <c r="S96" s="3"/>
      <c r="T96" s="3"/>
      <c r="U96" s="2"/>
      <c r="V96" s="3"/>
      <c r="W96" s="3"/>
      <c r="X96" s="2"/>
      <c r="Y96" s="2"/>
      <c r="Z96" s="2"/>
      <c r="AA96" s="2"/>
      <c r="AB96" s="2"/>
      <c r="AC96" s="2"/>
    </row>
    <row r="97" spans="3:29">
      <c r="C97" s="2">
        <f>IF(OR(F97="",H97=""),"",IF(F97=H97,1,IF(F97&lt;H97,0,IF(F97-H97&lt;10,2,IF(F97&gt;H97,3,SE)))))</f>
        <v>0</v>
      </c>
      <c r="D97" s="172" t="str">
        <f>V28</f>
        <v>É o ki tu merece</v>
      </c>
      <c r="E97" s="172"/>
      <c r="F97" s="68">
        <v>40</v>
      </c>
      <c r="G97" s="14" t="s">
        <v>20</v>
      </c>
      <c r="H97" s="69">
        <v>52</v>
      </c>
      <c r="I97" s="172" t="str">
        <f>V31</f>
        <v>Soccer Italy</v>
      </c>
      <c r="J97" s="172"/>
      <c r="K97" s="172"/>
      <c r="L97" s="172"/>
      <c r="M97" s="172"/>
      <c r="N97" s="172"/>
      <c r="O97" s="172"/>
      <c r="P97" s="172"/>
      <c r="Q97" s="2">
        <f>IF(OR(H97="",F97=""),"",IF(H97=F97,1,IF(H97&lt;F97,0,IF(H97-F97&lt;10,2,IF(H97&gt;F97,3,SE)))))</f>
        <v>3</v>
      </c>
      <c r="R97" s="3"/>
      <c r="S97" s="3"/>
      <c r="T97" s="3"/>
      <c r="U97" s="2"/>
      <c r="V97" s="3"/>
      <c r="W97" s="3"/>
      <c r="X97" s="2"/>
      <c r="Y97" s="2"/>
      <c r="Z97" s="2"/>
      <c r="AA97" s="2"/>
      <c r="AB97" s="2"/>
      <c r="AC97" s="2"/>
    </row>
    <row r="98" spans="3:29">
      <c r="C98" s="2">
        <f>IF(OR(F98="",H98=""),"",IF(F98=H98,1,IF(F98&lt;H98,0,IF(F98-H98&lt;10,2,IF(F98&gt;H98,3,SE)))))</f>
        <v>2</v>
      </c>
      <c r="D98" s="173" t="str">
        <f>V26</f>
        <v>comicu</v>
      </c>
      <c r="E98" s="175"/>
      <c r="F98" s="69">
        <v>46</v>
      </c>
      <c r="G98" s="14" t="s">
        <v>20</v>
      </c>
      <c r="H98" s="68">
        <v>41</v>
      </c>
      <c r="I98" s="173" t="str">
        <f>V20</f>
        <v>mathpalestra</v>
      </c>
      <c r="J98" s="174"/>
      <c r="K98" s="174"/>
      <c r="L98" s="174"/>
      <c r="M98" s="174"/>
      <c r="N98" s="174"/>
      <c r="O98" s="174"/>
      <c r="P98" s="175"/>
      <c r="Q98" s="2">
        <f>IF(OR(H98="",F98=""),"",IF(H98=F98,1,IF(H98&lt;F98,0,IF(H98-F98&lt;10,2,IF(H98&gt;F98,3,SE)))))</f>
        <v>0</v>
      </c>
      <c r="R98" s="3"/>
      <c r="S98" s="3"/>
      <c r="T98" s="3"/>
      <c r="U98" s="2"/>
      <c r="V98" s="3"/>
      <c r="W98" s="3"/>
      <c r="X98" s="2"/>
      <c r="Y98" s="2"/>
      <c r="Z98" s="2"/>
      <c r="AA98" s="2"/>
      <c r="AB98" s="2"/>
      <c r="AC98" s="2"/>
    </row>
    <row r="99" spans="3:29">
      <c r="C99" s="2">
        <f>IF(OR(F99="",H99=""),"",IF(F99=H99,1,IF(F99&lt;H99,0,IF(F99-H99&lt;10,2,IF(F99&gt;H99,3,SE)))))</f>
        <v>0</v>
      </c>
      <c r="D99" s="172" t="str">
        <f>V22</f>
        <v>Xavecos UFC</v>
      </c>
      <c r="E99" s="172"/>
      <c r="F99" s="68">
        <v>17</v>
      </c>
      <c r="G99" s="14" t="s">
        <v>20</v>
      </c>
      <c r="H99" s="69">
        <v>46</v>
      </c>
      <c r="I99" s="172" t="str">
        <f>V29</f>
        <v>ousadia e alegriaa1</v>
      </c>
      <c r="J99" s="172"/>
      <c r="K99" s="172"/>
      <c r="L99" s="172"/>
      <c r="M99" s="172"/>
      <c r="N99" s="172"/>
      <c r="O99" s="172"/>
      <c r="P99" s="172"/>
      <c r="Q99" s="2">
        <f>IF(OR(H99="",F99=""),"",IF(H99=F99,1,IF(H99&lt;F99,0,IF(H99-F99&lt;10,2,IF(H99&gt;F99,3,SE)))))</f>
        <v>3</v>
      </c>
      <c r="R99" s="3"/>
      <c r="S99" s="3"/>
      <c r="T99" s="3"/>
      <c r="U99" s="2"/>
      <c r="V99" s="3"/>
      <c r="W99" s="3"/>
      <c r="X99" s="2"/>
      <c r="Y99" s="2"/>
      <c r="Z99" s="2"/>
      <c r="AA99" s="2"/>
      <c r="AB99" s="2"/>
      <c r="AC99" s="2"/>
    </row>
    <row r="100" spans="3:29">
      <c r="C100" s="2">
        <f>IF(OR(F100="",H100=""),"",IF(F100=H100,1,IF(F100&lt;H100,0,IF(F100-H100&lt;10,2,IF(F100&gt;H100,3,SE)))))</f>
        <v>0</v>
      </c>
      <c r="D100" s="172" t="str">
        <f>V25</f>
        <v>Sekishiki Mekai Ha</v>
      </c>
      <c r="E100" s="172"/>
      <c r="F100" s="68">
        <v>66</v>
      </c>
      <c r="G100" s="14" t="s">
        <v>20</v>
      </c>
      <c r="H100" s="69">
        <v>68</v>
      </c>
      <c r="I100" s="172" t="str">
        <f>V30</f>
        <v>Engenheirense</v>
      </c>
      <c r="J100" s="172"/>
      <c r="K100" s="172"/>
      <c r="L100" s="172"/>
      <c r="M100" s="172"/>
      <c r="N100" s="172"/>
      <c r="O100" s="172"/>
      <c r="P100" s="172"/>
      <c r="Q100" s="2">
        <f>IF(OR(H100="",F100=""),"",IF(H100=F100,1,IF(H100&lt;F100,0,IF(H100-F100&lt;10,2,IF(H100&gt;F100,3,SE)))))</f>
        <v>2</v>
      </c>
      <c r="R100" s="3"/>
      <c r="S100" s="3"/>
      <c r="T100" s="3"/>
      <c r="U100" s="2"/>
      <c r="V100" s="3"/>
      <c r="W100" s="3"/>
      <c r="X100" s="2"/>
      <c r="Y100" s="2"/>
      <c r="Z100" s="2"/>
      <c r="AA100" s="2"/>
      <c r="AB100" s="2"/>
      <c r="AC100" s="2"/>
    </row>
    <row r="101" spans="3:29">
      <c r="C101" s="2">
        <f>IF(OR(F101="",H101=""),"",IF(F101=H101,1,IF(F101&lt;H101,0,IF(F101-H101&lt;10,2,IF(F101&gt;H101,3,SE)))))</f>
        <v>0</v>
      </c>
      <c r="D101" s="172" t="str">
        <f>V23</f>
        <v>Driblador F.C</v>
      </c>
      <c r="E101" s="172"/>
      <c r="F101" s="68">
        <v>44</v>
      </c>
      <c r="G101" s="14" t="s">
        <v>20</v>
      </c>
      <c r="H101" s="69">
        <v>59</v>
      </c>
      <c r="I101" s="172" t="str">
        <f>V24</f>
        <v>Botafogo Rocha</v>
      </c>
      <c r="J101" s="172"/>
      <c r="K101" s="172"/>
      <c r="L101" s="172"/>
      <c r="M101" s="172"/>
      <c r="N101" s="172"/>
      <c r="O101" s="172"/>
      <c r="P101" s="172"/>
      <c r="Q101" s="2">
        <f>IF(OR(H101="",F101=""),"",IF(H101=F101,1,IF(H101&lt;F101,0,IF(H101-F101&lt;10,2,IF(H101&gt;F101,3,SE)))))</f>
        <v>3</v>
      </c>
      <c r="R101" s="3"/>
      <c r="S101" s="3"/>
      <c r="T101" s="3"/>
      <c r="U101" s="2"/>
      <c r="V101" s="3"/>
      <c r="W101" s="3"/>
      <c r="X101" s="2"/>
      <c r="Y101" s="2"/>
      <c r="Z101" s="2"/>
      <c r="AA101" s="2"/>
      <c r="AB101" s="2"/>
      <c r="AC101" s="2"/>
    </row>
    <row r="102" spans="3:29" ht="15.75" thickBot="1">
      <c r="C102" s="2" t="str">
        <f>IF(OR(F102="",H102=""),"",IF(F102=H102,1,IF(F102&lt;H102,0,IF(F102-H102&lt;10,2,IF(F102&gt;H102,3,SE)))))</f>
        <v/>
      </c>
      <c r="D102" s="13"/>
      <c r="E102" s="13"/>
      <c r="F102" s="13"/>
      <c r="G102" s="13"/>
      <c r="H102" s="13"/>
      <c r="I102" s="13"/>
      <c r="J102" s="13"/>
      <c r="K102" s="13"/>
      <c r="L102" s="13"/>
      <c r="M102" s="13"/>
      <c r="N102" s="13"/>
      <c r="O102" s="13"/>
      <c r="P102" s="13"/>
      <c r="Q102" s="2" t="str">
        <f>IF(OR(H102="",F102=""),"",IF(H102=F102,1,IF(H102&lt;F102,0,IF(H102-F102&lt;10,2,IF(H102&gt;F102,3,SE)))))</f>
        <v/>
      </c>
      <c r="R102" s="3"/>
      <c r="S102" s="3"/>
      <c r="T102" s="3"/>
      <c r="U102" s="2"/>
      <c r="V102" s="3"/>
      <c r="W102" s="3"/>
      <c r="X102" s="2"/>
      <c r="Y102" s="2"/>
      <c r="Z102" s="2"/>
      <c r="AA102" s="2"/>
      <c r="AB102" s="2"/>
      <c r="AC102" s="2"/>
    </row>
    <row r="103" spans="3:29">
      <c r="C103" s="2" t="str">
        <f>IF(OR(F103="",H103=""),"",IF(F103=H103,1,IF(F103&lt;H103,0,IF(F103-H103&lt;10,2,IF(F103&gt;H103,3,SE)))))</f>
        <v/>
      </c>
      <c r="D103" s="166" t="s">
        <v>25</v>
      </c>
      <c r="E103" s="167"/>
      <c r="F103" s="167"/>
      <c r="G103" s="167"/>
      <c r="H103" s="167"/>
      <c r="I103" s="167"/>
      <c r="J103" s="167"/>
      <c r="K103" s="167"/>
      <c r="L103" s="167"/>
      <c r="M103" s="167"/>
      <c r="N103" s="167"/>
      <c r="O103" s="167"/>
      <c r="P103" s="168"/>
      <c r="Q103" s="2" t="str">
        <f>IF(OR(H103="",F103=""),"",IF(H103=F103,1,IF(H103&lt;F103,0,IF(H103-F103&lt;10,2,IF(H103&gt;F103,3,SE)))))</f>
        <v/>
      </c>
      <c r="R103" s="3"/>
      <c r="S103" s="3"/>
      <c r="T103" s="3"/>
      <c r="U103" s="2"/>
      <c r="V103" s="3"/>
      <c r="W103" s="3"/>
      <c r="X103" s="2"/>
      <c r="Y103" s="2"/>
      <c r="Z103" s="2"/>
      <c r="AA103" s="2"/>
      <c r="AB103" s="2"/>
      <c r="AC103" s="2"/>
    </row>
    <row r="104" spans="3:29" ht="15.75" thickBot="1">
      <c r="C104" s="2" t="str">
        <f>IF(OR(F104="",H104=""),"",IF(F104=H104,1,IF(F104&lt;H104,0,IF(F104-H104&lt;10,2,IF(F104&gt;H104,3,SE)))))</f>
        <v/>
      </c>
      <c r="D104" s="169"/>
      <c r="E104" s="170"/>
      <c r="F104" s="170"/>
      <c r="G104" s="170"/>
      <c r="H104" s="170"/>
      <c r="I104" s="170"/>
      <c r="J104" s="170"/>
      <c r="K104" s="170"/>
      <c r="L104" s="170"/>
      <c r="M104" s="170"/>
      <c r="N104" s="170"/>
      <c r="O104" s="170"/>
      <c r="P104" s="171"/>
      <c r="Q104" s="2" t="str">
        <f>IF(OR(H104="",F104=""),"",IF(H104=F104,1,IF(H104&lt;F104,0,IF(H104-F104&lt;10,2,IF(H104&gt;F104,3,SE)))))</f>
        <v/>
      </c>
      <c r="R104" s="3"/>
      <c r="S104" s="3"/>
      <c r="T104" s="3"/>
      <c r="U104" s="2"/>
      <c r="V104" s="3"/>
      <c r="W104" s="3"/>
      <c r="X104" s="2"/>
      <c r="Y104" s="2"/>
      <c r="Z104" s="2"/>
      <c r="AA104" s="2"/>
      <c r="AB104" s="2"/>
      <c r="AC104" s="2"/>
    </row>
    <row r="105" spans="3:29">
      <c r="C105" s="2" t="str">
        <f>IF(OR(F105="",H105=""),"",IF(F105=H105,1,IF(F105&lt;H105,0,IF(F105-H105&lt;10,2,IF(F105&gt;H105,3,SE)))))</f>
        <v/>
      </c>
      <c r="D105" s="13"/>
      <c r="E105" s="13"/>
      <c r="F105" s="13"/>
      <c r="G105" s="13"/>
      <c r="H105" s="13"/>
      <c r="I105" s="13"/>
      <c r="J105" s="13"/>
      <c r="K105" s="13"/>
      <c r="L105" s="13"/>
      <c r="M105" s="13"/>
      <c r="N105" s="13"/>
      <c r="O105" s="13"/>
      <c r="P105" s="13"/>
      <c r="Q105" s="2" t="str">
        <f>IF(OR(H105="",F105=""),"",IF(H105=F105,1,IF(H105&lt;F105,0,IF(H105-F105&lt;10,2,IF(H105&gt;F105,3,SE)))))</f>
        <v/>
      </c>
      <c r="R105" s="3"/>
      <c r="S105" s="3"/>
      <c r="T105" s="3"/>
      <c r="U105" s="2"/>
      <c r="V105" s="3"/>
      <c r="W105" s="3"/>
      <c r="X105" s="2"/>
      <c r="Y105" s="2"/>
      <c r="Z105" s="2"/>
      <c r="AA105" s="2"/>
      <c r="AB105" s="2"/>
      <c r="AC105" s="2"/>
    </row>
    <row r="106" spans="3:29">
      <c r="C106" s="2">
        <f>IF(OR(F106="",H106=""),"",IF(F106=H106,1,IF(F106&lt;H106,0,IF(F106-H106&lt;10,2,IF(F106&gt;H106,3,SE)))))</f>
        <v>2</v>
      </c>
      <c r="D106" s="173" t="str">
        <f>V27</f>
        <v>Bahia aju</v>
      </c>
      <c r="E106" s="175"/>
      <c r="F106" s="69">
        <v>60</v>
      </c>
      <c r="G106" s="14" t="s">
        <v>20</v>
      </c>
      <c r="H106" s="68">
        <v>53</v>
      </c>
      <c r="I106" s="173" t="str">
        <f>V28</f>
        <v>É o ki tu merece</v>
      </c>
      <c r="J106" s="174"/>
      <c r="K106" s="174"/>
      <c r="L106" s="174"/>
      <c r="M106" s="174"/>
      <c r="N106" s="174"/>
      <c r="O106" s="174"/>
      <c r="P106" s="175"/>
      <c r="Q106" s="2">
        <f>IF(OR(H106="",F106=""),"",IF(H106=F106,1,IF(H106&lt;F106,0,IF(H106-F106&lt;10,2,IF(H106&gt;F106,3,SE)))))</f>
        <v>0</v>
      </c>
      <c r="R106" s="3"/>
      <c r="S106" s="3"/>
      <c r="T106" s="3"/>
      <c r="U106" s="2"/>
      <c r="V106" s="3"/>
      <c r="W106" s="3"/>
      <c r="X106" s="2"/>
      <c r="Y106" s="2"/>
      <c r="Z106" s="2"/>
      <c r="AA106" s="2"/>
      <c r="AB106" s="2"/>
      <c r="AC106" s="2"/>
    </row>
    <row r="107" spans="3:29">
      <c r="C107" s="2">
        <f>IF(OR(F107="",H107=""),"",IF(F107=H107,1,IF(F107&lt;H107,0,IF(F107-H107&lt;10,2,IF(F107&gt;H107,3,SE)))))</f>
        <v>2</v>
      </c>
      <c r="D107" s="172" t="str">
        <f>V24</f>
        <v>Botafogo Rocha</v>
      </c>
      <c r="E107" s="172"/>
      <c r="F107" s="69">
        <v>36</v>
      </c>
      <c r="G107" s="14" t="s">
        <v>20</v>
      </c>
      <c r="H107" s="68">
        <v>32</v>
      </c>
      <c r="I107" s="172" t="str">
        <f>V22</f>
        <v>Xavecos UFC</v>
      </c>
      <c r="J107" s="172"/>
      <c r="K107" s="172"/>
      <c r="L107" s="172"/>
      <c r="M107" s="172"/>
      <c r="N107" s="172"/>
      <c r="O107" s="172"/>
      <c r="P107" s="172"/>
      <c r="Q107" s="2">
        <f>IF(OR(H107="",F107=""),"",IF(H107=F107,1,IF(H107&lt;F107,0,IF(H107-F107&lt;10,2,IF(H107&gt;F107,3,SE)))))</f>
        <v>0</v>
      </c>
      <c r="R107" s="3"/>
      <c r="S107" s="3"/>
      <c r="T107" s="3"/>
      <c r="U107" s="3"/>
      <c r="V107" s="3"/>
      <c r="W107" s="3"/>
      <c r="X107" s="2"/>
      <c r="Y107" s="2"/>
      <c r="Z107" s="2"/>
      <c r="AA107" s="2"/>
      <c r="AB107" s="2"/>
      <c r="AC107" s="2"/>
    </row>
    <row r="108" spans="3:29">
      <c r="C108" s="2">
        <f>IF(OR(F108="",H108=""),"",IF(F108=H108,1,IF(F108&lt;H108,0,IF(F108-H108&lt;10,2,IF(F108&gt;H108,3,SE)))))</f>
        <v>0</v>
      </c>
      <c r="D108" s="173" t="str">
        <f>V20</f>
        <v>mathpalestra</v>
      </c>
      <c r="E108" s="175"/>
      <c r="F108" s="68">
        <v>48</v>
      </c>
      <c r="G108" s="14" t="s">
        <v>20</v>
      </c>
      <c r="H108" s="69">
        <v>59</v>
      </c>
      <c r="I108" s="173" t="str">
        <f>V31</f>
        <v>Soccer Italy</v>
      </c>
      <c r="J108" s="174"/>
      <c r="K108" s="174"/>
      <c r="L108" s="174"/>
      <c r="M108" s="174"/>
      <c r="N108" s="174"/>
      <c r="O108" s="174"/>
      <c r="P108" s="175"/>
      <c r="Q108" s="2">
        <f>IF(OR(H108="",F108=""),"",IF(H108=F108,1,IF(H108&lt;F108,0,IF(H108-F108&lt;10,2,IF(H108&gt;F108,3,SE)))))</f>
        <v>3</v>
      </c>
      <c r="R108" s="3"/>
      <c r="S108" s="3"/>
      <c r="T108" s="3"/>
      <c r="U108" s="3"/>
      <c r="V108" s="3"/>
      <c r="W108" s="3"/>
      <c r="X108" s="2"/>
      <c r="Y108" s="2"/>
      <c r="Z108" s="2"/>
      <c r="AA108" s="2"/>
      <c r="AB108" s="2"/>
      <c r="AC108" s="2"/>
    </row>
    <row r="109" spans="3:29">
      <c r="C109" s="2">
        <f>IF(OR(F109="",H109=""),"",IF(F109=H109,1,IF(F109&lt;H109,0,IF(F109-H109&lt;10,2,IF(F109&gt;H109,3,SE)))))</f>
        <v>0</v>
      </c>
      <c r="D109" s="172" t="str">
        <f>V29</f>
        <v>ousadia e alegriaa1</v>
      </c>
      <c r="E109" s="172"/>
      <c r="F109" s="68">
        <v>33</v>
      </c>
      <c r="G109" s="14" t="s">
        <v>20</v>
      </c>
      <c r="H109" s="69">
        <v>41</v>
      </c>
      <c r="I109" s="172" t="str">
        <f>V23</f>
        <v>Driblador F.C</v>
      </c>
      <c r="J109" s="172"/>
      <c r="K109" s="172"/>
      <c r="L109" s="172"/>
      <c r="M109" s="172"/>
      <c r="N109" s="172"/>
      <c r="O109" s="172"/>
      <c r="P109" s="172"/>
      <c r="Q109" s="2">
        <f>IF(OR(H109="",F109=""),"",IF(H109=F109,1,IF(H109&lt;F109,0,IF(H109-F109&lt;10,2,IF(H109&gt;F109,3,SE)))))</f>
        <v>2</v>
      </c>
      <c r="R109" s="3"/>
      <c r="S109" s="3"/>
      <c r="T109" s="3"/>
      <c r="U109" s="3"/>
      <c r="V109" s="3"/>
      <c r="W109" s="3"/>
      <c r="X109" s="2"/>
      <c r="Y109" s="2"/>
      <c r="Z109" s="2"/>
      <c r="AA109" s="2"/>
      <c r="AB109" s="2"/>
      <c r="AC109" s="2"/>
    </row>
    <row r="110" spans="3:29">
      <c r="C110" s="2">
        <f>IF(OR(F110="",H110=""),"",IF(F110=H110,1,IF(F110&lt;H110,0,IF(F110-H110&lt;10,2,IF(F110&gt;H110,3,SE)))))</f>
        <v>2</v>
      </c>
      <c r="D110" s="172" t="str">
        <f>V30</f>
        <v>Engenheirense</v>
      </c>
      <c r="E110" s="172"/>
      <c r="F110" s="69">
        <v>37</v>
      </c>
      <c r="G110" s="14" t="s">
        <v>20</v>
      </c>
      <c r="H110" s="68">
        <v>35</v>
      </c>
      <c r="I110" s="172" t="str">
        <f>V21</f>
        <v>Marvada da cachaça</v>
      </c>
      <c r="J110" s="172"/>
      <c r="K110" s="172"/>
      <c r="L110" s="172"/>
      <c r="M110" s="172"/>
      <c r="N110" s="172"/>
      <c r="O110" s="172"/>
      <c r="P110" s="172"/>
      <c r="Q110" s="2">
        <f>IF(OR(H110="",F110=""),"",IF(H110=F110,1,IF(H110&lt;F110,0,IF(H110-F110&lt;10,2,IF(H110&gt;F110,3,SE)))))</f>
        <v>0</v>
      </c>
      <c r="R110" s="3"/>
      <c r="S110" s="3"/>
      <c r="T110" s="3"/>
      <c r="U110" s="3"/>
      <c r="V110" s="3"/>
      <c r="W110" s="3"/>
      <c r="X110" s="2"/>
      <c r="Y110" s="2"/>
      <c r="Z110" s="2"/>
      <c r="AA110" s="2"/>
      <c r="AB110" s="2"/>
      <c r="AC110" s="2"/>
    </row>
    <row r="111" spans="3:29">
      <c r="C111" s="2">
        <f>IF(OR(F111="",H111=""),"",IF(F111=H111,1,IF(F111&lt;H111,0,IF(F111-H111&lt;10,2,IF(F111&gt;H111,3,SE)))))</f>
        <v>0</v>
      </c>
      <c r="D111" s="172" t="str">
        <f>V25</f>
        <v>Sekishiki Mekai Ha</v>
      </c>
      <c r="E111" s="172"/>
      <c r="F111" s="68">
        <v>31</v>
      </c>
      <c r="G111" s="14" t="s">
        <v>20</v>
      </c>
      <c r="H111" s="69">
        <v>46</v>
      </c>
      <c r="I111" s="172" t="str">
        <f>V26</f>
        <v>comicu</v>
      </c>
      <c r="J111" s="172"/>
      <c r="K111" s="172"/>
      <c r="L111" s="172"/>
      <c r="M111" s="172"/>
      <c r="N111" s="172"/>
      <c r="O111" s="172"/>
      <c r="P111" s="172"/>
      <c r="Q111" s="2">
        <f>IF(OR(H111="",F111=""),"",IF(H111=F111,1,IF(H111&lt;F111,0,IF(H111-F111&lt;10,2,IF(H111&gt;F111,3,SE)))))</f>
        <v>3</v>
      </c>
      <c r="R111" s="3"/>
      <c r="S111" s="3"/>
      <c r="T111" s="3"/>
      <c r="U111" s="3"/>
      <c r="V111" s="3"/>
      <c r="W111" s="3"/>
      <c r="X111" s="2"/>
      <c r="Y111" s="2"/>
      <c r="Z111" s="2"/>
      <c r="AA111" s="2"/>
      <c r="AB111" s="2"/>
      <c r="AC111" s="2"/>
    </row>
    <row r="112" spans="3:29" ht="15.75" thickBot="1">
      <c r="C112" s="2" t="str">
        <f>IF(OR(F112="",H112=""),"",IF(F112=H112,1,IF(F112&lt;H112,0,IF(F112-H112&lt;10,2,IF(F112&gt;H112,3,SE)))))</f>
        <v/>
      </c>
      <c r="D112" s="13"/>
      <c r="E112" s="13"/>
      <c r="F112" s="13"/>
      <c r="G112" s="13"/>
      <c r="H112" s="13"/>
      <c r="I112" s="13"/>
      <c r="J112" s="13"/>
      <c r="K112" s="13"/>
      <c r="L112" s="13"/>
      <c r="M112" s="13"/>
      <c r="N112" s="13"/>
      <c r="O112" s="13"/>
      <c r="P112" s="13"/>
      <c r="Q112" s="2" t="str">
        <f>IF(OR(H112="",F112=""),"",IF(H112=F112,1,IF(H112&lt;F112,0,IF(H112-F112&lt;10,2,IF(H112&gt;F112,3,SE)))))</f>
        <v/>
      </c>
      <c r="R112" s="3"/>
      <c r="S112" s="3"/>
      <c r="T112" s="3"/>
      <c r="U112" s="3"/>
      <c r="V112" s="3"/>
      <c r="W112" s="3"/>
      <c r="X112" s="2"/>
      <c r="Y112" s="2"/>
      <c r="Z112" s="2"/>
      <c r="AA112" s="2"/>
      <c r="AB112" s="2"/>
      <c r="AC112" s="2"/>
    </row>
    <row r="113" spans="3:29">
      <c r="C113" s="2" t="str">
        <f>IF(OR(F113="",H113=""),"",IF(F113=H113,1,IF(F113&lt;H113,0,IF(F113-H113&lt;10,2,IF(F113&gt;H113,3,SE)))))</f>
        <v/>
      </c>
      <c r="D113" s="166" t="s">
        <v>24</v>
      </c>
      <c r="E113" s="167"/>
      <c r="F113" s="167"/>
      <c r="G113" s="167"/>
      <c r="H113" s="167"/>
      <c r="I113" s="167"/>
      <c r="J113" s="167"/>
      <c r="K113" s="167"/>
      <c r="L113" s="167"/>
      <c r="M113" s="167"/>
      <c r="N113" s="167"/>
      <c r="O113" s="167"/>
      <c r="P113" s="168"/>
      <c r="Q113" s="2" t="str">
        <f>IF(OR(H113="",F113=""),"",IF(H113=F113,1,IF(H113&lt;F113,0,IF(H113-F113&lt;10,2,IF(H113&gt;F113,3,SE)))))</f>
        <v/>
      </c>
      <c r="R113" s="3"/>
      <c r="S113" s="3"/>
      <c r="T113" s="3"/>
      <c r="V113" s="3"/>
      <c r="W113" s="3"/>
      <c r="X113" s="2"/>
      <c r="Y113" s="2"/>
      <c r="Z113" s="2"/>
      <c r="AA113" s="2"/>
      <c r="AB113" s="2"/>
      <c r="AC113" s="2"/>
    </row>
    <row r="114" spans="3:29" ht="15.75" thickBot="1">
      <c r="C114" s="2" t="str">
        <f>IF(OR(F114="",H114=""),"",IF(F114=H114,1,IF(F114&lt;H114,0,IF(F114-H114&lt;10,2,IF(F114&gt;H114,3,SE)))))</f>
        <v/>
      </c>
      <c r="D114" s="169"/>
      <c r="E114" s="170"/>
      <c r="F114" s="170"/>
      <c r="G114" s="170"/>
      <c r="H114" s="170"/>
      <c r="I114" s="170"/>
      <c r="J114" s="170"/>
      <c r="K114" s="170"/>
      <c r="L114" s="170"/>
      <c r="M114" s="170"/>
      <c r="N114" s="170"/>
      <c r="O114" s="170"/>
      <c r="P114" s="171"/>
      <c r="Q114" s="2" t="str">
        <f>IF(OR(H114="",F114=""),"",IF(H114=F114,1,IF(H114&lt;F114,0,IF(H114-F114&lt;10,2,IF(H114&gt;F114,3,SE)))))</f>
        <v/>
      </c>
      <c r="R114" s="3"/>
      <c r="S114" s="3"/>
      <c r="T114" s="3"/>
      <c r="V114" s="3"/>
      <c r="W114" s="3"/>
      <c r="X114" s="3"/>
      <c r="Y114" s="3"/>
      <c r="Z114" s="3"/>
      <c r="AA114" s="3"/>
      <c r="AB114" s="3"/>
    </row>
    <row r="115" spans="3:29">
      <c r="C115" s="2" t="str">
        <f>IF(OR(F115="",H115=""),"",IF(F115=H115,1,IF(F115&lt;H115,0,IF(F115-H115&lt;10,2,IF(F115&gt;H115,3,SE)))))</f>
        <v/>
      </c>
      <c r="D115" s="13"/>
      <c r="E115" s="13"/>
      <c r="F115" s="13"/>
      <c r="G115" s="13"/>
      <c r="H115" s="13"/>
      <c r="I115" s="13"/>
      <c r="J115" s="13"/>
      <c r="K115" s="13"/>
      <c r="L115" s="13"/>
      <c r="M115" s="13"/>
      <c r="N115" s="13"/>
      <c r="O115" s="13"/>
      <c r="P115" s="13"/>
      <c r="Q115" s="2" t="str">
        <f>IF(OR(H115="",F115=""),"",IF(H115=F115,1,IF(H115&lt;F115,0,IF(H115-F115&lt;10,2,IF(H115&gt;F115,3,SE)))))</f>
        <v/>
      </c>
      <c r="R115" s="3"/>
      <c r="S115" s="3"/>
      <c r="T115" s="3"/>
      <c r="V115" s="3"/>
      <c r="W115" s="3"/>
      <c r="X115" s="3"/>
      <c r="Y115" s="3"/>
      <c r="Z115" s="3"/>
      <c r="AA115" s="3"/>
      <c r="AB115" s="3"/>
    </row>
    <row r="116" spans="3:29">
      <c r="C116" s="2">
        <f>IF(OR(F116="",H116=""),"",IF(F116=H116,1,IF(F116&lt;H116,0,IF(F116-H116&lt;10,2,IF(F116&gt;H116,3,SE)))))</f>
        <v>0</v>
      </c>
      <c r="D116" s="172" t="str">
        <f>V27</f>
        <v>Bahia aju</v>
      </c>
      <c r="E116" s="172"/>
      <c r="F116" s="68">
        <v>41</v>
      </c>
      <c r="G116" s="15" t="s">
        <v>20</v>
      </c>
      <c r="H116" s="69">
        <v>86</v>
      </c>
      <c r="I116" s="172" t="str">
        <f>V30</f>
        <v>Engenheirense</v>
      </c>
      <c r="J116" s="172"/>
      <c r="K116" s="172"/>
      <c r="L116" s="172"/>
      <c r="M116" s="172"/>
      <c r="N116" s="172"/>
      <c r="O116" s="172"/>
      <c r="P116" s="172"/>
      <c r="Q116" s="2">
        <f>IF(OR(H116="",F116=""),"",IF(H116=F116,1,IF(H116&lt;F116,0,IF(H116-F116&lt;10,2,IF(H116&gt;F116,3,SE)))))</f>
        <v>3</v>
      </c>
      <c r="R116" s="3"/>
      <c r="S116" s="3"/>
      <c r="T116" s="3"/>
      <c r="V116" s="3"/>
      <c r="W116" s="3"/>
      <c r="X116" s="3"/>
      <c r="Y116" s="3"/>
      <c r="Z116" s="3"/>
      <c r="AA116" s="3"/>
      <c r="AB116" s="3"/>
    </row>
    <row r="117" spans="3:29">
      <c r="C117" s="2">
        <f>IF(OR(F117="",H117=""),"",IF(F117=H117,1,IF(F117&lt;H117,0,IF(F117-H117&lt;10,2,IF(F117&gt;H117,3,SE)))))</f>
        <v>2</v>
      </c>
      <c r="D117" s="172" t="str">
        <f>V29</f>
        <v>ousadia e alegriaa1</v>
      </c>
      <c r="E117" s="172"/>
      <c r="F117" s="69">
        <v>56</v>
      </c>
      <c r="G117" s="15" t="s">
        <v>20</v>
      </c>
      <c r="H117" s="68">
        <v>54</v>
      </c>
      <c r="I117" s="172" t="str">
        <f>V25</f>
        <v>Sekishiki Mekai Ha</v>
      </c>
      <c r="J117" s="172"/>
      <c r="K117" s="172"/>
      <c r="L117" s="172"/>
      <c r="M117" s="172"/>
      <c r="N117" s="172"/>
      <c r="O117" s="172"/>
      <c r="P117" s="172"/>
      <c r="Q117" s="2">
        <f>IF(OR(H117="",F117=""),"",IF(H117=F117,1,IF(H117&lt;F117,0,IF(H117-F117&lt;10,2,IF(H117&gt;F117,3,SE)))))</f>
        <v>0</v>
      </c>
      <c r="R117" s="3"/>
      <c r="S117" s="3"/>
      <c r="T117" s="3"/>
      <c r="V117" s="3"/>
      <c r="W117" s="3"/>
      <c r="X117" s="3"/>
      <c r="Y117" s="3"/>
      <c r="Z117" s="3"/>
      <c r="AA117" s="3"/>
      <c r="AB117" s="3"/>
    </row>
    <row r="118" spans="3:29">
      <c r="C118" s="2">
        <f>IF(OR(F118="",H118=""),"",IF(F118=H118,1,IF(F118&lt;H118,0,IF(F118-H118&lt;10,2,IF(F118&gt;H118,3,SE)))))</f>
        <v>0</v>
      </c>
      <c r="D118" s="172" t="str">
        <f>V21</f>
        <v>Marvada da cachaça</v>
      </c>
      <c r="E118" s="172"/>
      <c r="F118" s="68">
        <v>54</v>
      </c>
      <c r="G118" s="15" t="s">
        <v>20</v>
      </c>
      <c r="H118" s="69">
        <v>95</v>
      </c>
      <c r="I118" s="172" t="str">
        <f>V24</f>
        <v>Botafogo Rocha</v>
      </c>
      <c r="J118" s="172"/>
      <c r="K118" s="172"/>
      <c r="L118" s="172"/>
      <c r="M118" s="172"/>
      <c r="N118" s="172"/>
      <c r="O118" s="172"/>
      <c r="P118" s="172"/>
      <c r="Q118" s="2">
        <f>IF(OR(H118="",F118=""),"",IF(H118=F118,1,IF(H118&lt;F118,0,IF(H118-F118&lt;10,2,IF(H118&gt;F118,3,SE)))))</f>
        <v>3</v>
      </c>
      <c r="R118" s="3"/>
      <c r="S118" s="3"/>
      <c r="T118" s="3"/>
      <c r="V118" s="3"/>
      <c r="W118" s="3"/>
    </row>
    <row r="119" spans="3:29">
      <c r="C119" s="2">
        <f>IF(OR(F119="",H119=""),"",IF(F119=H119,1,IF(F119&lt;H119,0,IF(F119-H119&lt;10,2,IF(F119&gt;H119,3,SE)))))</f>
        <v>2</v>
      </c>
      <c r="D119" s="172" t="str">
        <f>V31</f>
        <v>Soccer Italy</v>
      </c>
      <c r="E119" s="172"/>
      <c r="F119" s="69">
        <v>51</v>
      </c>
      <c r="G119" s="15" t="s">
        <v>20</v>
      </c>
      <c r="H119" s="68">
        <v>45</v>
      </c>
      <c r="I119" s="172" t="str">
        <f>V26</f>
        <v>comicu</v>
      </c>
      <c r="J119" s="172"/>
      <c r="K119" s="172"/>
      <c r="L119" s="172"/>
      <c r="M119" s="172"/>
      <c r="N119" s="172"/>
      <c r="O119" s="172"/>
      <c r="P119" s="172"/>
      <c r="Q119" s="2">
        <f>IF(OR(H119="",F119=""),"",IF(H119=F119,1,IF(H119&lt;F119,0,IF(H119-F119&lt;10,2,IF(H119&gt;F119,3,SE)))))</f>
        <v>0</v>
      </c>
      <c r="R119" s="3"/>
      <c r="S119" s="3"/>
      <c r="T119" s="3"/>
      <c r="V119" s="3"/>
      <c r="W119" s="3"/>
    </row>
    <row r="120" spans="3:29">
      <c r="C120" s="2">
        <f>IF(OR(F120="",H120=""),"",IF(F120=H120,1,IF(F120&lt;H120,0,IF(F120-H120&lt;10,2,IF(F120&gt;H120,3,SE)))))</f>
        <v>3</v>
      </c>
      <c r="D120" s="172" t="str">
        <f>V28</f>
        <v>É o ki tu merece</v>
      </c>
      <c r="E120" s="172"/>
      <c r="F120" s="69">
        <v>67</v>
      </c>
      <c r="G120" s="15" t="s">
        <v>20</v>
      </c>
      <c r="H120" s="68">
        <v>17</v>
      </c>
      <c r="I120" s="172" t="str">
        <f>V20</f>
        <v>mathpalestra</v>
      </c>
      <c r="J120" s="172"/>
      <c r="K120" s="172"/>
      <c r="L120" s="172"/>
      <c r="M120" s="172"/>
      <c r="N120" s="172"/>
      <c r="O120" s="172"/>
      <c r="P120" s="172"/>
      <c r="Q120" s="2">
        <f>IF(OR(H120="",F120=""),"",IF(H120=F120,1,IF(H120&lt;F120,0,IF(H120-F120&lt;10,2,IF(H120&gt;F120,3,SE)))))</f>
        <v>0</v>
      </c>
      <c r="R120" s="3"/>
      <c r="S120" s="3"/>
      <c r="T120" s="3"/>
      <c r="V120" s="3"/>
      <c r="W120" s="3"/>
    </row>
    <row r="121" spans="3:29">
      <c r="C121" s="2">
        <f>IF(OR(F121="",H121=""),"",IF(F121=H121,1,IF(F121&lt;H121,0,IF(F121-H121&lt;10,2,IF(F121&gt;H121,3,SE)))))</f>
        <v>0</v>
      </c>
      <c r="D121" s="172" t="str">
        <f>V22</f>
        <v>Xavecos UFC</v>
      </c>
      <c r="E121" s="172"/>
      <c r="F121" s="68">
        <v>17</v>
      </c>
      <c r="G121" s="15" t="s">
        <v>20</v>
      </c>
      <c r="H121" s="69">
        <v>36</v>
      </c>
      <c r="I121" s="172" t="str">
        <f>V23</f>
        <v>Driblador F.C</v>
      </c>
      <c r="J121" s="172"/>
      <c r="K121" s="172"/>
      <c r="L121" s="172"/>
      <c r="M121" s="172"/>
      <c r="N121" s="172"/>
      <c r="O121" s="172"/>
      <c r="P121" s="172"/>
      <c r="Q121" s="2">
        <f>IF(OR(H121="",F121=""),"",IF(H121=F121,1,IF(H121&lt;F121,0,IF(H121-F121&lt;10,2,IF(H121&gt;F121,3,SE)))))</f>
        <v>3</v>
      </c>
      <c r="R121" s="3"/>
      <c r="S121" s="3"/>
      <c r="T121" s="3"/>
      <c r="V121" s="3"/>
      <c r="W121" s="3"/>
    </row>
    <row r="122" spans="3:29" ht="15.75" thickBot="1">
      <c r="C122" s="2" t="str">
        <f>IF(OR(F122="",H122=""),"",IF(F122=H122,1,IF(F122&lt;H122,0,IF(F122-H122&lt;10,2,IF(F122&gt;H122,3,SE)))))</f>
        <v/>
      </c>
      <c r="D122" s="13"/>
      <c r="E122" s="13"/>
      <c r="F122" s="13"/>
      <c r="G122" s="13"/>
      <c r="H122" s="13"/>
      <c r="I122" s="13"/>
      <c r="J122" s="13"/>
      <c r="K122" s="13"/>
      <c r="L122" s="13"/>
      <c r="M122" s="13"/>
      <c r="N122" s="13"/>
      <c r="O122" s="13"/>
      <c r="P122" s="13"/>
      <c r="Q122" s="2" t="str">
        <f>IF(OR(H122="",F122=""),"",IF(H122=F122,1,IF(H122&lt;F122,0,IF(H122-F122&lt;10,2,IF(H122&gt;F122,3,SE)))))</f>
        <v/>
      </c>
      <c r="R122" s="3"/>
      <c r="S122" s="3"/>
      <c r="T122" s="3"/>
      <c r="V122" s="3"/>
      <c r="W122" s="3"/>
    </row>
    <row r="123" spans="3:29">
      <c r="C123" s="2" t="str">
        <f>IF(OR(F123="",H123=""),"",IF(F123=H123,1,IF(F123&lt;H123,0,IF(F123-H123&lt;10,2,IF(F123&gt;H123,3,SE)))))</f>
        <v/>
      </c>
      <c r="D123" s="166" t="s">
        <v>22</v>
      </c>
      <c r="E123" s="167"/>
      <c r="F123" s="167"/>
      <c r="G123" s="167"/>
      <c r="H123" s="167"/>
      <c r="I123" s="167"/>
      <c r="J123" s="167"/>
      <c r="K123" s="167"/>
      <c r="L123" s="167"/>
      <c r="M123" s="167"/>
      <c r="N123" s="167"/>
      <c r="O123" s="167"/>
      <c r="P123" s="168"/>
      <c r="Q123" s="2" t="str">
        <f>IF(OR(H123="",F123=""),"",IF(H123=F123,1,IF(H123&lt;F123,0,IF(H123-F123&lt;10,2,IF(H123&gt;F123,3,SE)))))</f>
        <v/>
      </c>
      <c r="R123" s="3"/>
      <c r="S123" s="3"/>
      <c r="T123" s="3"/>
      <c r="V123" s="3"/>
      <c r="W123" s="3"/>
    </row>
    <row r="124" spans="3:29" ht="15.75" thickBot="1">
      <c r="C124" s="2" t="str">
        <f>IF(OR(F124="",H124=""),"",IF(F124=H124,1,IF(F124&lt;H124,0,IF(F124-H124&lt;10,2,IF(F124&gt;H124,3,SE)))))</f>
        <v/>
      </c>
      <c r="D124" s="169"/>
      <c r="E124" s="170"/>
      <c r="F124" s="170"/>
      <c r="G124" s="170"/>
      <c r="H124" s="170"/>
      <c r="I124" s="170"/>
      <c r="J124" s="170"/>
      <c r="K124" s="170"/>
      <c r="L124" s="170"/>
      <c r="M124" s="170"/>
      <c r="N124" s="170"/>
      <c r="O124" s="170"/>
      <c r="P124" s="171"/>
      <c r="Q124" s="2" t="str">
        <f>IF(OR(H124="",F124=""),"",IF(H124=F124,1,IF(H124&lt;F124,0,IF(H124-F124&lt;10,2,IF(H124&gt;F124,3,SE)))))</f>
        <v/>
      </c>
      <c r="R124" s="3"/>
      <c r="S124" s="3"/>
      <c r="T124" s="3"/>
      <c r="V124" s="3"/>
      <c r="W124" s="3"/>
    </row>
    <row r="125" spans="3:29">
      <c r="C125" s="2" t="str">
        <f>IF(OR(F125="",H125=""),"",IF(F125=H125,1,IF(F125&lt;H125,0,IF(F125-H125&lt;10,2,IF(F125&gt;H125,3,SE)))))</f>
        <v/>
      </c>
      <c r="D125" s="13"/>
      <c r="E125" s="13"/>
      <c r="F125" s="13"/>
      <c r="G125" s="13"/>
      <c r="H125" s="13"/>
      <c r="I125" s="13"/>
      <c r="J125" s="13"/>
      <c r="K125" s="13"/>
      <c r="L125" s="13"/>
      <c r="M125" s="13"/>
      <c r="N125" s="13"/>
      <c r="O125" s="13"/>
      <c r="P125" s="13"/>
      <c r="Q125" s="2" t="str">
        <f>IF(OR(H125="",F125=""),"",IF(H125=F125,1,IF(H125&lt;F125,0,IF(H125-F125&lt;10,2,IF(H125&gt;F125,3,SE)))))</f>
        <v/>
      </c>
      <c r="R125" s="3"/>
      <c r="S125" s="3"/>
      <c r="T125" s="3"/>
      <c r="V125" s="3"/>
      <c r="W125" s="3"/>
    </row>
    <row r="126" spans="3:29">
      <c r="C126" s="2">
        <f>IF(OR(F126="",H126=""),"",IF(F126=H126,1,IF(F126&lt;H126,0,IF(F126-H126&lt;10,2,IF(F126&gt;H126,3,SE)))))</f>
        <v>3</v>
      </c>
      <c r="D126" s="173" t="str">
        <f>V23</f>
        <v>Driblador F.C</v>
      </c>
      <c r="E126" s="175"/>
      <c r="F126" s="69">
        <v>73</v>
      </c>
      <c r="G126" s="14" t="s">
        <v>20</v>
      </c>
      <c r="H126" s="68">
        <v>54</v>
      </c>
      <c r="I126" s="173" t="str">
        <f>V28</f>
        <v>É o ki tu merece</v>
      </c>
      <c r="J126" s="174"/>
      <c r="K126" s="174"/>
      <c r="L126" s="174"/>
      <c r="M126" s="174"/>
      <c r="N126" s="174"/>
      <c r="O126" s="174"/>
      <c r="P126" s="175"/>
      <c r="Q126" s="2">
        <f>IF(OR(H126="",F126=""),"",IF(H126=F126,1,IF(H126&lt;F126,0,IF(H126-F126&lt;10,2,IF(H126&gt;F126,3,SE)))))</f>
        <v>0</v>
      </c>
      <c r="S126" s="3"/>
      <c r="T126" s="3"/>
      <c r="V126" s="3"/>
      <c r="W126" s="3"/>
    </row>
    <row r="127" spans="3:29">
      <c r="C127" s="2">
        <f>IF(OR(F127="",H127=""),"",IF(F127=H127,1,IF(F127&lt;H127,0,IF(F127-H127&lt;10,2,IF(F127&gt;H127,3,SE)))))</f>
        <v>0</v>
      </c>
      <c r="D127" s="172" t="str">
        <f>V24</f>
        <v>Botafogo Rocha</v>
      </c>
      <c r="E127" s="172"/>
      <c r="F127" s="68">
        <v>41</v>
      </c>
      <c r="G127" s="14" t="s">
        <v>20</v>
      </c>
      <c r="H127" s="69">
        <v>72</v>
      </c>
      <c r="I127" s="172" t="str">
        <f>V30</f>
        <v>Engenheirense</v>
      </c>
      <c r="J127" s="172"/>
      <c r="K127" s="172"/>
      <c r="L127" s="172"/>
      <c r="M127" s="172"/>
      <c r="N127" s="172"/>
      <c r="O127" s="172"/>
      <c r="P127" s="172"/>
      <c r="Q127" s="2">
        <f>IF(OR(H127="",F127=""),"",IF(H127=F127,1,IF(H127&lt;F127,0,IF(H127-F127&lt;10,2,IF(H127&gt;F127,3,SE)))))</f>
        <v>3</v>
      </c>
      <c r="S127" s="3"/>
      <c r="T127" s="3"/>
      <c r="V127" s="3"/>
      <c r="W127" s="3"/>
    </row>
    <row r="128" spans="3:29">
      <c r="C128" s="2">
        <f>IF(OR(F128="",H128=""),"",IF(F128=H128,1,IF(F128&lt;H128,0,IF(F128-H128&lt;10,2,IF(F128&gt;H128,3,SE)))))</f>
        <v>0</v>
      </c>
      <c r="D128" s="173" t="str">
        <f>V20</f>
        <v>mathpalestra</v>
      </c>
      <c r="E128" s="175"/>
      <c r="F128" s="68">
        <v>49</v>
      </c>
      <c r="G128" s="14" t="s">
        <v>20</v>
      </c>
      <c r="H128" s="69">
        <v>58</v>
      </c>
      <c r="I128" s="173" t="str">
        <f>V27</f>
        <v>Bahia aju</v>
      </c>
      <c r="J128" s="174"/>
      <c r="K128" s="174"/>
      <c r="L128" s="174"/>
      <c r="M128" s="174"/>
      <c r="N128" s="174"/>
      <c r="O128" s="174"/>
      <c r="P128" s="175"/>
      <c r="Q128" s="2">
        <f>IF(OR(H128="",F128=""),"",IF(H128=F128,1,IF(H128&lt;F128,0,IF(H128-F128&lt;10,2,IF(H128&gt;F128,3,SE)))))</f>
        <v>2</v>
      </c>
      <c r="V128" s="3"/>
      <c r="W128" s="3"/>
    </row>
    <row r="129" spans="3:23">
      <c r="C129" s="2">
        <f>IF(OR(F129="",H129=""),"",IF(F129=H129,1,IF(F129&lt;H129,0,IF(F129-H129&lt;10,2,IF(F129&gt;H129,3,SE)))))</f>
        <v>3</v>
      </c>
      <c r="D129" s="172" t="str">
        <f>V26</f>
        <v>comicu</v>
      </c>
      <c r="E129" s="172"/>
      <c r="F129" s="69">
        <v>93</v>
      </c>
      <c r="G129" s="14" t="s">
        <v>20</v>
      </c>
      <c r="H129" s="68">
        <v>48</v>
      </c>
      <c r="I129" s="172" t="str">
        <f>V22</f>
        <v>Xavecos UFC</v>
      </c>
      <c r="J129" s="172"/>
      <c r="K129" s="172"/>
      <c r="L129" s="172"/>
      <c r="M129" s="172"/>
      <c r="N129" s="172"/>
      <c r="O129" s="172"/>
      <c r="P129" s="172"/>
      <c r="Q129" s="2">
        <f>IF(OR(H129="",F129=""),"",IF(H129=F129,1,IF(H129&lt;F129,0,IF(H129-F129&lt;10,2,IF(H129&gt;F129,3,SE)))))</f>
        <v>0</v>
      </c>
      <c r="V129" s="3"/>
      <c r="W129" s="3"/>
    </row>
    <row r="130" spans="3:23">
      <c r="C130" s="2">
        <f>IF(OR(F130="",H130=""),"",IF(F130=H130,1,IF(F130&lt;H130,0,IF(F130-H130&lt;10,2,IF(F130&gt;H130,3,SE)))))</f>
        <v>0</v>
      </c>
      <c r="D130" s="172" t="str">
        <f>V21</f>
        <v>Marvada da cachaça</v>
      </c>
      <c r="E130" s="172"/>
      <c r="F130" s="68">
        <v>26</v>
      </c>
      <c r="G130" s="14" t="s">
        <v>20</v>
      </c>
      <c r="H130" s="69">
        <v>37</v>
      </c>
      <c r="I130" s="172" t="str">
        <f>V29</f>
        <v>ousadia e alegriaa1</v>
      </c>
      <c r="J130" s="172"/>
      <c r="K130" s="172"/>
      <c r="L130" s="172"/>
      <c r="M130" s="172"/>
      <c r="N130" s="172"/>
      <c r="O130" s="172"/>
      <c r="P130" s="172"/>
      <c r="Q130" s="2">
        <f>IF(OR(H130="",F130=""),"",IF(H130=F130,1,IF(H130&lt;F130,0,IF(H130-F130&lt;10,2,IF(H130&gt;F130,3,SE)))))</f>
        <v>3</v>
      </c>
      <c r="V130" s="3"/>
      <c r="W130" s="3"/>
    </row>
    <row r="131" spans="3:23">
      <c r="C131" s="2">
        <f>IF(OR(F131="",H131=""),"",IF(F131=H131,1,IF(F131&lt;H131,0,IF(F131-H131&lt;10,2,IF(F131&gt;H131,3,SE)))))</f>
        <v>2</v>
      </c>
      <c r="D131" s="172" t="str">
        <f>V25</f>
        <v>Sekishiki Mekai Ha</v>
      </c>
      <c r="E131" s="172"/>
      <c r="F131" s="69">
        <v>55</v>
      </c>
      <c r="G131" s="14" t="s">
        <v>20</v>
      </c>
      <c r="H131" s="68">
        <v>50</v>
      </c>
      <c r="I131" s="172" t="str">
        <f>V31</f>
        <v>Soccer Italy</v>
      </c>
      <c r="J131" s="172"/>
      <c r="K131" s="172"/>
      <c r="L131" s="172"/>
      <c r="M131" s="172"/>
      <c r="N131" s="172"/>
      <c r="O131" s="172"/>
      <c r="P131" s="172"/>
      <c r="Q131" s="2">
        <f>IF(OR(H131="",F131=""),"",IF(H131=F131,1,IF(H131&lt;F131,0,IF(H131-F131&lt;10,2,IF(H131&gt;F131,3,SE)))))</f>
        <v>0</v>
      </c>
      <c r="V131" s="3"/>
      <c r="W131" s="3"/>
    </row>
    <row r="132" spans="3:23" ht="15.75" thickBot="1">
      <c r="C132" s="2" t="str">
        <f>IF(OR(F132="",H132=""),"",IF(F132=H132,1,IF(F132&lt;H132,0,IF(F132-H132&lt;10,2,IF(F132&gt;H132,3,SE)))))</f>
        <v/>
      </c>
      <c r="D132" s="13"/>
      <c r="E132" s="13"/>
      <c r="F132" s="13"/>
      <c r="G132" s="13"/>
      <c r="H132" s="13"/>
      <c r="I132" s="13"/>
      <c r="J132" s="13"/>
      <c r="K132" s="13"/>
      <c r="L132" s="13"/>
      <c r="M132" s="13"/>
      <c r="N132" s="13"/>
      <c r="O132" s="13"/>
      <c r="P132" s="13"/>
      <c r="Q132" s="2" t="str">
        <f>IF(OR(H132="",F132=""),"",IF(H132=F132,1,IF(H132&lt;F132,0,IF(H132-F132&lt;10,2,IF(H132&gt;F132,3,SE)))))</f>
        <v/>
      </c>
      <c r="V132" s="3"/>
      <c r="W132" s="3"/>
    </row>
    <row r="133" spans="3:23">
      <c r="C133" s="2" t="str">
        <f>IF(OR(F133="",H133=""),"",IF(F133=H133,1,IF(F133&lt;H133,0,IF(F133-H133&lt;10,2,IF(F133&gt;H133,3,SE)))))</f>
        <v/>
      </c>
      <c r="D133" s="166" t="s">
        <v>23</v>
      </c>
      <c r="E133" s="167"/>
      <c r="F133" s="167"/>
      <c r="G133" s="167"/>
      <c r="H133" s="167"/>
      <c r="I133" s="167"/>
      <c r="J133" s="167"/>
      <c r="K133" s="167"/>
      <c r="L133" s="167"/>
      <c r="M133" s="167"/>
      <c r="N133" s="167"/>
      <c r="O133" s="167"/>
      <c r="P133" s="168"/>
      <c r="Q133" s="2" t="str">
        <f>IF(OR(H133="",F133=""),"",IF(H133=F133,1,IF(H133&lt;F133,0,IF(H133-F133&lt;10,2,IF(H133&gt;F133,3,SE)))))</f>
        <v/>
      </c>
      <c r="V133" s="3"/>
      <c r="W133" s="3"/>
    </row>
    <row r="134" spans="3:23" ht="15.75" thickBot="1">
      <c r="C134" s="2" t="str">
        <f>IF(OR(F134="",H134=""),"",IF(F134=H134,1,IF(F134&lt;H134,0,IF(F134-H134&lt;10,2,IF(F134&gt;H134,3,SE)))))</f>
        <v/>
      </c>
      <c r="D134" s="169"/>
      <c r="E134" s="170"/>
      <c r="F134" s="170"/>
      <c r="G134" s="170"/>
      <c r="H134" s="170"/>
      <c r="I134" s="170"/>
      <c r="J134" s="170"/>
      <c r="K134" s="170"/>
      <c r="L134" s="170"/>
      <c r="M134" s="170"/>
      <c r="N134" s="170"/>
      <c r="O134" s="170"/>
      <c r="P134" s="171"/>
      <c r="Q134" s="2" t="str">
        <f>IF(OR(H134="",F134=""),"",IF(H134=F134,1,IF(H134&lt;F134,0,IF(H134-F134&lt;10,2,IF(H134&gt;F134,3,SE)))))</f>
        <v/>
      </c>
      <c r="V134" s="3"/>
      <c r="W134" s="3"/>
    </row>
    <row r="135" spans="3:23">
      <c r="C135" s="2" t="str">
        <f>IF(OR(F135="",H135=""),"",IF(F135=H135,1,IF(F135&lt;H135,0,IF(F135-H135&lt;10,2,IF(F135&gt;H135,3,SE)))))</f>
        <v/>
      </c>
      <c r="D135" s="13"/>
      <c r="E135" s="13"/>
      <c r="F135" s="13"/>
      <c r="G135" s="13"/>
      <c r="H135" s="13"/>
      <c r="I135" s="13"/>
      <c r="J135" s="13"/>
      <c r="K135" s="13"/>
      <c r="L135" s="13"/>
      <c r="M135" s="13"/>
      <c r="N135" s="13"/>
      <c r="O135" s="13"/>
      <c r="P135" s="13"/>
      <c r="Q135" s="2" t="str">
        <f>IF(OR(H135="",F135=""),"",IF(H135=F135,1,IF(H135&lt;F135,0,IF(H135-F135&lt;10,2,IF(H135&gt;F135,3,SE)))))</f>
        <v/>
      </c>
      <c r="V135" s="3"/>
      <c r="W135" s="3"/>
    </row>
    <row r="136" spans="3:23">
      <c r="C136" s="2">
        <f>IF(OR(F136="",H136=""),"",IF(F136=H136,1,IF(F136&lt;H136,0,IF(F136-H136&lt;10,2,IF(F136&gt;H136,3,SE)))))</f>
        <v>0</v>
      </c>
      <c r="D136" s="173" t="str">
        <f>V28</f>
        <v>É o ki tu merece</v>
      </c>
      <c r="E136" s="175"/>
      <c r="F136" s="68">
        <v>60</v>
      </c>
      <c r="G136" s="15" t="s">
        <v>20</v>
      </c>
      <c r="H136" s="69">
        <v>63</v>
      </c>
      <c r="I136" s="173" t="str">
        <f>V26</f>
        <v>comicu</v>
      </c>
      <c r="J136" s="174"/>
      <c r="K136" s="174"/>
      <c r="L136" s="174"/>
      <c r="M136" s="174"/>
      <c r="N136" s="174"/>
      <c r="O136" s="174"/>
      <c r="P136" s="175"/>
      <c r="Q136" s="2">
        <f>IF(OR(H136="",F136=""),"",IF(H136=F136,1,IF(H136&lt;F136,0,IF(H136-F136&lt;10,2,IF(H136&gt;F136,3,SE)))))</f>
        <v>2</v>
      </c>
      <c r="V136" s="3"/>
      <c r="W136" s="3"/>
    </row>
    <row r="137" spans="3:23">
      <c r="C137" s="2">
        <f>IF(OR(F137="",H137=""),"",IF(F137=H137,1,IF(F137&lt;H137,0,IF(F137-H137&lt;10,2,IF(F137&gt;H137,3,SE)))))</f>
        <v>3</v>
      </c>
      <c r="D137" s="172" t="str">
        <f>V22</f>
        <v>Xavecos UFC</v>
      </c>
      <c r="E137" s="172"/>
      <c r="F137" s="69">
        <v>46</v>
      </c>
      <c r="G137" s="15" t="s">
        <v>20</v>
      </c>
      <c r="H137" s="68">
        <v>19</v>
      </c>
      <c r="I137" s="172" t="str">
        <f>V25</f>
        <v>Sekishiki Mekai Ha</v>
      </c>
      <c r="J137" s="172"/>
      <c r="K137" s="172"/>
      <c r="L137" s="172"/>
      <c r="M137" s="172"/>
      <c r="N137" s="172"/>
      <c r="O137" s="172"/>
      <c r="P137" s="172"/>
      <c r="Q137" s="2">
        <f>IF(OR(H137="",F137=""),"",IF(H137=F137,1,IF(H137&lt;F137,0,IF(H137-F137&lt;10,2,IF(H137&gt;F137,3,SE)))))</f>
        <v>0</v>
      </c>
      <c r="V137" s="3"/>
      <c r="W137" s="3"/>
    </row>
    <row r="138" spans="3:23">
      <c r="C138" s="2">
        <f>IF(OR(F138="",H138=""),"",IF(F138=H138,1,IF(F138&lt;H138,0,IF(F138-H138&lt;10,2,IF(F138&gt;H138,3,SE)))))</f>
        <v>3</v>
      </c>
      <c r="D138" s="173" t="str">
        <f>V31</f>
        <v>Soccer Italy</v>
      </c>
      <c r="E138" s="175"/>
      <c r="F138" s="69">
        <v>75</v>
      </c>
      <c r="G138" s="15" t="s">
        <v>20</v>
      </c>
      <c r="H138" s="68">
        <v>44</v>
      </c>
      <c r="I138" s="173" t="str">
        <f>V21</f>
        <v>Marvada da cachaça</v>
      </c>
      <c r="J138" s="174"/>
      <c r="K138" s="174"/>
      <c r="L138" s="174"/>
      <c r="M138" s="174"/>
      <c r="N138" s="174"/>
      <c r="O138" s="174"/>
      <c r="P138" s="175"/>
      <c r="Q138" s="2">
        <f>IF(OR(H138="",F138=""),"",IF(H138=F138,1,IF(H138&lt;F138,0,IF(H138-F138&lt;10,2,IF(H138&gt;F138,3,SE)))))</f>
        <v>0</v>
      </c>
      <c r="V138" s="3"/>
      <c r="W138" s="3"/>
    </row>
    <row r="139" spans="3:23">
      <c r="C139" s="2">
        <f>IF(OR(F139="",H139=""),"",IF(F139=H139,1,IF(F139&lt;H139,0,IF(F139-H139&lt;10,2,IF(F139&gt;H139,3,SE)))))</f>
        <v>3</v>
      </c>
      <c r="D139" s="172" t="str">
        <f>V27</f>
        <v>Bahia aju</v>
      </c>
      <c r="E139" s="172"/>
      <c r="F139" s="69">
        <v>61</v>
      </c>
      <c r="G139" s="15" t="s">
        <v>20</v>
      </c>
      <c r="H139" s="68">
        <v>42</v>
      </c>
      <c r="I139" s="172" t="str">
        <f>V23</f>
        <v>Driblador F.C</v>
      </c>
      <c r="J139" s="172"/>
      <c r="K139" s="172"/>
      <c r="L139" s="172"/>
      <c r="M139" s="172"/>
      <c r="N139" s="172"/>
      <c r="O139" s="172"/>
      <c r="P139" s="172"/>
      <c r="Q139" s="2">
        <f>IF(OR(H139="",F139=""),"",IF(H139=F139,1,IF(H139&lt;F139,0,IF(H139-F139&lt;10,2,IF(H139&gt;F139,3,SE)))))</f>
        <v>0</v>
      </c>
    </row>
    <row r="140" spans="3:23">
      <c r="C140" s="2">
        <f>IF(OR(F140="",H140=""),"",IF(F140=H140,1,IF(F140&lt;H140,0,IF(F140-H140&lt;10,2,IF(F140&gt;H140,3,SE)))))</f>
        <v>0</v>
      </c>
      <c r="D140" s="172" t="str">
        <f>V20</f>
        <v>mathpalestra</v>
      </c>
      <c r="E140" s="172"/>
      <c r="F140" s="68">
        <v>49</v>
      </c>
      <c r="G140" s="15" t="s">
        <v>20</v>
      </c>
      <c r="H140" s="69">
        <v>55</v>
      </c>
      <c r="I140" s="172" t="str">
        <f>V24</f>
        <v>Botafogo Rocha</v>
      </c>
      <c r="J140" s="172"/>
      <c r="K140" s="172"/>
      <c r="L140" s="172"/>
      <c r="M140" s="172"/>
      <c r="N140" s="172"/>
      <c r="O140" s="172"/>
      <c r="P140" s="172"/>
      <c r="Q140" s="2">
        <f>IF(OR(H140="",F140=""),"",IF(H140=F140,1,IF(H140&lt;F140,0,IF(H140-F140&lt;10,2,IF(H140&gt;F140,3,SE)))))</f>
        <v>2</v>
      </c>
    </row>
    <row r="141" spans="3:23">
      <c r="C141" s="2">
        <f>IF(OR(F141="",H141=""),"",IF(F141=H141,1,IF(F141&lt;H141,0,IF(F141-H141&lt;10,2,IF(F141&gt;H141,3,SE)))))</f>
        <v>0</v>
      </c>
      <c r="D141" s="172" t="str">
        <f>V30</f>
        <v>Engenheirense</v>
      </c>
      <c r="E141" s="172"/>
      <c r="F141" s="68">
        <v>56</v>
      </c>
      <c r="G141" s="15" t="s">
        <v>20</v>
      </c>
      <c r="H141" s="69">
        <v>58</v>
      </c>
      <c r="I141" s="172" t="str">
        <f>V29</f>
        <v>ousadia e alegriaa1</v>
      </c>
      <c r="J141" s="172"/>
      <c r="K141" s="172"/>
      <c r="L141" s="172"/>
      <c r="M141" s="172"/>
      <c r="N141" s="172"/>
      <c r="O141" s="172"/>
      <c r="P141" s="172"/>
      <c r="Q141" s="2">
        <f>IF(OR(H141="",F141=""),"",IF(H141=F141,1,IF(H141&lt;F141,0,IF(H141-F141&lt;10,2,IF(H141&gt;F141,3,SE)))))</f>
        <v>2</v>
      </c>
    </row>
  </sheetData>
  <mergeCells count="149">
    <mergeCell ref="D140:E140"/>
    <mergeCell ref="I140:P140"/>
    <mergeCell ref="D141:E141"/>
    <mergeCell ref="I141:P141"/>
    <mergeCell ref="D137:E137"/>
    <mergeCell ref="I137:P137"/>
    <mergeCell ref="D138:E138"/>
    <mergeCell ref="I138:P138"/>
    <mergeCell ref="D139:E139"/>
    <mergeCell ref="I139:P139"/>
    <mergeCell ref="D130:E130"/>
    <mergeCell ref="I130:P130"/>
    <mergeCell ref="D131:E131"/>
    <mergeCell ref="I131:P131"/>
    <mergeCell ref="D133:P134"/>
    <mergeCell ref="D136:E136"/>
    <mergeCell ref="I136:P136"/>
    <mergeCell ref="D127:E127"/>
    <mergeCell ref="I127:P127"/>
    <mergeCell ref="D128:E128"/>
    <mergeCell ref="I128:P128"/>
    <mergeCell ref="D129:E129"/>
    <mergeCell ref="I129:P129"/>
    <mergeCell ref="D120:E120"/>
    <mergeCell ref="I120:P120"/>
    <mergeCell ref="D121:E121"/>
    <mergeCell ref="I121:P121"/>
    <mergeCell ref="D123:P124"/>
    <mergeCell ref="D126:E126"/>
    <mergeCell ref="I126:P126"/>
    <mergeCell ref="D117:E117"/>
    <mergeCell ref="I117:P117"/>
    <mergeCell ref="D118:E118"/>
    <mergeCell ref="I118:P118"/>
    <mergeCell ref="D119:E119"/>
    <mergeCell ref="I119:P119"/>
    <mergeCell ref="D110:E110"/>
    <mergeCell ref="I110:P110"/>
    <mergeCell ref="D111:E111"/>
    <mergeCell ref="I111:P111"/>
    <mergeCell ref="D113:P114"/>
    <mergeCell ref="D116:E116"/>
    <mergeCell ref="I116:P116"/>
    <mergeCell ref="D107:E107"/>
    <mergeCell ref="I107:P107"/>
    <mergeCell ref="D108:E108"/>
    <mergeCell ref="I108:P108"/>
    <mergeCell ref="D109:E109"/>
    <mergeCell ref="I109:P109"/>
    <mergeCell ref="D100:E100"/>
    <mergeCell ref="I100:P100"/>
    <mergeCell ref="D101:E101"/>
    <mergeCell ref="I101:P101"/>
    <mergeCell ref="D103:P104"/>
    <mergeCell ref="D106:E106"/>
    <mergeCell ref="I106:P106"/>
    <mergeCell ref="D97:E97"/>
    <mergeCell ref="I97:P97"/>
    <mergeCell ref="D98:E98"/>
    <mergeCell ref="I98:P98"/>
    <mergeCell ref="D99:E99"/>
    <mergeCell ref="I99:P99"/>
    <mergeCell ref="D90:E90"/>
    <mergeCell ref="I90:P90"/>
    <mergeCell ref="D91:E91"/>
    <mergeCell ref="I91:P91"/>
    <mergeCell ref="D93:P94"/>
    <mergeCell ref="D96:E96"/>
    <mergeCell ref="I96:P96"/>
    <mergeCell ref="D87:E87"/>
    <mergeCell ref="I87:P87"/>
    <mergeCell ref="D88:E88"/>
    <mergeCell ref="I88:P88"/>
    <mergeCell ref="D89:E89"/>
    <mergeCell ref="I89:P89"/>
    <mergeCell ref="D80:E80"/>
    <mergeCell ref="I80:P80"/>
    <mergeCell ref="D81:E81"/>
    <mergeCell ref="I81:P81"/>
    <mergeCell ref="D83:P84"/>
    <mergeCell ref="D86:E86"/>
    <mergeCell ref="I86:P86"/>
    <mergeCell ref="D77:E77"/>
    <mergeCell ref="I77:P77"/>
    <mergeCell ref="D78:E78"/>
    <mergeCell ref="I78:P78"/>
    <mergeCell ref="D79:E79"/>
    <mergeCell ref="I79:P79"/>
    <mergeCell ref="D70:E70"/>
    <mergeCell ref="I70:P70"/>
    <mergeCell ref="D71:E71"/>
    <mergeCell ref="I71:P71"/>
    <mergeCell ref="D73:P74"/>
    <mergeCell ref="D76:E76"/>
    <mergeCell ref="I76:P76"/>
    <mergeCell ref="D67:E67"/>
    <mergeCell ref="I67:P67"/>
    <mergeCell ref="D68:E68"/>
    <mergeCell ref="I68:P68"/>
    <mergeCell ref="D69:E69"/>
    <mergeCell ref="I69:P69"/>
    <mergeCell ref="D60:E60"/>
    <mergeCell ref="I60:P60"/>
    <mergeCell ref="D61:E61"/>
    <mergeCell ref="I61:P61"/>
    <mergeCell ref="D63:P64"/>
    <mergeCell ref="D66:E66"/>
    <mergeCell ref="I66:P66"/>
    <mergeCell ref="D57:E57"/>
    <mergeCell ref="I57:P57"/>
    <mergeCell ref="D58:E58"/>
    <mergeCell ref="I58:P58"/>
    <mergeCell ref="D59:E59"/>
    <mergeCell ref="I59:P59"/>
    <mergeCell ref="D50:E50"/>
    <mergeCell ref="I50:P50"/>
    <mergeCell ref="D51:E51"/>
    <mergeCell ref="I51:P51"/>
    <mergeCell ref="D53:P54"/>
    <mergeCell ref="D56:E56"/>
    <mergeCell ref="I56:P56"/>
    <mergeCell ref="D47:E47"/>
    <mergeCell ref="I47:P47"/>
    <mergeCell ref="D48:E48"/>
    <mergeCell ref="I48:P48"/>
    <mergeCell ref="D49:E49"/>
    <mergeCell ref="I49:P49"/>
    <mergeCell ref="D40:E40"/>
    <mergeCell ref="I40:P40"/>
    <mergeCell ref="D41:E41"/>
    <mergeCell ref="I41:P41"/>
    <mergeCell ref="D43:P44"/>
    <mergeCell ref="D46:E46"/>
    <mergeCell ref="I46:P46"/>
    <mergeCell ref="D37:E37"/>
    <mergeCell ref="I37:P37"/>
    <mergeCell ref="D38:E38"/>
    <mergeCell ref="I38:P38"/>
    <mergeCell ref="D39:E39"/>
    <mergeCell ref="I39:P39"/>
    <mergeCell ref="AJ19:AK19"/>
    <mergeCell ref="AL19:AM19"/>
    <mergeCell ref="B2:Q4"/>
    <mergeCell ref="B6:Q8"/>
    <mergeCell ref="D10:P13"/>
    <mergeCell ref="D17:O18"/>
    <mergeCell ref="D33:P34"/>
    <mergeCell ref="D36:E36"/>
    <mergeCell ref="I36:P36"/>
  </mergeCells>
  <pageMargins left="0.511811024" right="0.511811024" top="0.78740157499999996" bottom="0.78740157499999996" header="0.31496062000000002" footer="0.31496062000000002"/>
  <pageSetup paperSize="9" orientation="portrait" horizontalDpi="300" verticalDpi="300" r:id="rId1"/>
  <ignoredErrors>
    <ignoredError sqref="D118 D128 I129 I50 D57 I60 I78 I80" formula="1"/>
  </ignoredErrors>
</worksheet>
</file>

<file path=xl/worksheets/sheet3.xml><?xml version="1.0" encoding="utf-8"?>
<worksheet xmlns="http://schemas.openxmlformats.org/spreadsheetml/2006/main" xmlns:r="http://schemas.openxmlformats.org/officeDocument/2006/relationships">
  <dimension ref="B1:AN142"/>
  <sheetViews>
    <sheetView showGridLines="0" showRowColHeaders="0" topLeftCell="A11" zoomScale="70" zoomScaleNormal="70" workbookViewId="0">
      <selection activeCell="V21" sqref="V21"/>
    </sheetView>
  </sheetViews>
  <sheetFormatPr defaultRowHeight="15"/>
  <cols>
    <col min="1" max="3" width="4" style="1" customWidth="1"/>
    <col min="4" max="4" width="5.85546875" style="1" customWidth="1"/>
    <col min="5" max="5" width="35.85546875" style="1" customWidth="1"/>
    <col min="6" max="6" width="9.7109375" style="1" bestFit="1" customWidth="1"/>
    <col min="7" max="7" width="6.140625" style="1" customWidth="1"/>
    <col min="8" max="8" width="9.7109375" style="1" bestFit="1" customWidth="1"/>
    <col min="9" max="9" width="5.140625" style="1" customWidth="1"/>
    <col min="10" max="10" width="5.42578125" style="1" customWidth="1"/>
    <col min="11" max="11" width="5.85546875" style="1" customWidth="1"/>
    <col min="12" max="12" width="6" style="1" customWidth="1"/>
    <col min="13" max="13" width="8.42578125" style="1" customWidth="1"/>
    <col min="14" max="14" width="7.28515625" style="1" bestFit="1" customWidth="1"/>
    <col min="15" max="15" width="9.85546875" style="1" customWidth="1"/>
    <col min="16" max="16" width="4.5703125" style="1" customWidth="1"/>
    <col min="17" max="17" width="4.42578125" style="1" customWidth="1"/>
    <col min="18" max="18" width="4.140625" style="1" customWidth="1"/>
    <col min="19" max="19" width="5" style="1" customWidth="1"/>
    <col min="20" max="20" width="23.140625" style="1" customWidth="1"/>
    <col min="21" max="21" width="4.5703125" style="1" customWidth="1"/>
    <col min="22" max="22" width="20.140625" style="1" bestFit="1" customWidth="1"/>
    <col min="23" max="23" width="5.85546875" style="1" customWidth="1"/>
    <col min="24" max="28" width="4.42578125" style="1" customWidth="1"/>
    <col min="29" max="29" width="5.28515625" style="1" customWidth="1"/>
    <col min="30" max="31" width="5" style="1" bestFit="1" customWidth="1"/>
    <col min="32" max="32" width="6.5703125" style="1" customWidth="1"/>
    <col min="33" max="33" width="13.140625" style="1" customWidth="1"/>
    <col min="34" max="34" width="14.85546875" style="1" bestFit="1" customWidth="1"/>
    <col min="35" max="35" width="7.85546875" style="1" bestFit="1" customWidth="1"/>
    <col min="36" max="36" width="3.7109375" style="1" customWidth="1"/>
    <col min="37" max="37" width="4" style="1" customWidth="1"/>
    <col min="38" max="38" width="2.85546875" style="1" customWidth="1"/>
    <col min="39" max="39" width="3.42578125" style="1" customWidth="1"/>
    <col min="40" max="16384" width="9.140625" style="1"/>
  </cols>
  <sheetData>
    <row r="1" spans="2:40" ht="15.75" thickBot="1"/>
    <row r="2" spans="2:40" ht="15" customHeight="1">
      <c r="B2" s="180" t="s">
        <v>41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  <c r="N2" s="181"/>
      <c r="O2" s="181"/>
      <c r="P2" s="181"/>
      <c r="Q2" s="182"/>
    </row>
    <row r="3" spans="2:40" ht="15" customHeight="1">
      <c r="B3" s="183"/>
      <c r="C3" s="184"/>
      <c r="D3" s="184"/>
      <c r="E3" s="184"/>
      <c r="F3" s="184"/>
      <c r="G3" s="184"/>
      <c r="H3" s="184"/>
      <c r="I3" s="184"/>
      <c r="J3" s="184"/>
      <c r="K3" s="184"/>
      <c r="L3" s="184"/>
      <c r="M3" s="184"/>
      <c r="N3" s="184"/>
      <c r="O3" s="184"/>
      <c r="P3" s="184"/>
      <c r="Q3" s="185"/>
    </row>
    <row r="4" spans="2:40" ht="15" customHeight="1" thickBot="1">
      <c r="B4" s="186"/>
      <c r="C4" s="187"/>
      <c r="D4" s="187"/>
      <c r="E4" s="187"/>
      <c r="F4" s="187"/>
      <c r="G4" s="187"/>
      <c r="H4" s="187"/>
      <c r="I4" s="187"/>
      <c r="J4" s="187"/>
      <c r="K4" s="187"/>
      <c r="L4" s="187"/>
      <c r="M4" s="187"/>
      <c r="N4" s="187"/>
      <c r="O4" s="187"/>
      <c r="P4" s="187"/>
      <c r="Q4" s="188"/>
    </row>
    <row r="5" spans="2:40" ht="15.75" thickBot="1">
      <c r="U5" s="2"/>
      <c r="V5" s="2"/>
      <c r="W5" s="2"/>
      <c r="X5" s="2"/>
      <c r="Y5" s="2"/>
      <c r="Z5" s="2"/>
      <c r="AA5" s="2"/>
      <c r="AB5" s="2"/>
      <c r="AC5" s="2"/>
      <c r="AD5" s="2"/>
      <c r="AE5" s="2"/>
      <c r="AF5" s="2"/>
      <c r="AG5" s="2"/>
      <c r="AH5" s="2"/>
      <c r="AI5" s="2"/>
      <c r="AJ5" s="2"/>
      <c r="AK5" s="2"/>
    </row>
    <row r="6" spans="2:40" ht="15" customHeight="1">
      <c r="B6" s="180" t="s">
        <v>21</v>
      </c>
      <c r="C6" s="181"/>
      <c r="D6" s="181"/>
      <c r="E6" s="181"/>
      <c r="F6" s="181"/>
      <c r="G6" s="181"/>
      <c r="H6" s="181"/>
      <c r="I6" s="181"/>
      <c r="J6" s="181"/>
      <c r="K6" s="181"/>
      <c r="L6" s="181"/>
      <c r="M6" s="181"/>
      <c r="N6" s="181"/>
      <c r="O6" s="181"/>
      <c r="P6" s="181"/>
      <c r="Q6" s="182"/>
      <c r="U6" s="2"/>
      <c r="V6" s="2"/>
      <c r="W6" s="2"/>
      <c r="X6" s="2"/>
      <c r="Y6" s="2"/>
      <c r="Z6" s="2"/>
      <c r="AA6" s="2"/>
      <c r="AB6" s="2"/>
      <c r="AC6" s="2"/>
      <c r="AD6" s="2"/>
      <c r="AE6" s="2"/>
      <c r="AF6" s="2"/>
      <c r="AG6" s="2"/>
      <c r="AH6" s="2"/>
      <c r="AI6" s="2"/>
      <c r="AJ6" s="2"/>
      <c r="AK6" s="2"/>
    </row>
    <row r="7" spans="2:40" ht="15" customHeight="1">
      <c r="B7" s="183"/>
      <c r="C7" s="184"/>
      <c r="D7" s="184"/>
      <c r="E7" s="184"/>
      <c r="F7" s="184"/>
      <c r="G7" s="184"/>
      <c r="H7" s="184"/>
      <c r="I7" s="184"/>
      <c r="J7" s="184"/>
      <c r="K7" s="184"/>
      <c r="L7" s="184"/>
      <c r="M7" s="184"/>
      <c r="N7" s="184"/>
      <c r="O7" s="184"/>
      <c r="P7" s="184"/>
      <c r="Q7" s="185"/>
      <c r="U7" s="2"/>
      <c r="V7" s="2"/>
      <c r="W7" s="2"/>
      <c r="X7" s="2"/>
      <c r="Y7" s="2"/>
      <c r="Z7" s="2"/>
      <c r="AA7" s="2"/>
      <c r="AB7" s="2"/>
      <c r="AC7" s="2"/>
      <c r="AD7" s="2"/>
      <c r="AE7" s="2"/>
      <c r="AF7" s="2"/>
      <c r="AG7" s="2"/>
      <c r="AH7" s="2"/>
      <c r="AI7" s="2"/>
      <c r="AJ7" s="2"/>
      <c r="AK7" s="2"/>
    </row>
    <row r="8" spans="2:40" ht="15" customHeight="1" thickBot="1">
      <c r="B8" s="186"/>
      <c r="C8" s="187"/>
      <c r="D8" s="187"/>
      <c r="E8" s="187"/>
      <c r="F8" s="187"/>
      <c r="G8" s="187"/>
      <c r="H8" s="187"/>
      <c r="I8" s="187"/>
      <c r="J8" s="187"/>
      <c r="K8" s="187"/>
      <c r="L8" s="187"/>
      <c r="M8" s="187"/>
      <c r="N8" s="187"/>
      <c r="O8" s="187"/>
      <c r="P8" s="187"/>
      <c r="Q8" s="188"/>
      <c r="U8" s="2"/>
      <c r="V8" s="2"/>
      <c r="W8" s="2"/>
      <c r="X8" s="2"/>
      <c r="Y8" s="2"/>
      <c r="Z8" s="2"/>
      <c r="AA8" s="2"/>
      <c r="AB8" s="2"/>
      <c r="AC8" s="2"/>
      <c r="AD8" s="2"/>
      <c r="AE8" s="2"/>
      <c r="AF8" s="2"/>
      <c r="AG8" s="2"/>
      <c r="AH8" s="2"/>
      <c r="AI8" s="2"/>
      <c r="AJ8" s="2"/>
      <c r="AK8" s="2"/>
    </row>
    <row r="9" spans="2:40" ht="15.75" thickBot="1">
      <c r="U9" s="2"/>
      <c r="V9" s="2"/>
      <c r="W9" s="2"/>
      <c r="X9" s="2"/>
      <c r="Y9" s="2"/>
      <c r="Z9" s="2"/>
      <c r="AA9" s="2"/>
      <c r="AB9" s="2"/>
      <c r="AC9" s="2"/>
      <c r="AD9" s="2"/>
      <c r="AE9" s="2"/>
      <c r="AF9" s="2"/>
      <c r="AG9" s="2"/>
      <c r="AH9" s="2"/>
      <c r="AI9" s="2"/>
      <c r="AJ9" s="2"/>
      <c r="AK9" s="2"/>
    </row>
    <row r="10" spans="2:40" ht="15" customHeight="1">
      <c r="D10" s="189" t="s">
        <v>0</v>
      </c>
      <c r="E10" s="190"/>
      <c r="F10" s="190"/>
      <c r="G10" s="190"/>
      <c r="H10" s="190"/>
      <c r="I10" s="190"/>
      <c r="J10" s="190"/>
      <c r="K10" s="190"/>
      <c r="L10" s="190"/>
      <c r="M10" s="190"/>
      <c r="N10" s="190"/>
      <c r="O10" s="190"/>
      <c r="P10" s="191"/>
      <c r="U10" s="2"/>
      <c r="V10" s="3"/>
      <c r="W10" s="3"/>
      <c r="X10" s="2"/>
      <c r="Y10" s="2"/>
      <c r="Z10" s="2"/>
      <c r="AA10" s="2"/>
      <c r="AB10" s="2"/>
      <c r="AC10" s="2"/>
      <c r="AD10" s="2"/>
      <c r="AE10" s="2"/>
      <c r="AF10" s="2"/>
      <c r="AG10" s="2"/>
      <c r="AH10" s="2"/>
      <c r="AI10" s="2"/>
      <c r="AJ10" s="2"/>
      <c r="AK10" s="2"/>
    </row>
    <row r="11" spans="2:40" ht="15" customHeight="1">
      <c r="D11" s="192"/>
      <c r="E11" s="193"/>
      <c r="F11" s="193"/>
      <c r="G11" s="193"/>
      <c r="H11" s="193"/>
      <c r="I11" s="193"/>
      <c r="J11" s="193"/>
      <c r="K11" s="193"/>
      <c r="L11" s="193"/>
      <c r="M11" s="193"/>
      <c r="N11" s="193"/>
      <c r="O11" s="193"/>
      <c r="P11" s="194"/>
      <c r="U11" s="2"/>
      <c r="V11" s="3"/>
      <c r="W11" s="3"/>
      <c r="X11" s="2"/>
      <c r="Y11" s="2"/>
      <c r="Z11" s="2"/>
      <c r="AA11" s="2"/>
      <c r="AB11" s="2"/>
      <c r="AC11" s="2"/>
      <c r="AD11" s="2"/>
      <c r="AE11" s="2"/>
      <c r="AF11" s="2"/>
      <c r="AG11" s="2"/>
      <c r="AH11" s="2"/>
      <c r="AI11" s="2"/>
      <c r="AJ11" s="2"/>
      <c r="AK11" s="2"/>
    </row>
    <row r="12" spans="2:40" ht="15" customHeight="1">
      <c r="D12" s="192"/>
      <c r="E12" s="193"/>
      <c r="F12" s="193"/>
      <c r="G12" s="193"/>
      <c r="H12" s="193"/>
      <c r="I12" s="193"/>
      <c r="J12" s="193"/>
      <c r="K12" s="193"/>
      <c r="L12" s="193"/>
      <c r="M12" s="193"/>
      <c r="N12" s="193"/>
      <c r="O12" s="193"/>
      <c r="P12" s="194"/>
      <c r="S12" s="2"/>
      <c r="T12" s="2"/>
      <c r="U12" s="2"/>
      <c r="V12" s="70"/>
      <c r="W12" s="70"/>
      <c r="X12" s="70"/>
      <c r="Y12" s="70"/>
      <c r="Z12" s="70"/>
      <c r="AA12" s="70"/>
      <c r="AB12" s="70"/>
      <c r="AC12" s="70"/>
      <c r="AD12" s="70"/>
      <c r="AE12" s="70"/>
      <c r="AF12" s="70"/>
      <c r="AG12" s="70"/>
      <c r="AH12" s="70"/>
      <c r="AI12" s="70"/>
      <c r="AJ12" s="70"/>
      <c r="AK12" s="70"/>
      <c r="AL12" s="70"/>
      <c r="AM12" s="70"/>
    </row>
    <row r="13" spans="2:40" ht="15.75" customHeight="1" thickBot="1">
      <c r="D13" s="195"/>
      <c r="E13" s="196"/>
      <c r="F13" s="196"/>
      <c r="G13" s="196"/>
      <c r="H13" s="196"/>
      <c r="I13" s="196"/>
      <c r="J13" s="196"/>
      <c r="K13" s="196"/>
      <c r="L13" s="196"/>
      <c r="M13" s="196"/>
      <c r="N13" s="196"/>
      <c r="O13" s="196"/>
      <c r="P13" s="197"/>
      <c r="S13" s="2"/>
      <c r="T13" s="3"/>
      <c r="U13" s="2"/>
      <c r="V13" s="70"/>
      <c r="W13" s="70"/>
      <c r="X13" s="70"/>
      <c r="Y13" s="70"/>
      <c r="Z13" s="70"/>
      <c r="AA13" s="70"/>
      <c r="AB13" s="70"/>
      <c r="AC13" s="70"/>
      <c r="AD13" s="70"/>
      <c r="AE13" s="70"/>
      <c r="AF13" s="70"/>
      <c r="AG13" s="70"/>
      <c r="AH13" s="70"/>
      <c r="AI13" s="70"/>
      <c r="AJ13" s="70"/>
      <c r="AK13" s="70"/>
      <c r="AL13" s="70"/>
      <c r="AM13" s="70"/>
    </row>
    <row r="14" spans="2:40" ht="15.75" customHeight="1"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S14" s="2"/>
      <c r="T14" s="3"/>
      <c r="U14" s="3"/>
      <c r="V14" s="70"/>
      <c r="W14" s="70"/>
      <c r="X14" s="70"/>
      <c r="Y14" s="70"/>
      <c r="Z14" s="70"/>
      <c r="AA14" s="70"/>
      <c r="AB14" s="70"/>
      <c r="AC14" s="70"/>
      <c r="AD14" s="70"/>
      <c r="AE14" s="70"/>
      <c r="AF14" s="70"/>
      <c r="AG14" s="70"/>
      <c r="AH14" s="70"/>
      <c r="AI14" s="70"/>
      <c r="AJ14" s="70"/>
      <c r="AK14" s="70"/>
      <c r="AL14" s="70"/>
      <c r="AM14" s="70"/>
    </row>
    <row r="15" spans="2:40" ht="15.75" customHeight="1">
      <c r="D15" s="5" t="s">
        <v>88</v>
      </c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S15" s="2"/>
      <c r="T15" s="3"/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</row>
    <row r="16" spans="2:40" ht="21.75" customHeight="1" thickBot="1">
      <c r="D16" s="4"/>
      <c r="E16" s="4"/>
      <c r="F16" s="4"/>
      <c r="G16" s="4"/>
      <c r="H16" s="4"/>
      <c r="I16" s="4"/>
      <c r="J16" s="4"/>
      <c r="K16" s="4"/>
      <c r="L16" s="4"/>
      <c r="M16" s="4"/>
      <c r="S16" s="3"/>
      <c r="T16" s="3"/>
      <c r="U16" s="3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</row>
    <row r="17" spans="4:40" ht="15" customHeight="1">
      <c r="D17" s="198" t="s">
        <v>43</v>
      </c>
      <c r="E17" s="199"/>
      <c r="F17" s="199"/>
      <c r="G17" s="199"/>
      <c r="H17" s="199"/>
      <c r="I17" s="199"/>
      <c r="J17" s="199"/>
      <c r="K17" s="199"/>
      <c r="L17" s="199"/>
      <c r="M17" s="199"/>
      <c r="N17" s="199"/>
      <c r="O17" s="200"/>
      <c r="Q17" s="3"/>
      <c r="R17" s="3" t="s">
        <v>6</v>
      </c>
      <c r="S17" s="3"/>
      <c r="T17" s="3"/>
      <c r="U17" s="3"/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2"/>
      <c r="AI17" s="3"/>
      <c r="AJ17" s="3"/>
      <c r="AK17" s="3"/>
      <c r="AL17" s="3"/>
      <c r="AM17" s="3"/>
      <c r="AN17" s="3"/>
    </row>
    <row r="18" spans="4:40" ht="15.75" customHeight="1" thickBot="1">
      <c r="D18" s="201"/>
      <c r="E18" s="202"/>
      <c r="F18" s="202"/>
      <c r="G18" s="202"/>
      <c r="H18" s="202"/>
      <c r="I18" s="202"/>
      <c r="J18" s="202"/>
      <c r="K18" s="202"/>
      <c r="L18" s="202"/>
      <c r="M18" s="202"/>
      <c r="N18" s="202"/>
      <c r="O18" s="203"/>
      <c r="Q18" s="3"/>
      <c r="R18" s="3" t="s">
        <v>15</v>
      </c>
      <c r="S18" s="3"/>
      <c r="T18" s="3"/>
      <c r="U18" s="3"/>
      <c r="V18" s="3"/>
      <c r="W18" s="3"/>
      <c r="X18" s="3"/>
      <c r="Y18" s="3"/>
      <c r="Z18" s="3"/>
      <c r="AA18" s="3"/>
      <c r="AB18" s="3"/>
      <c r="AC18" s="3"/>
      <c r="AD18" s="3"/>
      <c r="AE18" s="3"/>
      <c r="AF18" s="3"/>
      <c r="AG18" s="3"/>
      <c r="AH18" s="2"/>
      <c r="AI18" s="3"/>
      <c r="AJ18" s="3"/>
      <c r="AK18" s="3"/>
      <c r="AL18" s="3"/>
      <c r="AM18" s="3"/>
      <c r="AN18" s="3"/>
    </row>
    <row r="19" spans="4:40" ht="15.75" thickBot="1">
      <c r="D19" s="6" t="s">
        <v>2</v>
      </c>
      <c r="E19" s="7" t="s">
        <v>3</v>
      </c>
      <c r="F19" s="7" t="s">
        <v>185</v>
      </c>
      <c r="G19" s="7" t="s">
        <v>4</v>
      </c>
      <c r="H19" s="7" t="s">
        <v>186</v>
      </c>
      <c r="I19" s="7" t="s">
        <v>187</v>
      </c>
      <c r="J19" s="7" t="s">
        <v>188</v>
      </c>
      <c r="K19" s="7" t="s">
        <v>189</v>
      </c>
      <c r="L19" s="7" t="s">
        <v>136</v>
      </c>
      <c r="M19" s="7" t="s">
        <v>137</v>
      </c>
      <c r="N19" s="7" t="s">
        <v>5</v>
      </c>
      <c r="O19" s="82" t="s">
        <v>195</v>
      </c>
      <c r="Q19" s="3"/>
      <c r="R19" s="3" t="s">
        <v>191</v>
      </c>
      <c r="S19" s="3"/>
      <c r="T19" s="3"/>
      <c r="U19" s="146" t="s">
        <v>2</v>
      </c>
      <c r="V19" s="146" t="s">
        <v>7</v>
      </c>
      <c r="W19" s="146" t="s">
        <v>185</v>
      </c>
      <c r="X19" s="146" t="s">
        <v>4</v>
      </c>
      <c r="Y19" s="146" t="s">
        <v>186</v>
      </c>
      <c r="Z19" s="146" t="s">
        <v>187</v>
      </c>
      <c r="AA19" s="146" t="s">
        <v>188</v>
      </c>
      <c r="AB19" s="146" t="s">
        <v>189</v>
      </c>
      <c r="AC19" s="146" t="s">
        <v>8</v>
      </c>
      <c r="AD19" s="146" t="s">
        <v>9</v>
      </c>
      <c r="AE19" s="146" t="s">
        <v>10</v>
      </c>
      <c r="AF19" s="146" t="s">
        <v>195</v>
      </c>
      <c r="AG19" s="146" t="s">
        <v>11</v>
      </c>
      <c r="AH19" s="8" t="s">
        <v>12</v>
      </c>
      <c r="AI19" s="8" t="s">
        <v>13</v>
      </c>
      <c r="AJ19" s="179"/>
      <c r="AK19" s="179"/>
      <c r="AL19" s="179"/>
      <c r="AM19" s="179"/>
      <c r="AN19" s="3"/>
    </row>
    <row r="20" spans="4:40">
      <c r="D20" s="9" t="s">
        <v>14</v>
      </c>
      <c r="E20" s="79" t="str">
        <f>VLOOKUP(AI20,$U$20:$AH$31,2)</f>
        <v>BFR Igor Costa</v>
      </c>
      <c r="F20" s="79">
        <f>VLOOKUP(AI20,$U$20:$AH$31,3)</f>
        <v>11</v>
      </c>
      <c r="G20" s="79">
        <f>VLOOKUP(AI20,$U$20:$AH$31,4)</f>
        <v>24</v>
      </c>
      <c r="H20" s="80">
        <f>VLOOKUP(AI20,$U$20:$AH$31,5)</f>
        <v>7</v>
      </c>
      <c r="I20" s="80">
        <f>VLOOKUP(AI20,$U$20:$AH$31,6)</f>
        <v>1</v>
      </c>
      <c r="J20" s="80">
        <f>VLOOKUP(AI20,$U$20:$AH$31,7)</f>
        <v>1</v>
      </c>
      <c r="K20" s="80">
        <f>VLOOKUP(AI20,$U$20:$AH$31,8)</f>
        <v>2</v>
      </c>
      <c r="L20" s="80">
        <f>VLOOKUP(AI20,$U$20:$AH$31,9)</f>
        <v>643</v>
      </c>
      <c r="M20" s="80">
        <f>VLOOKUP(AI20,$U$20:$AH$31,10)</f>
        <v>440</v>
      </c>
      <c r="N20" s="79">
        <f>VLOOKUP(AI20,$U$20:$AH$31,11)</f>
        <v>203</v>
      </c>
      <c r="O20" s="83">
        <f>VLOOKUP(AI20,$U$20:$AH$31,12)</f>
        <v>0.72727272727272729</v>
      </c>
      <c r="Q20" s="3"/>
      <c r="R20" s="3" t="s">
        <v>192</v>
      </c>
      <c r="S20" s="3"/>
      <c r="T20" s="3"/>
      <c r="U20" s="146">
        <v>1</v>
      </c>
      <c r="V20" s="3" t="s">
        <v>99</v>
      </c>
      <c r="W20" s="148">
        <f>COUNT(F38,H60,F71,H46,H78,F91,H98,F108,H120,F128,F140)</f>
        <v>11</v>
      </c>
      <c r="X20" s="3">
        <f>SUM(C38,Q46,Q60,C71,Q78,C91,Q98,C108,Q120,C128,C140)</f>
        <v>7</v>
      </c>
      <c r="Y20" s="3">
        <f>SUM(COUNTIFS($C$36:$C$141,3,$D$36:$D$141,V20),COUNTIFS($I$36:$I$141,V20,$Q$36:$Q$141,3))</f>
        <v>2</v>
      </c>
      <c r="Z20" s="3">
        <f>SUM(COUNTIFS($C$36:$C$141,2,$D$36:$D$141,V20),COUNTIFS($I$36:$I$141,V20,$Q$36:$Q$141,2))</f>
        <v>0</v>
      </c>
      <c r="AA20" s="3">
        <f>SUM(COUNTIFS($C$36:$C$141,1,$D$36:$D$141,V20),COUNTIFS($I$36:$I$141,V20,$Q$36:$Q$141,1))</f>
        <v>1</v>
      </c>
      <c r="AB20" s="3">
        <f>SUM(COUNTIFS($C$36:$C$141,0,$D$36:$D$141,V20),COUNTIFS($I$36:$I$141,V20,$Q$36:$Q$141,0))</f>
        <v>8</v>
      </c>
      <c r="AC20" s="3">
        <f>SUM(F38,H46,H60,F71,H78,F91,H98,H120,F108,F128,F140)</f>
        <v>412</v>
      </c>
      <c r="AD20" s="3">
        <f>SUM(H38,F46,F60,H71,F78,H91,F98,H108,F120,H128,H140)</f>
        <v>572</v>
      </c>
      <c r="AE20" s="3">
        <f>AC20-AD20</f>
        <v>-160</v>
      </c>
      <c r="AF20" s="151">
        <f>(X20/(W20*3))</f>
        <v>0.21212121212121213</v>
      </c>
      <c r="AG20" s="3">
        <f>(X20*10^10)+((AC20+5000)*10^6)+(AE20*10)+U20</f>
        <v>75411998401</v>
      </c>
      <c r="AH20" s="2">
        <f>LARGE($AG$20:$AG$31,U20)</f>
        <v>245643002042</v>
      </c>
      <c r="AI20" s="81">
        <f>MATCH(AH20,$AG$20:$AG$31,0)</f>
        <v>12</v>
      </c>
      <c r="AJ20" s="3"/>
      <c r="AK20" s="3"/>
      <c r="AL20" s="3"/>
      <c r="AM20" s="3"/>
      <c r="AN20" s="3"/>
    </row>
    <row r="21" spans="4:40">
      <c r="D21" s="10" t="s">
        <v>16</v>
      </c>
      <c r="E21" s="78" t="str">
        <f t="shared" ref="E21:E31" si="0">VLOOKUP(AI21,$U$20:$AH$31,2)</f>
        <v>Rosinha da Gabi</v>
      </c>
      <c r="F21" s="78">
        <f t="shared" ref="F21:F31" si="1">VLOOKUP(AI21,$U$20:$AH$31,3)</f>
        <v>11</v>
      </c>
      <c r="G21" s="78">
        <f t="shared" ref="G21:G31" si="2">VLOOKUP(AI21,$U$20:$AH$31,4)</f>
        <v>23</v>
      </c>
      <c r="H21" s="77">
        <f t="shared" ref="H21:H31" si="3">VLOOKUP(AI21,$U$20:$AH$31,5)</f>
        <v>7</v>
      </c>
      <c r="I21" s="77">
        <f t="shared" ref="I21:I31" si="4">VLOOKUP(AI21,$U$20:$AH$31,6)</f>
        <v>1</v>
      </c>
      <c r="J21" s="77">
        <f t="shared" ref="J21:J31" si="5">VLOOKUP(AI21,$U$20:$AH$31,7)</f>
        <v>0</v>
      </c>
      <c r="K21" s="77">
        <f t="shared" ref="K21:K31" si="6">VLOOKUP(AI21,$U$20:$AH$31,8)</f>
        <v>3</v>
      </c>
      <c r="L21" s="77">
        <f t="shared" ref="L21:L31" si="7">VLOOKUP(AI21,$U$20:$AH$31,9)</f>
        <v>665</v>
      </c>
      <c r="M21" s="77">
        <f t="shared" ref="M21:M31" si="8">VLOOKUP(AI21,$U$20:$AH$31,10)</f>
        <v>511</v>
      </c>
      <c r="N21" s="78">
        <f t="shared" ref="N21:N31" si="9">VLOOKUP(AI21,$U$20:$AH$31,11)</f>
        <v>154</v>
      </c>
      <c r="O21" s="84">
        <f t="shared" ref="O21:O31" si="10">VLOOKUP(AI21,$U$20:$AH$31,12)</f>
        <v>0.69696969696969702</v>
      </c>
      <c r="Q21" s="3"/>
      <c r="R21" s="3" t="s">
        <v>193</v>
      </c>
      <c r="S21" s="3"/>
      <c r="T21" s="3"/>
      <c r="U21" s="146">
        <v>2</v>
      </c>
      <c r="V21" s="3" t="s">
        <v>108</v>
      </c>
      <c r="W21" s="148">
        <f>COUNT(H41,F50,H57,F69,F81,H91,F96,H110,F118,F130,H138)</f>
        <v>11</v>
      </c>
      <c r="X21" s="3">
        <f>SUM(Q41,Q57,C69,C81,Q91,C50,C96,Q110,C118,C130,Q138)</f>
        <v>4</v>
      </c>
      <c r="Y21" s="3">
        <f t="shared" ref="Y21:Y31" si="11">SUM(COUNTIFS($C$36:$C$141,3,$D$36:$D$141,V21),COUNTIFS($I$36:$I$141,V21,$Q$36:$Q$141,3))</f>
        <v>1</v>
      </c>
      <c r="Z21" s="3">
        <f t="shared" ref="Z21:Z31" si="12">SUM(COUNTIFS($C$36:$C$141,2,$D$36:$D$141,V21),COUNTIFS($I$36:$I$141,V21,$Q$36:$Q$141,2))</f>
        <v>0</v>
      </c>
      <c r="AA21" s="3">
        <f t="shared" ref="AA21:AA31" si="13">SUM(COUNTIFS($C$36:$C$141,1,$D$36:$D$141,V21),COUNTIFS($I$36:$I$141,V21,$Q$36:$Q$141,1))</f>
        <v>1</v>
      </c>
      <c r="AB21" s="3">
        <f t="shared" ref="AB21:AB31" si="14">SUM(COUNTIFS($C$36:$C$141,0,$D$36:$D$141,V21),COUNTIFS($I$36:$I$141,V21,$Q$36:$Q$141,0))</f>
        <v>9</v>
      </c>
      <c r="AC21" s="3">
        <f>SUM(H41,F50,H57,F69,F81,H91,F96,H110,F118,F130,H138)</f>
        <v>355</v>
      </c>
      <c r="AD21" s="3">
        <f>SUM(F41,H50,F57,H69,H81,F91,H96,F110,H118,H130,F138)</f>
        <v>516</v>
      </c>
      <c r="AE21" s="3">
        <f>AC21-AD21</f>
        <v>-161</v>
      </c>
      <c r="AF21" s="151">
        <f t="shared" ref="AF21:AF31" si="15">(X21/(W21*3))</f>
        <v>0.12121212121212122</v>
      </c>
      <c r="AG21" s="3">
        <f t="shared" ref="AG21:AG31" si="16">(X21*10^10)+((AC21+5000)*10^6)+(AE21*10)+U21</f>
        <v>45354998392</v>
      </c>
      <c r="AH21" s="2">
        <f>LARGE($AG$20:$AG$31,U21)</f>
        <v>235665001549</v>
      </c>
      <c r="AI21" s="81">
        <f t="shared" ref="AI21:AI31" si="17">MATCH(AH21,$AG$20:$AG$31,0)</f>
        <v>9</v>
      </c>
      <c r="AJ21" s="3"/>
      <c r="AK21" s="3"/>
      <c r="AL21" s="3"/>
      <c r="AM21" s="3"/>
      <c r="AN21" s="3"/>
    </row>
    <row r="22" spans="4:40">
      <c r="D22" s="10" t="s">
        <v>17</v>
      </c>
      <c r="E22" s="78" t="str">
        <f t="shared" si="0"/>
        <v>La Bestia Negra_Z</v>
      </c>
      <c r="F22" s="78">
        <f t="shared" si="1"/>
        <v>11</v>
      </c>
      <c r="G22" s="78">
        <f t="shared" si="2"/>
        <v>21</v>
      </c>
      <c r="H22" s="77">
        <f t="shared" si="3"/>
        <v>6</v>
      </c>
      <c r="I22" s="77">
        <f t="shared" si="4"/>
        <v>1</v>
      </c>
      <c r="J22" s="77">
        <f t="shared" si="5"/>
        <v>1</v>
      </c>
      <c r="K22" s="77">
        <f t="shared" si="6"/>
        <v>3</v>
      </c>
      <c r="L22" s="77">
        <f t="shared" si="7"/>
        <v>643</v>
      </c>
      <c r="M22" s="77">
        <f t="shared" si="8"/>
        <v>527</v>
      </c>
      <c r="N22" s="78">
        <f t="shared" si="9"/>
        <v>116</v>
      </c>
      <c r="O22" s="84">
        <f t="shared" si="10"/>
        <v>0.63636363636363635</v>
      </c>
      <c r="Q22" s="3"/>
      <c r="R22" s="3" t="s">
        <v>194</v>
      </c>
      <c r="S22" s="3"/>
      <c r="T22" s="3"/>
      <c r="U22" s="146">
        <v>3</v>
      </c>
      <c r="V22" s="3" t="s">
        <v>112</v>
      </c>
      <c r="W22" s="148">
        <f>COUNT(F39,H50,F60,F67,H77,H86,F99,H107,F121,H129,F137)</f>
        <v>11</v>
      </c>
      <c r="X22" s="3">
        <f>SUM(C39,Q50,C60,C67,C99,Q77,Q86,Q107,C121,Q129,C137)</f>
        <v>12</v>
      </c>
      <c r="Y22" s="3">
        <f t="shared" si="11"/>
        <v>4</v>
      </c>
      <c r="Z22" s="3">
        <f t="shared" si="12"/>
        <v>0</v>
      </c>
      <c r="AA22" s="3">
        <f t="shared" si="13"/>
        <v>0</v>
      </c>
      <c r="AB22" s="3">
        <f t="shared" si="14"/>
        <v>7</v>
      </c>
      <c r="AC22" s="3">
        <f>SUM(F39,H50,F60,F67,H77,H86,F99,H107,F121,H129,F137)</f>
        <v>479</v>
      </c>
      <c r="AD22" s="3">
        <f>SUM(H39,F50,H60,H67,F77,F86,H99,F107,H121,F129,H137)</f>
        <v>528</v>
      </c>
      <c r="AE22" s="3">
        <f>AC22-AD22</f>
        <v>-49</v>
      </c>
      <c r="AF22" s="151">
        <f t="shared" si="15"/>
        <v>0.36363636363636365</v>
      </c>
      <c r="AG22" s="3">
        <f t="shared" si="16"/>
        <v>125478999513</v>
      </c>
      <c r="AH22" s="2">
        <f t="shared" ref="AH22:AH31" si="18">LARGE($AG$20:$AG$31,U22)</f>
        <v>215643001170</v>
      </c>
      <c r="AI22" s="81">
        <f t="shared" si="17"/>
        <v>10</v>
      </c>
      <c r="AJ22" s="3"/>
      <c r="AK22" s="3"/>
      <c r="AL22" s="3"/>
      <c r="AM22" s="3"/>
      <c r="AN22" s="3"/>
    </row>
    <row r="23" spans="4:40">
      <c r="D23" s="10" t="s">
        <v>18</v>
      </c>
      <c r="E23" s="78" t="str">
        <f t="shared" si="0"/>
        <v>Lucca Mengão</v>
      </c>
      <c r="F23" s="78">
        <f t="shared" si="1"/>
        <v>11</v>
      </c>
      <c r="G23" s="78">
        <f t="shared" si="2"/>
        <v>21</v>
      </c>
      <c r="H23" s="77">
        <f t="shared" si="3"/>
        <v>7</v>
      </c>
      <c r="I23" s="77">
        <f t="shared" si="4"/>
        <v>0</v>
      </c>
      <c r="J23" s="77">
        <f t="shared" si="5"/>
        <v>0</v>
      </c>
      <c r="K23" s="77">
        <f t="shared" si="6"/>
        <v>4</v>
      </c>
      <c r="L23" s="77">
        <f t="shared" si="7"/>
        <v>593</v>
      </c>
      <c r="M23" s="77">
        <f t="shared" si="8"/>
        <v>475</v>
      </c>
      <c r="N23" s="78">
        <f t="shared" si="9"/>
        <v>118</v>
      </c>
      <c r="O23" s="84">
        <f t="shared" si="10"/>
        <v>0.63636363636363635</v>
      </c>
      <c r="Q23" s="3"/>
      <c r="R23" s="3" t="s">
        <v>138</v>
      </c>
      <c r="S23" s="3"/>
      <c r="T23" s="3"/>
      <c r="U23" s="146">
        <v>4</v>
      </c>
      <c r="V23" s="3" t="s">
        <v>120</v>
      </c>
      <c r="W23" s="148">
        <f>COUNT(F41,F46,H58,F68,H76,H87,F101,H109,H121,F126,H139)</f>
        <v>11</v>
      </c>
      <c r="X23" s="3">
        <f>SUM(C41,C46,C68,Q76,Q58,Q109,Q87,C101,Q121,C126,Q139)</f>
        <v>8</v>
      </c>
      <c r="Y23" s="3">
        <f t="shared" si="11"/>
        <v>1</v>
      </c>
      <c r="Z23" s="3">
        <f t="shared" si="12"/>
        <v>2</v>
      </c>
      <c r="AA23" s="3">
        <f t="shared" si="13"/>
        <v>1</v>
      </c>
      <c r="AB23" s="3">
        <f t="shared" si="14"/>
        <v>7</v>
      </c>
      <c r="AC23" s="3">
        <f>SUM(F41,F46,H58,F68,H87,H109,H76,F101,H121,F126,H139)</f>
        <v>345</v>
      </c>
      <c r="AD23" s="3">
        <f>SUM(H41,H46,H68,F58,F76,F87,H101,F109,F121,H126,F139)</f>
        <v>528</v>
      </c>
      <c r="AE23" s="3">
        <f>AC23-AD23</f>
        <v>-183</v>
      </c>
      <c r="AF23" s="151">
        <f t="shared" si="15"/>
        <v>0.24242424242424243</v>
      </c>
      <c r="AG23" s="3">
        <f t="shared" si="16"/>
        <v>85344998174</v>
      </c>
      <c r="AH23" s="2">
        <f t="shared" si="18"/>
        <v>215593001188</v>
      </c>
      <c r="AI23" s="81">
        <f t="shared" si="17"/>
        <v>8</v>
      </c>
      <c r="AJ23" s="3"/>
      <c r="AK23" s="3"/>
      <c r="AL23" s="3"/>
      <c r="AM23" s="3"/>
      <c r="AN23" s="3"/>
    </row>
    <row r="24" spans="4:40">
      <c r="D24" s="11" t="s">
        <v>33</v>
      </c>
      <c r="E24" s="73" t="str">
        <f t="shared" si="0"/>
        <v>Forever2014</v>
      </c>
      <c r="F24" s="73">
        <f t="shared" si="1"/>
        <v>11</v>
      </c>
      <c r="G24" s="73">
        <f t="shared" si="2"/>
        <v>19</v>
      </c>
      <c r="H24" s="74">
        <f t="shared" si="3"/>
        <v>6</v>
      </c>
      <c r="I24" s="74">
        <f t="shared" si="4"/>
        <v>0</v>
      </c>
      <c r="J24" s="74">
        <f t="shared" si="5"/>
        <v>1</v>
      </c>
      <c r="K24" s="74">
        <f t="shared" si="6"/>
        <v>4</v>
      </c>
      <c r="L24" s="74">
        <f t="shared" si="7"/>
        <v>571</v>
      </c>
      <c r="M24" s="74">
        <f t="shared" si="8"/>
        <v>485</v>
      </c>
      <c r="N24" s="73">
        <f t="shared" si="9"/>
        <v>86</v>
      </c>
      <c r="O24" s="85">
        <f t="shared" si="10"/>
        <v>0.5757575757575758</v>
      </c>
      <c r="Q24" s="3"/>
      <c r="R24" s="3" t="s">
        <v>190</v>
      </c>
      <c r="S24" s="3"/>
      <c r="T24" s="3"/>
      <c r="U24" s="146">
        <v>5</v>
      </c>
      <c r="V24" s="3" t="s">
        <v>100</v>
      </c>
      <c r="W24" s="148">
        <f>COUNT(H36,F47,H56,F70,H79,F89,H101,F107,H118,F127,H140)</f>
        <v>11</v>
      </c>
      <c r="X24" s="3">
        <f>SUM(Q36,C47,Q56,C70,Q79,C89,Q101,C107,Q118,C127,Q140)</f>
        <v>17</v>
      </c>
      <c r="Y24" s="3">
        <f t="shared" si="11"/>
        <v>3</v>
      </c>
      <c r="Z24" s="3">
        <f t="shared" si="12"/>
        <v>4</v>
      </c>
      <c r="AA24" s="3">
        <f t="shared" si="13"/>
        <v>0</v>
      </c>
      <c r="AB24" s="3">
        <f t="shared" si="14"/>
        <v>4</v>
      </c>
      <c r="AC24" s="3">
        <f>SUM(H36,F47,H56,F70,H79,F89,H101,F107,H118,F127,H140)</f>
        <v>469</v>
      </c>
      <c r="AD24" s="3">
        <f>SUM(F36,H47,F56,H70,F79,H89,F101,H107,F118,H127,F140)</f>
        <v>452</v>
      </c>
      <c r="AE24" s="3">
        <f t="shared" ref="AE24:AE31" si="19">AC24-AD24</f>
        <v>17</v>
      </c>
      <c r="AF24" s="151">
        <f t="shared" si="15"/>
        <v>0.51515151515151514</v>
      </c>
      <c r="AG24" s="3">
        <f t="shared" si="16"/>
        <v>175469000175</v>
      </c>
      <c r="AH24" s="2">
        <f t="shared" si="18"/>
        <v>195571000871</v>
      </c>
      <c r="AI24" s="81">
        <f t="shared" si="17"/>
        <v>11</v>
      </c>
      <c r="AJ24" s="3"/>
      <c r="AK24" s="3"/>
      <c r="AL24" s="3"/>
      <c r="AM24" s="3"/>
      <c r="AN24" s="3"/>
    </row>
    <row r="25" spans="4:40">
      <c r="D25" s="11" t="s">
        <v>34</v>
      </c>
      <c r="E25" s="73" t="str">
        <f t="shared" si="0"/>
        <v>Puro Malte F. C.</v>
      </c>
      <c r="F25" s="73">
        <f t="shared" si="1"/>
        <v>11</v>
      </c>
      <c r="G25" s="73">
        <f t="shared" si="2"/>
        <v>18</v>
      </c>
      <c r="H25" s="74">
        <f t="shared" si="3"/>
        <v>4</v>
      </c>
      <c r="I25" s="74">
        <f t="shared" si="4"/>
        <v>3</v>
      </c>
      <c r="J25" s="74">
        <f t="shared" si="5"/>
        <v>0</v>
      </c>
      <c r="K25" s="74">
        <f t="shared" si="6"/>
        <v>4</v>
      </c>
      <c r="L25" s="74">
        <f t="shared" si="7"/>
        <v>537</v>
      </c>
      <c r="M25" s="74">
        <f t="shared" si="8"/>
        <v>439</v>
      </c>
      <c r="N25" s="73">
        <f t="shared" si="9"/>
        <v>98</v>
      </c>
      <c r="O25" s="85">
        <f t="shared" si="10"/>
        <v>0.54545454545454541</v>
      </c>
      <c r="Q25" s="3"/>
      <c r="R25" s="3" t="s">
        <v>19</v>
      </c>
      <c r="S25" s="3"/>
      <c r="T25" s="3"/>
      <c r="U25" s="146">
        <v>6</v>
      </c>
      <c r="V25" s="3" t="s">
        <v>122</v>
      </c>
      <c r="W25" s="148">
        <f>COUNT(H38,F49,F57,H70,H76,H86,H96,H106,H116,H126,H136)</f>
        <v>11</v>
      </c>
      <c r="X25" s="3">
        <f>SUM(Q38,C49,C57,Q70,C76,Q90,C100,C111,Q117,C131,Q137)</f>
        <v>18</v>
      </c>
      <c r="Y25" s="3">
        <f t="shared" si="11"/>
        <v>4</v>
      </c>
      <c r="Z25" s="3">
        <f t="shared" si="12"/>
        <v>3</v>
      </c>
      <c r="AA25" s="3">
        <f t="shared" si="13"/>
        <v>0</v>
      </c>
      <c r="AB25" s="3">
        <f t="shared" si="14"/>
        <v>4</v>
      </c>
      <c r="AC25" s="3">
        <f>SUM(H38,F49,F57,H70,F76,H90,F100,F111,H117,F131,H137)</f>
        <v>537</v>
      </c>
      <c r="AD25" s="3">
        <f>SUM(F38,H49,H57,F70,H76,F90,H100,H111,F117,H131,F137)</f>
        <v>439</v>
      </c>
      <c r="AE25" s="3">
        <f t="shared" si="19"/>
        <v>98</v>
      </c>
      <c r="AF25" s="151">
        <f t="shared" si="15"/>
        <v>0.54545454545454541</v>
      </c>
      <c r="AG25" s="3">
        <f t="shared" si="16"/>
        <v>185537000986</v>
      </c>
      <c r="AH25" s="2">
        <f t="shared" si="18"/>
        <v>185537000986</v>
      </c>
      <c r="AI25" s="81">
        <f t="shared" si="17"/>
        <v>6</v>
      </c>
      <c r="AJ25" s="3"/>
      <c r="AK25" s="3"/>
      <c r="AL25" s="3"/>
      <c r="AM25" s="3"/>
      <c r="AN25" s="3"/>
    </row>
    <row r="26" spans="4:40">
      <c r="D26" s="11" t="s">
        <v>35</v>
      </c>
      <c r="E26" s="73" t="str">
        <f t="shared" si="0"/>
        <v>Tribe of Gypsies</v>
      </c>
      <c r="F26" s="73">
        <f t="shared" si="1"/>
        <v>11</v>
      </c>
      <c r="G26" s="73">
        <f t="shared" si="2"/>
        <v>17</v>
      </c>
      <c r="H26" s="74">
        <f t="shared" si="3"/>
        <v>3</v>
      </c>
      <c r="I26" s="74">
        <f t="shared" si="4"/>
        <v>4</v>
      </c>
      <c r="J26" s="74">
        <f t="shared" si="5"/>
        <v>0</v>
      </c>
      <c r="K26" s="74">
        <f t="shared" si="6"/>
        <v>4</v>
      </c>
      <c r="L26" s="74">
        <f t="shared" si="7"/>
        <v>469</v>
      </c>
      <c r="M26" s="74">
        <f t="shared" si="8"/>
        <v>452</v>
      </c>
      <c r="N26" s="73">
        <f t="shared" si="9"/>
        <v>17</v>
      </c>
      <c r="O26" s="85">
        <f t="shared" si="10"/>
        <v>0.51515151515151514</v>
      </c>
      <c r="Q26" s="3"/>
      <c r="R26" s="3" t="s">
        <v>196</v>
      </c>
      <c r="S26" s="3"/>
      <c r="T26" s="3"/>
      <c r="U26" s="146">
        <v>7</v>
      </c>
      <c r="V26" s="3" t="s">
        <v>126</v>
      </c>
      <c r="W26" s="148">
        <f>COUNT(H36,H46,H56,H66,H76,H86,H96,H106,H116,H126,H136)</f>
        <v>11</v>
      </c>
      <c r="X26" s="3">
        <f>SUM(Q40,Q47,C59,C66,Q81,C87,C98,Q111,Q119,C129,Q136)</f>
        <v>7</v>
      </c>
      <c r="Y26" s="3">
        <f t="shared" si="11"/>
        <v>1</v>
      </c>
      <c r="Z26" s="3">
        <f t="shared" si="12"/>
        <v>2</v>
      </c>
      <c r="AA26" s="3">
        <f t="shared" si="13"/>
        <v>0</v>
      </c>
      <c r="AB26" s="3">
        <f t="shared" si="14"/>
        <v>8</v>
      </c>
      <c r="AC26" s="3">
        <f>SUM(H40,H47,F59,F66,H81,F87,F98,H111,H119,F129,H136)</f>
        <v>298</v>
      </c>
      <c r="AD26" s="3">
        <f>SUM(F40,F47,H59,H66,F81,H87,H98,F119,H129,F136)</f>
        <v>492</v>
      </c>
      <c r="AE26" s="3">
        <f t="shared" si="19"/>
        <v>-194</v>
      </c>
      <c r="AF26" s="151">
        <f t="shared" si="15"/>
        <v>0.21212121212121213</v>
      </c>
      <c r="AG26" s="3">
        <f t="shared" si="16"/>
        <v>75297998067</v>
      </c>
      <c r="AH26" s="2">
        <f t="shared" si="18"/>
        <v>175469000175</v>
      </c>
      <c r="AI26" s="81">
        <f t="shared" si="17"/>
        <v>5</v>
      </c>
      <c r="AJ26" s="3"/>
      <c r="AK26" s="3"/>
      <c r="AL26" s="3"/>
      <c r="AM26" s="3"/>
      <c r="AN26" s="3"/>
    </row>
    <row r="27" spans="4:40">
      <c r="D27" s="11" t="s">
        <v>36</v>
      </c>
      <c r="E27" s="73" t="str">
        <f t="shared" si="0"/>
        <v>Family Paz F.C.</v>
      </c>
      <c r="F27" s="73">
        <f t="shared" si="1"/>
        <v>11</v>
      </c>
      <c r="G27" s="73">
        <f t="shared" si="2"/>
        <v>12</v>
      </c>
      <c r="H27" s="74">
        <f t="shared" si="3"/>
        <v>4</v>
      </c>
      <c r="I27" s="74">
        <f t="shared" si="4"/>
        <v>0</v>
      </c>
      <c r="J27" s="74">
        <f t="shared" si="5"/>
        <v>0</v>
      </c>
      <c r="K27" s="74">
        <f t="shared" si="6"/>
        <v>7</v>
      </c>
      <c r="L27" s="74">
        <f t="shared" si="7"/>
        <v>479</v>
      </c>
      <c r="M27" s="74">
        <f t="shared" si="8"/>
        <v>528</v>
      </c>
      <c r="N27" s="73">
        <f t="shared" si="9"/>
        <v>-49</v>
      </c>
      <c r="O27" s="85">
        <f t="shared" si="10"/>
        <v>0.36363636363636365</v>
      </c>
      <c r="Q27" s="3"/>
      <c r="R27" s="3"/>
      <c r="S27" s="3"/>
      <c r="T27" s="3"/>
      <c r="U27" s="146">
        <v>8</v>
      </c>
      <c r="V27" s="3" t="s">
        <v>90</v>
      </c>
      <c r="W27" s="148">
        <f>COUNT(H36,H46,H56,H66,H76,H86,H96,H106,H116,H126,H136)</f>
        <v>11</v>
      </c>
      <c r="X27" s="3">
        <f>SUM(Q39,Q48,C61,Q66,C79,C90,Q96,C106,C116,Q128,C139)</f>
        <v>21</v>
      </c>
      <c r="Y27" s="3">
        <f t="shared" si="11"/>
        <v>7</v>
      </c>
      <c r="Z27" s="3">
        <f t="shared" si="12"/>
        <v>0</v>
      </c>
      <c r="AA27" s="3">
        <f t="shared" si="13"/>
        <v>0</v>
      </c>
      <c r="AB27" s="3">
        <f t="shared" si="14"/>
        <v>4</v>
      </c>
      <c r="AC27" s="3">
        <f>SUM(H39,H48,F61,H66,F79,F90,H96,F106,F116,H128,F139)</f>
        <v>593</v>
      </c>
      <c r="AD27" s="3">
        <f>SUM(F39,F48,F66,H61,H79,H90,F96,H106,H116,F128,H139)</f>
        <v>475</v>
      </c>
      <c r="AE27" s="3">
        <f t="shared" si="19"/>
        <v>118</v>
      </c>
      <c r="AF27" s="151">
        <f t="shared" si="15"/>
        <v>0.63636363636363635</v>
      </c>
      <c r="AG27" s="3">
        <f t="shared" si="16"/>
        <v>215593001188</v>
      </c>
      <c r="AH27" s="2">
        <f t="shared" si="18"/>
        <v>125478999513</v>
      </c>
      <c r="AI27" s="81">
        <f t="shared" si="17"/>
        <v>3</v>
      </c>
      <c r="AJ27" s="3"/>
      <c r="AK27" s="3"/>
      <c r="AL27" s="3"/>
      <c r="AM27" s="3"/>
      <c r="AN27" s="3"/>
    </row>
    <row r="28" spans="4:40">
      <c r="D28" s="11" t="s">
        <v>37</v>
      </c>
      <c r="E28" s="73" t="str">
        <f t="shared" si="0"/>
        <v>PHVT F.C.</v>
      </c>
      <c r="F28" s="73">
        <f t="shared" si="1"/>
        <v>11</v>
      </c>
      <c r="G28" s="73">
        <f t="shared" si="2"/>
        <v>8</v>
      </c>
      <c r="H28" s="74">
        <f t="shared" si="3"/>
        <v>1</v>
      </c>
      <c r="I28" s="74">
        <f t="shared" si="4"/>
        <v>2</v>
      </c>
      <c r="J28" s="74">
        <f t="shared" si="5"/>
        <v>1</v>
      </c>
      <c r="K28" s="74">
        <f t="shared" si="6"/>
        <v>7</v>
      </c>
      <c r="L28" s="74">
        <f t="shared" si="7"/>
        <v>345</v>
      </c>
      <c r="M28" s="74">
        <f t="shared" si="8"/>
        <v>528</v>
      </c>
      <c r="N28" s="73">
        <f t="shared" si="9"/>
        <v>-183</v>
      </c>
      <c r="O28" s="85">
        <f t="shared" si="10"/>
        <v>0.24242424242424243</v>
      </c>
      <c r="Q28" s="3"/>
      <c r="R28" s="3" t="s">
        <v>179</v>
      </c>
      <c r="S28" s="3"/>
      <c r="T28" s="3"/>
      <c r="U28" s="146">
        <v>9</v>
      </c>
      <c r="V28" s="3" t="s">
        <v>92</v>
      </c>
      <c r="W28" s="148">
        <f>COUNT(H36,H46,H56,H66,H76,H86,H96,H106,H116,H126,H136)</f>
        <v>11</v>
      </c>
      <c r="X28" s="3">
        <f>SUM(C37,Q49,C56,Q69,C77,Q88,C97,Q106,C120,Q126,C136)</f>
        <v>23</v>
      </c>
      <c r="Y28" s="3">
        <f t="shared" si="11"/>
        <v>7</v>
      </c>
      <c r="Z28" s="3">
        <f t="shared" si="12"/>
        <v>1</v>
      </c>
      <c r="AA28" s="3">
        <f t="shared" si="13"/>
        <v>0</v>
      </c>
      <c r="AB28" s="3">
        <f t="shared" si="14"/>
        <v>3</v>
      </c>
      <c r="AC28" s="3">
        <f>SUM(F37,H49,F56,H69,F77,H88,F97,H106,F120,H126,F136)</f>
        <v>665</v>
      </c>
      <c r="AD28" s="3">
        <f>SUM(H37,F49,H56,F69,H77,F88,H97,F106,H120,F126,H136)</f>
        <v>511</v>
      </c>
      <c r="AE28" s="3">
        <f t="shared" si="19"/>
        <v>154</v>
      </c>
      <c r="AF28" s="151">
        <f t="shared" si="15"/>
        <v>0.69696969696969702</v>
      </c>
      <c r="AG28" s="3">
        <f t="shared" si="16"/>
        <v>235665001549</v>
      </c>
      <c r="AH28" s="2">
        <f t="shared" si="18"/>
        <v>85344998174</v>
      </c>
      <c r="AI28" s="81">
        <f t="shared" si="17"/>
        <v>4</v>
      </c>
      <c r="AJ28" s="3"/>
      <c r="AK28" s="3"/>
      <c r="AL28" s="3"/>
      <c r="AM28" s="3"/>
      <c r="AN28" s="3"/>
    </row>
    <row r="29" spans="4:40">
      <c r="D29" s="11" t="s">
        <v>38</v>
      </c>
      <c r="E29" s="73" t="str">
        <f t="shared" si="0"/>
        <v>secapimenteira</v>
      </c>
      <c r="F29" s="73">
        <f t="shared" si="1"/>
        <v>11</v>
      </c>
      <c r="G29" s="73">
        <f t="shared" si="2"/>
        <v>7</v>
      </c>
      <c r="H29" s="74">
        <f t="shared" si="3"/>
        <v>2</v>
      </c>
      <c r="I29" s="74">
        <f t="shared" si="4"/>
        <v>0</v>
      </c>
      <c r="J29" s="74">
        <f t="shared" si="5"/>
        <v>1</v>
      </c>
      <c r="K29" s="74">
        <f t="shared" si="6"/>
        <v>8</v>
      </c>
      <c r="L29" s="74">
        <f t="shared" si="7"/>
        <v>412</v>
      </c>
      <c r="M29" s="74">
        <f t="shared" si="8"/>
        <v>572</v>
      </c>
      <c r="N29" s="73">
        <f t="shared" si="9"/>
        <v>-160</v>
      </c>
      <c r="O29" s="85">
        <f t="shared" si="10"/>
        <v>0.21212121212121213</v>
      </c>
      <c r="Q29" s="3"/>
      <c r="R29" s="3" t="s">
        <v>180</v>
      </c>
      <c r="S29" s="3"/>
      <c r="T29" s="3"/>
      <c r="U29" s="146">
        <v>10</v>
      </c>
      <c r="V29" s="3" t="s">
        <v>131</v>
      </c>
      <c r="W29" s="148">
        <f>COUNT(H36,H46,H56,H66,H76,H86,H96,H106,H116,H126,H136)</f>
        <v>11</v>
      </c>
      <c r="X29" s="3">
        <f>SUM(Q37,C48,Q59,Q71,C80,Q89,Q99,C109,C117,Q130,Q141)</f>
        <v>21</v>
      </c>
      <c r="Y29" s="3">
        <f t="shared" si="11"/>
        <v>6</v>
      </c>
      <c r="Z29" s="3">
        <f t="shared" si="12"/>
        <v>1</v>
      </c>
      <c r="AA29" s="3">
        <f t="shared" si="13"/>
        <v>1</v>
      </c>
      <c r="AB29" s="3">
        <f t="shared" si="14"/>
        <v>3</v>
      </c>
      <c r="AC29" s="3">
        <f>SUM(H37,F48,H59,H71,F80,H89,H99,F109,F117,H130,H141)</f>
        <v>643</v>
      </c>
      <c r="AD29" s="3">
        <f>SUM(F37,H48,F59,F71,H80,F89,F99,H109,H117,F130,F141)</f>
        <v>527</v>
      </c>
      <c r="AE29" s="3">
        <f t="shared" si="19"/>
        <v>116</v>
      </c>
      <c r="AF29" s="151">
        <f t="shared" si="15"/>
        <v>0.63636363636363635</v>
      </c>
      <c r="AG29" s="3">
        <f t="shared" si="16"/>
        <v>215643001170</v>
      </c>
      <c r="AH29" s="2">
        <f t="shared" si="18"/>
        <v>75411998401</v>
      </c>
      <c r="AI29" s="81">
        <f t="shared" si="17"/>
        <v>1</v>
      </c>
      <c r="AJ29" s="3"/>
      <c r="AK29" s="3"/>
      <c r="AL29" s="3"/>
      <c r="AM29" s="3"/>
      <c r="AN29" s="3"/>
    </row>
    <row r="30" spans="4:40">
      <c r="D30" s="11" t="s">
        <v>39</v>
      </c>
      <c r="E30" s="73" t="str">
        <f t="shared" si="0"/>
        <v>santo onofre E C</v>
      </c>
      <c r="F30" s="73">
        <f t="shared" si="1"/>
        <v>11</v>
      </c>
      <c r="G30" s="73">
        <f t="shared" si="2"/>
        <v>7</v>
      </c>
      <c r="H30" s="74">
        <f t="shared" si="3"/>
        <v>1</v>
      </c>
      <c r="I30" s="74">
        <f t="shared" si="4"/>
        <v>2</v>
      </c>
      <c r="J30" s="74">
        <f t="shared" si="5"/>
        <v>0</v>
      </c>
      <c r="K30" s="74">
        <f t="shared" si="6"/>
        <v>8</v>
      </c>
      <c r="L30" s="74">
        <f t="shared" si="7"/>
        <v>298</v>
      </c>
      <c r="M30" s="74">
        <f t="shared" si="8"/>
        <v>492</v>
      </c>
      <c r="N30" s="73">
        <f t="shared" si="9"/>
        <v>-194</v>
      </c>
      <c r="O30" s="85">
        <f t="shared" si="10"/>
        <v>0.21212121212121213</v>
      </c>
      <c r="Q30" s="3"/>
      <c r="R30" s="3" t="s">
        <v>181</v>
      </c>
      <c r="S30" s="3"/>
      <c r="T30" s="3"/>
      <c r="U30" s="146">
        <v>11</v>
      </c>
      <c r="V30" s="3" t="s">
        <v>133</v>
      </c>
      <c r="W30" s="148">
        <f>COUNT(H36,H46,H56,H66,H76,H86,H96,H106,H116,H126,H136)</f>
        <v>11</v>
      </c>
      <c r="X30" s="3">
        <f>SUM(C40,Q51,C58,Q67,C78,C88,Q100,C110,Q116,Q127,C141)</f>
        <v>19</v>
      </c>
      <c r="Y30" s="3">
        <f t="shared" si="11"/>
        <v>6</v>
      </c>
      <c r="Z30" s="3">
        <f t="shared" si="12"/>
        <v>0</v>
      </c>
      <c r="AA30" s="3">
        <f t="shared" si="13"/>
        <v>1</v>
      </c>
      <c r="AB30" s="3">
        <f t="shared" si="14"/>
        <v>4</v>
      </c>
      <c r="AC30" s="3">
        <f>SUM(F40,H51,F58,H67,F78,H100,F110,H116,H127,F141,F88)</f>
        <v>571</v>
      </c>
      <c r="AD30" s="3">
        <f>SUM(H40,F51,H58,F67,H78,H88,F100,H110,F116,F127,H141)</f>
        <v>485</v>
      </c>
      <c r="AE30" s="3">
        <f t="shared" si="19"/>
        <v>86</v>
      </c>
      <c r="AF30" s="151">
        <f t="shared" si="15"/>
        <v>0.5757575757575758</v>
      </c>
      <c r="AG30" s="3">
        <f t="shared" si="16"/>
        <v>195571000871</v>
      </c>
      <c r="AH30" s="2">
        <f t="shared" si="18"/>
        <v>75297998067</v>
      </c>
      <c r="AI30" s="81">
        <f t="shared" si="17"/>
        <v>7</v>
      </c>
      <c r="AJ30" s="3"/>
      <c r="AK30" s="3"/>
      <c r="AL30" s="3"/>
      <c r="AM30" s="3"/>
      <c r="AN30" s="3"/>
    </row>
    <row r="31" spans="4:40" ht="15.75" thickBot="1">
      <c r="D31" s="12" t="s">
        <v>40</v>
      </c>
      <c r="E31" s="75" t="str">
        <f t="shared" si="0"/>
        <v>itaipavacervejaclube</v>
      </c>
      <c r="F31" s="75">
        <f t="shared" si="1"/>
        <v>11</v>
      </c>
      <c r="G31" s="75">
        <f t="shared" si="2"/>
        <v>4</v>
      </c>
      <c r="H31" s="76">
        <f t="shared" si="3"/>
        <v>1</v>
      </c>
      <c r="I31" s="76">
        <f t="shared" si="4"/>
        <v>0</v>
      </c>
      <c r="J31" s="76">
        <f t="shared" si="5"/>
        <v>1</v>
      </c>
      <c r="K31" s="76">
        <f t="shared" si="6"/>
        <v>9</v>
      </c>
      <c r="L31" s="76">
        <f t="shared" si="7"/>
        <v>355</v>
      </c>
      <c r="M31" s="76">
        <f t="shared" si="8"/>
        <v>516</v>
      </c>
      <c r="N31" s="75">
        <f t="shared" si="9"/>
        <v>-161</v>
      </c>
      <c r="O31" s="86">
        <f t="shared" si="10"/>
        <v>0.12121212121212122</v>
      </c>
      <c r="Q31" s="3"/>
      <c r="R31" s="3" t="s">
        <v>182</v>
      </c>
      <c r="S31" s="3"/>
      <c r="T31" s="3"/>
      <c r="U31" s="146">
        <v>12</v>
      </c>
      <c r="V31" s="3" t="s">
        <v>102</v>
      </c>
      <c r="W31" s="148">
        <f>COUNT(H36,H46,H56,H66,H76,H86,H96,H106,H116,H126,H136)</f>
        <v>11</v>
      </c>
      <c r="X31" s="3">
        <f>SUM(C36,C51,Q61,Q68,Q80,C86,Q97,Q108,C119,Q131,C138)</f>
        <v>24</v>
      </c>
      <c r="Y31" s="3">
        <f t="shared" si="11"/>
        <v>7</v>
      </c>
      <c r="Z31" s="3">
        <f t="shared" si="12"/>
        <v>1</v>
      </c>
      <c r="AA31" s="3">
        <f t="shared" si="13"/>
        <v>1</v>
      </c>
      <c r="AB31" s="3">
        <f t="shared" si="14"/>
        <v>2</v>
      </c>
      <c r="AC31" s="3">
        <f>SUM(F36,F51,H61,H68,H80,F86,H97,H108,F119,H131,F138)</f>
        <v>643</v>
      </c>
      <c r="AD31" s="3">
        <f>SUM(H36,H51,F61,F68,F80,H86,F97,F108,H119,F131,H138)</f>
        <v>440</v>
      </c>
      <c r="AE31" s="3">
        <f t="shared" si="19"/>
        <v>203</v>
      </c>
      <c r="AF31" s="151">
        <f t="shared" si="15"/>
        <v>0.72727272727272729</v>
      </c>
      <c r="AG31" s="3">
        <f t="shared" si="16"/>
        <v>245643002042</v>
      </c>
      <c r="AH31" s="2">
        <f t="shared" si="18"/>
        <v>45354998392</v>
      </c>
      <c r="AI31" s="81">
        <f t="shared" si="17"/>
        <v>2</v>
      </c>
      <c r="AJ31" s="3"/>
      <c r="AK31" s="3"/>
      <c r="AL31" s="3"/>
      <c r="AM31" s="3"/>
      <c r="AN31" s="3"/>
    </row>
    <row r="32" spans="4:40" ht="15.75" thickBot="1">
      <c r="Q32" s="3"/>
      <c r="R32" s="3" t="s">
        <v>183</v>
      </c>
      <c r="S32" s="3"/>
      <c r="T32" s="3"/>
      <c r="U32" s="3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2"/>
      <c r="AI32" s="3"/>
      <c r="AJ32" s="3"/>
      <c r="AK32" s="3"/>
      <c r="AL32" s="3"/>
      <c r="AM32" s="3"/>
      <c r="AN32" s="3"/>
    </row>
    <row r="33" spans="3:40">
      <c r="D33" s="166" t="s">
        <v>32</v>
      </c>
      <c r="E33" s="167"/>
      <c r="F33" s="167"/>
      <c r="G33" s="167"/>
      <c r="H33" s="167"/>
      <c r="I33" s="167"/>
      <c r="J33" s="167"/>
      <c r="K33" s="167"/>
      <c r="L33" s="167"/>
      <c r="M33" s="167"/>
      <c r="N33" s="167"/>
      <c r="O33" s="167"/>
      <c r="P33" s="168"/>
      <c r="Q33" s="3"/>
      <c r="R33" s="3"/>
      <c r="S33" s="3"/>
      <c r="T33" s="3"/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</row>
    <row r="34" spans="3:40" ht="15.75" thickBot="1">
      <c r="D34" s="169"/>
      <c r="E34" s="170"/>
      <c r="F34" s="170"/>
      <c r="G34" s="170"/>
      <c r="H34" s="170"/>
      <c r="I34" s="170"/>
      <c r="J34" s="170"/>
      <c r="K34" s="170"/>
      <c r="L34" s="170"/>
      <c r="M34" s="170"/>
      <c r="N34" s="170"/>
      <c r="O34" s="170"/>
      <c r="P34" s="171"/>
      <c r="Q34" s="3"/>
      <c r="R34" s="3"/>
      <c r="S34" s="3"/>
      <c r="T34" s="3"/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  <c r="AL34" s="3"/>
      <c r="AM34" s="3"/>
      <c r="AN34" s="3"/>
    </row>
    <row r="35" spans="3:40">
      <c r="Q35" s="3"/>
      <c r="R35" s="3"/>
      <c r="S35" s="3"/>
      <c r="T35" s="3"/>
      <c r="U35" s="3"/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3"/>
      <c r="AJ35" s="3"/>
      <c r="AK35" s="3"/>
      <c r="AL35" s="3"/>
      <c r="AM35" s="3"/>
      <c r="AN35" s="3"/>
    </row>
    <row r="36" spans="3:40">
      <c r="C36" s="2">
        <f>IF(OR(F36="",H36=""),"",IF(F36=H36,1,IF(F36&lt;H36,0,IF(F36-H36&lt;10,2,IF(F36&gt;H36,3,SE)))))</f>
        <v>0</v>
      </c>
      <c r="D36" s="173" t="str">
        <f>V31</f>
        <v>BFR Igor Costa</v>
      </c>
      <c r="E36" s="175"/>
      <c r="F36" s="68">
        <v>43</v>
      </c>
      <c r="G36" s="14" t="s">
        <v>20</v>
      </c>
      <c r="H36" s="69">
        <v>45</v>
      </c>
      <c r="I36" s="173" t="str">
        <f>V24</f>
        <v>Tribe of Gypsies</v>
      </c>
      <c r="J36" s="174"/>
      <c r="K36" s="174"/>
      <c r="L36" s="174"/>
      <c r="M36" s="174"/>
      <c r="N36" s="174"/>
      <c r="O36" s="174"/>
      <c r="P36" s="175"/>
      <c r="Q36" s="2">
        <f>IF(OR(H36="",F36=""),"",IF(H36=F36,1,IF(H36&lt;F36,0,IF(H36-F36&lt;10,2,IF(H36&gt;F36,3,SE)))))</f>
        <v>2</v>
      </c>
      <c r="S36" s="3"/>
      <c r="T36" s="3"/>
      <c r="U36" s="3"/>
      <c r="V36" s="3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3"/>
      <c r="AJ36" s="3"/>
      <c r="AK36" s="3"/>
      <c r="AL36" s="3"/>
      <c r="AM36" s="3"/>
      <c r="AN36" s="3"/>
    </row>
    <row r="37" spans="3:40">
      <c r="C37" s="2">
        <f>IF(OR(F37="",H37=""),"",IF(F37=H37,1,IF(F37&lt;H37,0,IF(F37-H37&lt;10,2,IF(F37&gt;H37,3,SE)))))</f>
        <v>0</v>
      </c>
      <c r="D37" s="172" t="str">
        <f>V28</f>
        <v>Rosinha da Gabi</v>
      </c>
      <c r="E37" s="172"/>
      <c r="F37" s="68">
        <v>31</v>
      </c>
      <c r="G37" s="14" t="s">
        <v>20</v>
      </c>
      <c r="H37" s="69">
        <v>48</v>
      </c>
      <c r="I37" s="172" t="str">
        <f>V29</f>
        <v>La Bestia Negra_Z</v>
      </c>
      <c r="J37" s="172"/>
      <c r="K37" s="172"/>
      <c r="L37" s="172"/>
      <c r="M37" s="172"/>
      <c r="N37" s="172"/>
      <c r="O37" s="172"/>
      <c r="P37" s="172"/>
      <c r="Q37" s="2">
        <f>IF(OR(H37="",F37=""),"",IF(H37=F37,1,IF(H37&lt;F37,0,IF(H37-F37&lt;10,2,IF(H37&gt;F37,3,SE)))))</f>
        <v>3</v>
      </c>
      <c r="T37" s="2"/>
      <c r="U37" s="70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  <c r="AI37" s="3"/>
      <c r="AJ37" s="3"/>
      <c r="AK37" s="3"/>
      <c r="AL37" s="3"/>
      <c r="AM37" s="3"/>
      <c r="AN37" s="3"/>
    </row>
    <row r="38" spans="3:40">
      <c r="C38" s="2">
        <f>IF(OR(F38="",H38=""),"",IF(F38=H38,1,IF(F38&lt;H38,0,IF(F38-H38&lt;10,2,IF(F38&gt;H38,3,SE)))))</f>
        <v>0</v>
      </c>
      <c r="D38" s="173" t="str">
        <f>V20</f>
        <v>secapimenteira</v>
      </c>
      <c r="E38" s="175"/>
      <c r="F38" s="68">
        <v>16</v>
      </c>
      <c r="G38" s="14" t="s">
        <v>20</v>
      </c>
      <c r="H38" s="69">
        <v>56</v>
      </c>
      <c r="I38" s="173" t="str">
        <f>V25</f>
        <v>Puro Malte F. C.</v>
      </c>
      <c r="J38" s="174"/>
      <c r="K38" s="174"/>
      <c r="L38" s="174"/>
      <c r="M38" s="174"/>
      <c r="N38" s="174"/>
      <c r="O38" s="174"/>
      <c r="P38" s="175"/>
      <c r="Q38" s="2">
        <f>IF(OR(H38="",F38=""),"",IF(H38=F38,1,IF(H38&lt;F38,0,IF(H38-F38&lt;10,2,IF(H38&gt;F38,3,SE)))))</f>
        <v>3</v>
      </c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  <c r="AI38" s="2"/>
      <c r="AJ38" s="2"/>
      <c r="AK38" s="2"/>
      <c r="AL38" s="3"/>
      <c r="AM38" s="3"/>
    </row>
    <row r="39" spans="3:40">
      <c r="C39" s="2">
        <f>IF(OR(F39="",H39=""),"",IF(F39=H39,1,IF(F39&lt;H39,0,IF(F39-H39&lt;10,2,IF(F39&gt;H39,3,SE)))))</f>
        <v>0</v>
      </c>
      <c r="D39" s="172" t="str">
        <f>V22</f>
        <v>Family Paz F.C.</v>
      </c>
      <c r="E39" s="172"/>
      <c r="F39" s="68">
        <v>32</v>
      </c>
      <c r="G39" s="14" t="s">
        <v>20</v>
      </c>
      <c r="H39" s="69">
        <v>45</v>
      </c>
      <c r="I39" s="172" t="str">
        <f>V27</f>
        <v>Lucca Mengão</v>
      </c>
      <c r="J39" s="172"/>
      <c r="K39" s="172"/>
      <c r="L39" s="172"/>
      <c r="M39" s="172"/>
      <c r="N39" s="172"/>
      <c r="O39" s="172"/>
      <c r="P39" s="172"/>
      <c r="Q39" s="2">
        <f>IF(OR(H39="",F39=""),"",IF(H39=F39,1,IF(H39&lt;F39,0,IF(H39-F39&lt;10,2,IF(H39&gt;F39,3,SE)))))</f>
        <v>3</v>
      </c>
      <c r="V39" s="2"/>
      <c r="W39" s="2"/>
      <c r="X39" s="2"/>
      <c r="Y39" s="2"/>
      <c r="Z39" s="2"/>
      <c r="AA39" s="2"/>
      <c r="AB39" s="2"/>
      <c r="AC39" s="2"/>
      <c r="AD39" s="2"/>
      <c r="AE39" s="2"/>
      <c r="AF39" s="2"/>
      <c r="AG39" s="2"/>
      <c r="AH39" s="2"/>
      <c r="AI39" s="2"/>
      <c r="AJ39" s="2"/>
      <c r="AK39" s="2"/>
    </row>
    <row r="40" spans="3:40">
      <c r="C40" s="2">
        <f>IF(OR(F40="",H40=""),"",IF(F40=H40,1,IF(F40&lt;H40,0,IF(F40-H40&lt;10,2,IF(F40&gt;H40,3,SE)))))</f>
        <v>3</v>
      </c>
      <c r="D40" s="172" t="str">
        <f>V30</f>
        <v>Forever2014</v>
      </c>
      <c r="E40" s="172"/>
      <c r="F40" s="69">
        <v>57</v>
      </c>
      <c r="G40" s="14" t="s">
        <v>20</v>
      </c>
      <c r="H40" s="68">
        <v>28</v>
      </c>
      <c r="I40" s="172" t="str">
        <f>V26</f>
        <v>santo onofre E C</v>
      </c>
      <c r="J40" s="172"/>
      <c r="K40" s="172"/>
      <c r="L40" s="172"/>
      <c r="M40" s="172"/>
      <c r="N40" s="172"/>
      <c r="O40" s="172"/>
      <c r="P40" s="172"/>
      <c r="Q40" s="2">
        <f>IF(OR(H40="",F40=""),"",IF(H40=F40,1,IF(H40&lt;F40,0,IF(H40-F40&lt;10,2,IF(H40&gt;F40,3,SE)))))</f>
        <v>0</v>
      </c>
      <c r="V40" s="2"/>
      <c r="W40" s="2"/>
      <c r="X40" s="2"/>
      <c r="Y40" s="2"/>
      <c r="Z40" s="2"/>
      <c r="AA40" s="2"/>
      <c r="AB40" s="2"/>
      <c r="AC40" s="2"/>
      <c r="AD40" s="2"/>
      <c r="AE40" s="2"/>
      <c r="AF40" s="2"/>
      <c r="AG40" s="2"/>
      <c r="AH40" s="2"/>
      <c r="AI40" s="2"/>
      <c r="AJ40" s="2"/>
      <c r="AK40" s="2"/>
    </row>
    <row r="41" spans="3:40">
      <c r="C41" s="2">
        <f>IF(OR(F41="",H41=""),"",IF(F41=H41,1,IF(F41&lt;H41,0,IF(F41-H41&lt;10,2,IF(F41&gt;H41,3,SE)))))</f>
        <v>3</v>
      </c>
      <c r="D41" s="172" t="str">
        <f>V23</f>
        <v>PHVT F.C.</v>
      </c>
      <c r="E41" s="172"/>
      <c r="F41" s="69">
        <v>58</v>
      </c>
      <c r="G41" s="14" t="s">
        <v>20</v>
      </c>
      <c r="H41" s="68">
        <v>34</v>
      </c>
      <c r="I41" s="172" t="str">
        <f>V21</f>
        <v>itaipavacervejaclube</v>
      </c>
      <c r="J41" s="172"/>
      <c r="K41" s="172"/>
      <c r="L41" s="172"/>
      <c r="M41" s="172"/>
      <c r="N41" s="172"/>
      <c r="O41" s="172"/>
      <c r="P41" s="172"/>
      <c r="Q41" s="2">
        <f>IF(OR(H41="",F41=""),"",IF(H41=F41,1,IF(H41&lt;F41,0,IF(H41-F41&lt;10,2,IF(H41&gt;F41,3,SE)))))</f>
        <v>0</v>
      </c>
      <c r="V41" s="2"/>
      <c r="W41" s="2"/>
      <c r="X41" s="2"/>
      <c r="Y41" s="2"/>
      <c r="Z41" s="2"/>
      <c r="AA41" s="2"/>
      <c r="AB41" s="2"/>
      <c r="AC41" s="2"/>
      <c r="AD41" s="2"/>
      <c r="AE41" s="2"/>
      <c r="AF41" s="2"/>
      <c r="AG41" s="2"/>
      <c r="AH41" s="2"/>
      <c r="AI41" s="2"/>
      <c r="AJ41" s="2"/>
      <c r="AK41" s="2"/>
    </row>
    <row r="42" spans="3:40" ht="15.75" thickBot="1">
      <c r="C42" s="2" t="str">
        <f>IF(OR(F42="",H42=""),"",IF(F42=H42,1,IF(F42&lt;H42,0,IF(F42-H42&lt;10,2,IF(F42&gt;H42,3,SE)))))</f>
        <v/>
      </c>
      <c r="Q42" s="2" t="str">
        <f>IF(OR(H42="",F42=""),"",IF(H42=F42,1,IF(H42&lt;F42,0,IF(H42-F42&lt;10,2,IF(H42&gt;F42,3,SE)))))</f>
        <v/>
      </c>
      <c r="V42" s="2"/>
      <c r="W42" s="2"/>
      <c r="X42" s="2"/>
      <c r="Y42" s="2"/>
      <c r="Z42" s="2"/>
      <c r="AA42" s="2"/>
      <c r="AB42" s="2"/>
      <c r="AC42" s="2"/>
      <c r="AD42" s="2"/>
      <c r="AE42" s="2"/>
      <c r="AF42" s="2"/>
      <c r="AG42" s="2"/>
      <c r="AH42" s="2"/>
      <c r="AI42" s="2"/>
      <c r="AJ42" s="2"/>
      <c r="AK42" s="2"/>
    </row>
    <row r="43" spans="3:40">
      <c r="C43" s="2" t="str">
        <f>IF(OR(F43="",H43=""),"",IF(F43=H43,1,IF(F43&lt;H43,0,IF(F43-H43&lt;10,2,IF(F43&gt;H43,3,SE)))))</f>
        <v/>
      </c>
      <c r="D43" s="166" t="s">
        <v>31</v>
      </c>
      <c r="E43" s="167"/>
      <c r="F43" s="167"/>
      <c r="G43" s="167"/>
      <c r="H43" s="167"/>
      <c r="I43" s="167"/>
      <c r="J43" s="167"/>
      <c r="K43" s="167"/>
      <c r="L43" s="167"/>
      <c r="M43" s="167"/>
      <c r="N43" s="167"/>
      <c r="O43" s="167"/>
      <c r="P43" s="168"/>
      <c r="Q43" s="2" t="str">
        <f>IF(OR(H43="",F43=""),"",IF(H43=F43,1,IF(H43&lt;F43,0,IF(H43-F43&lt;10,2,IF(H43&gt;F43,3,SE)))))</f>
        <v/>
      </c>
      <c r="V43" s="2"/>
      <c r="W43" s="2"/>
      <c r="X43" s="2"/>
      <c r="Y43" s="2"/>
      <c r="Z43" s="2"/>
      <c r="AA43" s="2"/>
      <c r="AB43" s="2"/>
      <c r="AC43" s="2"/>
      <c r="AD43" s="2"/>
      <c r="AE43" s="2"/>
      <c r="AF43" s="2"/>
      <c r="AG43" s="2"/>
      <c r="AH43" s="2"/>
      <c r="AI43" s="2"/>
      <c r="AJ43" s="2"/>
      <c r="AK43" s="2"/>
    </row>
    <row r="44" spans="3:40" ht="15.75" thickBot="1">
      <c r="C44" s="2" t="str">
        <f>IF(OR(F44="",H44=""),"",IF(F44=H44,1,IF(F44&lt;H44,0,IF(F44-H44&lt;10,2,IF(F44&gt;H44,3,SE)))))</f>
        <v/>
      </c>
      <c r="D44" s="169"/>
      <c r="E44" s="170"/>
      <c r="F44" s="170"/>
      <c r="G44" s="170"/>
      <c r="H44" s="170"/>
      <c r="I44" s="170"/>
      <c r="J44" s="170"/>
      <c r="K44" s="170"/>
      <c r="L44" s="170"/>
      <c r="M44" s="170"/>
      <c r="N44" s="170"/>
      <c r="O44" s="170"/>
      <c r="P44" s="171"/>
      <c r="Q44" s="2" t="str">
        <f>IF(OR(H44="",F44=""),"",IF(H44=F44,1,IF(H44&lt;F44,0,IF(H44-F44&lt;10,2,IF(H44&gt;F44,3,SE)))))</f>
        <v/>
      </c>
      <c r="V44" s="2"/>
      <c r="W44" s="2"/>
      <c r="X44" s="2"/>
      <c r="Y44" s="2"/>
      <c r="Z44" s="2"/>
      <c r="AA44" s="2"/>
      <c r="AB44" s="2"/>
      <c r="AC44" s="2"/>
      <c r="AD44" s="2"/>
      <c r="AE44" s="2"/>
      <c r="AF44" s="2"/>
      <c r="AG44" s="2"/>
      <c r="AH44" s="2"/>
      <c r="AI44" s="2"/>
      <c r="AJ44" s="2"/>
      <c r="AK44" s="2"/>
    </row>
    <row r="45" spans="3:40">
      <c r="C45" s="2" t="str">
        <f>IF(OR(F45="",H45=""),"",IF(F45=H45,1,IF(F45&lt;H45,0,IF(F45-H45&lt;10,2,IF(F45&gt;H45,3,SE)))))</f>
        <v/>
      </c>
      <c r="Q45" s="2" t="str">
        <f>IF(OR(H45="",F45=""),"",IF(H45=F45,1,IF(H45&lt;F45,0,IF(H45-F45&lt;10,2,IF(H45&gt;F45,3,SE)))))</f>
        <v/>
      </c>
      <c r="V45" s="2"/>
      <c r="W45" s="2"/>
      <c r="X45" s="2"/>
      <c r="Y45" s="2"/>
      <c r="Z45" s="2"/>
      <c r="AA45" s="2"/>
      <c r="AB45" s="2"/>
      <c r="AC45" s="2"/>
      <c r="AD45" s="2"/>
      <c r="AE45" s="2"/>
      <c r="AF45" s="2"/>
      <c r="AG45" s="2"/>
      <c r="AH45" s="2"/>
      <c r="AI45" s="2"/>
      <c r="AJ45" s="2"/>
      <c r="AK45" s="2"/>
    </row>
    <row r="46" spans="3:40">
      <c r="C46" s="2">
        <f>IF(OR(F46="",H46=""),"",IF(F46=H46,1,IF(F46&lt;H46,0,IF(F46-H46&lt;10,2,IF(F46&gt;H46,3,SE)))))</f>
        <v>0</v>
      </c>
      <c r="D46" s="173" t="str">
        <f>V23</f>
        <v>PHVT F.C.</v>
      </c>
      <c r="E46" s="175"/>
      <c r="F46" s="68">
        <v>28</v>
      </c>
      <c r="G46" s="14" t="s">
        <v>20</v>
      </c>
      <c r="H46" s="69">
        <v>55</v>
      </c>
      <c r="I46" s="173" t="str">
        <f>V20</f>
        <v>secapimenteira</v>
      </c>
      <c r="J46" s="174"/>
      <c r="K46" s="174"/>
      <c r="L46" s="174"/>
      <c r="M46" s="174"/>
      <c r="N46" s="174"/>
      <c r="O46" s="174"/>
      <c r="P46" s="175"/>
      <c r="Q46" s="2">
        <f>IF(OR(H46="",F46=""),"",IF(H46=F46,1,IF(H46&lt;F46,0,IF(H46-F46&lt;10,2,IF(H46&gt;F46,3,SE)))))</f>
        <v>3</v>
      </c>
      <c r="V46" s="2"/>
      <c r="W46" s="2"/>
      <c r="X46" s="3"/>
      <c r="Y46" s="3"/>
      <c r="Z46" s="3"/>
      <c r="AA46" s="3"/>
      <c r="AB46" s="3"/>
      <c r="AC46" s="3"/>
      <c r="AD46" s="3"/>
      <c r="AE46" s="3"/>
      <c r="AF46" s="3"/>
      <c r="AG46" s="3"/>
      <c r="AH46" s="3"/>
    </row>
    <row r="47" spans="3:40">
      <c r="C47" s="2">
        <f>IF(OR(F47="",H47=""),"",IF(F47=H47,1,IF(F47&lt;H47,0,IF(F47-H47&lt;10,2,IF(F47&gt;H47,3,SE)))))</f>
        <v>3</v>
      </c>
      <c r="D47" s="172" t="str">
        <f>V24</f>
        <v>Tribe of Gypsies</v>
      </c>
      <c r="E47" s="172"/>
      <c r="F47" s="69">
        <v>51</v>
      </c>
      <c r="G47" s="14" t="s">
        <v>20</v>
      </c>
      <c r="H47" s="68">
        <v>38</v>
      </c>
      <c r="I47" s="172" t="str">
        <f>V26</f>
        <v>santo onofre E C</v>
      </c>
      <c r="J47" s="172"/>
      <c r="K47" s="172"/>
      <c r="L47" s="172"/>
      <c r="M47" s="172"/>
      <c r="N47" s="172"/>
      <c r="O47" s="172"/>
      <c r="P47" s="172"/>
      <c r="Q47" s="2">
        <f>IF(OR(H47="",F47=""),"",IF(H47=F47,1,IF(H47&lt;F47,0,IF(H47-F47&lt;10,2,IF(H47&gt;F47,3,SE)))))</f>
        <v>0</v>
      </c>
      <c r="V47" s="2"/>
      <c r="W47" s="2"/>
      <c r="X47" s="3"/>
      <c r="Y47" s="3"/>
      <c r="Z47" s="3"/>
      <c r="AA47" s="3"/>
      <c r="AB47" s="3"/>
      <c r="AC47" s="3"/>
      <c r="AD47" s="3"/>
      <c r="AE47" s="3"/>
      <c r="AF47" s="3"/>
      <c r="AG47" s="3"/>
      <c r="AH47" s="3"/>
    </row>
    <row r="48" spans="3:40">
      <c r="C48" s="2">
        <f>IF(OR(F48="",H48=""),"",IF(F48=H48,1,IF(F48&lt;H48,0,IF(F48-H48&lt;10,2,IF(F48&gt;H48,3,SE)))))</f>
        <v>0</v>
      </c>
      <c r="D48" s="173" t="str">
        <f>V29</f>
        <v>La Bestia Negra_Z</v>
      </c>
      <c r="E48" s="175"/>
      <c r="F48" s="68">
        <v>70</v>
      </c>
      <c r="G48" s="14" t="s">
        <v>20</v>
      </c>
      <c r="H48" s="69">
        <v>81</v>
      </c>
      <c r="I48" s="173" t="str">
        <f>V27</f>
        <v>Lucca Mengão</v>
      </c>
      <c r="J48" s="174"/>
      <c r="K48" s="174"/>
      <c r="L48" s="174"/>
      <c r="M48" s="174"/>
      <c r="N48" s="174"/>
      <c r="O48" s="174"/>
      <c r="P48" s="175"/>
      <c r="Q48" s="2">
        <f>IF(OR(H48="",F48=""),"",IF(H48=F48,1,IF(H48&lt;F48,0,IF(H48-F48&lt;10,2,IF(H48&gt;F48,3,SE)))))</f>
        <v>3</v>
      </c>
      <c r="V48" s="2"/>
      <c r="W48" s="2"/>
      <c r="X48" s="3"/>
      <c r="Y48" s="3"/>
      <c r="Z48" s="3"/>
      <c r="AA48" s="3"/>
      <c r="AB48" s="3"/>
      <c r="AC48" s="3"/>
      <c r="AD48" s="3"/>
      <c r="AE48" s="3"/>
      <c r="AF48" s="3"/>
      <c r="AG48" s="3"/>
      <c r="AH48" s="3"/>
    </row>
    <row r="49" spans="3:34">
      <c r="C49" s="2">
        <f>IF(OR(F49="",H49=""),"",IF(F49=H49,1,IF(F49&lt;H49,0,IF(F49-H49&lt;10,2,IF(F49&gt;H49,3,SE)))))</f>
        <v>0</v>
      </c>
      <c r="D49" s="172" t="str">
        <f>V25</f>
        <v>Puro Malte F. C.</v>
      </c>
      <c r="E49" s="172"/>
      <c r="F49" s="68">
        <v>64</v>
      </c>
      <c r="G49" s="14" t="s">
        <v>20</v>
      </c>
      <c r="H49" s="69">
        <v>71</v>
      </c>
      <c r="I49" s="172" t="str">
        <f>V28</f>
        <v>Rosinha da Gabi</v>
      </c>
      <c r="J49" s="172"/>
      <c r="K49" s="172"/>
      <c r="L49" s="172"/>
      <c r="M49" s="172"/>
      <c r="N49" s="172"/>
      <c r="O49" s="172"/>
      <c r="P49" s="172"/>
      <c r="Q49" s="2">
        <f>IF(OR(H49="",F49=""),"",IF(H49=F49,1,IF(H49&lt;F49,0,IF(H49-F49&lt;10,2,IF(H49&gt;F49,3,SE)))))</f>
        <v>2</v>
      </c>
      <c r="V49" s="2"/>
      <c r="W49" s="2"/>
      <c r="X49" s="3"/>
      <c r="Y49" s="3"/>
      <c r="Z49" s="3"/>
      <c r="AA49" s="3"/>
      <c r="AB49" s="3"/>
      <c r="AC49" s="3"/>
      <c r="AD49" s="3"/>
      <c r="AE49" s="3"/>
      <c r="AF49" s="3"/>
      <c r="AG49" s="3"/>
      <c r="AH49" s="3"/>
    </row>
    <row r="50" spans="3:34">
      <c r="C50" s="2">
        <f>IF(OR(F50="",H50=""),"",IF(F50=H50,1,IF(F50&lt;H50,0,IF(F50-H50&lt;10,2,IF(F50&gt;H50,3,SE)))))</f>
        <v>0</v>
      </c>
      <c r="D50" s="172" t="str">
        <f>V21</f>
        <v>itaipavacervejaclube</v>
      </c>
      <c r="E50" s="172"/>
      <c r="F50" s="68">
        <v>60</v>
      </c>
      <c r="G50" s="14" t="s">
        <v>20</v>
      </c>
      <c r="H50" s="69">
        <v>89</v>
      </c>
      <c r="I50" s="172" t="str">
        <f>V22</f>
        <v>Family Paz F.C.</v>
      </c>
      <c r="J50" s="172"/>
      <c r="K50" s="172"/>
      <c r="L50" s="172"/>
      <c r="M50" s="172"/>
      <c r="N50" s="172"/>
      <c r="O50" s="172"/>
      <c r="P50" s="172"/>
      <c r="Q50" s="2">
        <f>IF(OR(H50="",F50=""),"",IF(H50=F50,1,IF(H50&lt;F50,0,IF(H50-F50&lt;10,2,IF(H50&gt;F50,3,SE)))))</f>
        <v>3</v>
      </c>
      <c r="V50" s="2"/>
      <c r="W50" s="2"/>
      <c r="X50" s="3"/>
      <c r="Y50" s="3"/>
      <c r="Z50" s="3"/>
      <c r="AA50" s="3"/>
      <c r="AB50" s="3"/>
      <c r="AC50" s="3"/>
      <c r="AD50" s="3"/>
      <c r="AE50" s="3"/>
      <c r="AF50" s="3"/>
      <c r="AG50" s="3"/>
      <c r="AH50" s="3"/>
    </row>
    <row r="51" spans="3:34">
      <c r="C51" s="2">
        <f>IF(OR(F51="",H51=""),"",IF(F51=H51,1,IF(F51&lt;H51,0,IF(F51-H51&lt;10,2,IF(F51&gt;H51,3,SE)))))</f>
        <v>0</v>
      </c>
      <c r="D51" s="172" t="str">
        <f>V31</f>
        <v>BFR Igor Costa</v>
      </c>
      <c r="E51" s="172"/>
      <c r="F51" s="68">
        <v>53</v>
      </c>
      <c r="G51" s="14" t="s">
        <v>20</v>
      </c>
      <c r="H51" s="69">
        <v>77</v>
      </c>
      <c r="I51" s="172" t="str">
        <f>V30</f>
        <v>Forever2014</v>
      </c>
      <c r="J51" s="172"/>
      <c r="K51" s="172"/>
      <c r="L51" s="172"/>
      <c r="M51" s="172"/>
      <c r="N51" s="172"/>
      <c r="O51" s="172"/>
      <c r="P51" s="172"/>
      <c r="Q51" s="2">
        <f>IF(OR(H51="",F51=""),"",IF(H51=F51,1,IF(H51&lt;F51,0,IF(H51-F51&lt;10,2,IF(H51&gt;F51,3,SE)))))</f>
        <v>3</v>
      </c>
      <c r="V51" s="2"/>
      <c r="W51" s="2"/>
      <c r="X51" s="3"/>
      <c r="Y51" s="3"/>
      <c r="Z51" s="3"/>
      <c r="AA51" s="3"/>
      <c r="AB51" s="3"/>
      <c r="AC51" s="3"/>
      <c r="AD51" s="3"/>
      <c r="AE51" s="3"/>
      <c r="AF51" s="3"/>
      <c r="AG51" s="3"/>
      <c r="AH51" s="3"/>
    </row>
    <row r="52" spans="3:34" ht="15.75" thickBot="1">
      <c r="C52" s="2" t="str">
        <f>IF(OR(F52="",H52=""),"",IF(F52=H52,1,IF(F52&lt;H52,0,IF(F52-H52&lt;10,2,IF(F52&gt;H52,3,SE)))))</f>
        <v/>
      </c>
      <c r="Q52" s="2" t="str">
        <f>IF(OR(H52="",F52=""),"",IF(H52=F52,1,IF(H52&lt;F52,0,IF(H52-F52&lt;10,2,IF(H52&gt;F52,3,SE)))))</f>
        <v/>
      </c>
      <c r="V52" s="2"/>
      <c r="W52" s="2"/>
      <c r="X52" s="3"/>
      <c r="Y52" s="3"/>
      <c r="Z52" s="3"/>
      <c r="AA52" s="3"/>
      <c r="AB52" s="3"/>
      <c r="AC52" s="3"/>
      <c r="AD52" s="3"/>
      <c r="AE52" s="3"/>
      <c r="AF52" s="3"/>
      <c r="AG52" s="3"/>
      <c r="AH52" s="3"/>
    </row>
    <row r="53" spans="3:34">
      <c r="C53" s="2" t="str">
        <f>IF(OR(F53="",H53=""),"",IF(F53=H53,1,IF(F53&lt;H53,0,IF(F53-H53&lt;10,2,IF(F53&gt;H53,3,SE)))))</f>
        <v/>
      </c>
      <c r="D53" s="166" t="s">
        <v>30</v>
      </c>
      <c r="E53" s="167"/>
      <c r="F53" s="167"/>
      <c r="G53" s="167"/>
      <c r="H53" s="167"/>
      <c r="I53" s="167"/>
      <c r="J53" s="167"/>
      <c r="K53" s="167"/>
      <c r="L53" s="167"/>
      <c r="M53" s="167"/>
      <c r="N53" s="167"/>
      <c r="O53" s="167"/>
      <c r="P53" s="168"/>
      <c r="Q53" s="2" t="str">
        <f>IF(OR(H53="",F53=""),"",IF(H53=F53,1,IF(H53&lt;F53,0,IF(H53-F53&lt;10,2,IF(H53&gt;F53,3,SE)))))</f>
        <v/>
      </c>
      <c r="V53" s="2"/>
      <c r="W53" s="2"/>
      <c r="X53" s="3"/>
      <c r="Y53" s="3"/>
      <c r="Z53" s="3"/>
      <c r="AA53" s="3"/>
      <c r="AB53" s="3"/>
      <c r="AC53" s="3"/>
      <c r="AD53" s="3"/>
      <c r="AE53" s="3"/>
      <c r="AF53" s="3"/>
      <c r="AG53" s="3"/>
      <c r="AH53" s="3"/>
    </row>
    <row r="54" spans="3:34" ht="15.75" thickBot="1">
      <c r="C54" s="2" t="str">
        <f>IF(OR(F54="",H54=""),"",IF(F54=H54,1,IF(F54&lt;H54,0,IF(F54-H54&lt;10,2,IF(F54&gt;H54,3,SE)))))</f>
        <v/>
      </c>
      <c r="D54" s="169"/>
      <c r="E54" s="170"/>
      <c r="F54" s="170"/>
      <c r="G54" s="170"/>
      <c r="H54" s="170"/>
      <c r="I54" s="170"/>
      <c r="J54" s="170"/>
      <c r="K54" s="170"/>
      <c r="L54" s="170"/>
      <c r="M54" s="170"/>
      <c r="N54" s="170"/>
      <c r="O54" s="170"/>
      <c r="P54" s="171"/>
      <c r="Q54" s="2" t="str">
        <f>IF(OR(H54="",F54=""),"",IF(H54=F54,1,IF(H54&lt;F54,0,IF(H54-F54&lt;10,2,IF(H54&gt;F54,3,SE)))))</f>
        <v/>
      </c>
      <c r="V54" s="2"/>
      <c r="W54" s="2"/>
      <c r="X54" s="3"/>
      <c r="Y54" s="3"/>
      <c r="Z54" s="3"/>
      <c r="AA54" s="3"/>
      <c r="AB54" s="3"/>
      <c r="AC54" s="3"/>
      <c r="AD54" s="3"/>
      <c r="AE54" s="3"/>
      <c r="AF54" s="3"/>
      <c r="AG54" s="3"/>
      <c r="AH54" s="3"/>
    </row>
    <row r="55" spans="3:34">
      <c r="C55" s="2" t="str">
        <f>IF(OR(F55="",H55=""),"",IF(F55=H55,1,IF(F55&lt;H55,0,IF(F55-H55&lt;10,2,IF(F55&gt;H55,3,SE)))))</f>
        <v/>
      </c>
      <c r="Q55" s="2" t="str">
        <f>IF(OR(H55="",F55=""),"",IF(H55=F55,1,IF(H55&lt;F55,0,IF(H55-F55&lt;10,2,IF(H55&gt;F55,3,SE)))))</f>
        <v/>
      </c>
      <c r="V55" s="2"/>
      <c r="W55" s="2"/>
      <c r="X55" s="3"/>
      <c r="Y55" s="3"/>
      <c r="Z55" s="3"/>
      <c r="AA55" s="3"/>
      <c r="AB55" s="3"/>
      <c r="AC55" s="3"/>
      <c r="AD55" s="3"/>
      <c r="AE55" s="3"/>
      <c r="AF55" s="3"/>
      <c r="AG55" s="3"/>
      <c r="AH55" s="3"/>
    </row>
    <row r="56" spans="3:34">
      <c r="C56" s="2">
        <f>IF(OR(F56="",H56=""),"",IF(F56=H56,1,IF(F56&lt;H56,0,IF(F56-H56&lt;10,2,IF(F56&gt;H56,3,SE)))))</f>
        <v>0</v>
      </c>
      <c r="D56" s="173" t="str">
        <f>V28</f>
        <v>Rosinha da Gabi</v>
      </c>
      <c r="E56" s="175"/>
      <c r="F56" s="68">
        <v>36</v>
      </c>
      <c r="G56" s="14" t="s">
        <v>20</v>
      </c>
      <c r="H56" s="69">
        <v>39</v>
      </c>
      <c r="I56" s="173" t="str">
        <f>V24</f>
        <v>Tribe of Gypsies</v>
      </c>
      <c r="J56" s="174"/>
      <c r="K56" s="174"/>
      <c r="L56" s="174"/>
      <c r="M56" s="174"/>
      <c r="N56" s="174"/>
      <c r="O56" s="174"/>
      <c r="P56" s="175"/>
      <c r="Q56" s="2">
        <f>IF(OR(H56="",F56=""),"",IF(H56=F56,1,IF(H56&lt;F56,0,IF(H56-F56&lt;10,2,IF(H56&gt;F56,3,SE)))))</f>
        <v>2</v>
      </c>
      <c r="V56" s="2"/>
      <c r="W56" s="2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</row>
    <row r="57" spans="3:34">
      <c r="C57" s="2">
        <f>IF(OR(F57="",H57=""),"",IF(F57=H57,1,IF(F57&lt;H57,0,IF(F57-H57&lt;10,2,IF(F57&gt;H57,3,SE)))))</f>
        <v>2</v>
      </c>
      <c r="D57" s="172" t="str">
        <f>V25</f>
        <v>Puro Malte F. C.</v>
      </c>
      <c r="E57" s="172"/>
      <c r="F57" s="69">
        <v>38</v>
      </c>
      <c r="G57" s="14" t="s">
        <v>20</v>
      </c>
      <c r="H57" s="68">
        <v>31</v>
      </c>
      <c r="I57" s="172" t="str">
        <f>V21</f>
        <v>itaipavacervejaclube</v>
      </c>
      <c r="J57" s="172"/>
      <c r="K57" s="172"/>
      <c r="L57" s="172"/>
      <c r="M57" s="172"/>
      <c r="N57" s="172"/>
      <c r="O57" s="172"/>
      <c r="P57" s="172"/>
      <c r="Q57" s="2">
        <f>IF(OR(H57="",F57=""),"",IF(H57=F57,1,IF(H57&lt;F57,0,IF(H57-F57&lt;10,2,IF(H57&gt;F57,3,SE)))))</f>
        <v>0</v>
      </c>
      <c r="V57" s="2"/>
      <c r="W57" s="2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</row>
    <row r="58" spans="3:34">
      <c r="C58" s="2">
        <f>IF(OR(F58="",H58=""),"",IF(F58=H58,1,IF(F58&lt;H58,0,IF(F58-H58&lt;10,2,IF(F58&gt;H58,3,SE)))))</f>
        <v>1</v>
      </c>
      <c r="D58" s="173" t="str">
        <f>V30</f>
        <v>Forever2014</v>
      </c>
      <c r="E58" s="175"/>
      <c r="F58" s="68">
        <v>39</v>
      </c>
      <c r="G58" s="14" t="s">
        <v>20</v>
      </c>
      <c r="H58" s="68">
        <v>39</v>
      </c>
      <c r="I58" s="173" t="str">
        <f>V23</f>
        <v>PHVT F.C.</v>
      </c>
      <c r="J58" s="174"/>
      <c r="K58" s="174"/>
      <c r="L58" s="174"/>
      <c r="M58" s="174"/>
      <c r="N58" s="174"/>
      <c r="O58" s="174"/>
      <c r="P58" s="175"/>
      <c r="Q58" s="2">
        <f>IF(OR(H58="",F58=""),"",IF(H58=F58,1,IF(H58&lt;F58,0,IF(H58-F58&lt;10,2,IF(H58&gt;F58,3,SE)))))</f>
        <v>1</v>
      </c>
      <c r="V58" s="2"/>
      <c r="W58" s="2"/>
      <c r="X58" s="3"/>
      <c r="Y58" s="3"/>
      <c r="Z58" s="3"/>
      <c r="AA58" s="3"/>
      <c r="AB58" s="3"/>
      <c r="AC58" s="3"/>
      <c r="AD58" s="3"/>
      <c r="AE58" s="3"/>
      <c r="AF58" s="3"/>
      <c r="AG58" s="3"/>
      <c r="AH58" s="3"/>
    </row>
    <row r="59" spans="3:34">
      <c r="C59" s="2">
        <f>IF(OR(F59="",H59=""),"",IF(F59=H59,1,IF(F59&lt;H59,0,IF(F59-H59&lt;10,2,IF(F59&gt;H59,3,SE)))))</f>
        <v>0</v>
      </c>
      <c r="D59" s="172" t="str">
        <f>V26</f>
        <v>santo onofre E C</v>
      </c>
      <c r="E59" s="172"/>
      <c r="F59" s="68">
        <v>14</v>
      </c>
      <c r="G59" s="14" t="s">
        <v>20</v>
      </c>
      <c r="H59" s="69">
        <v>43</v>
      </c>
      <c r="I59" s="172" t="str">
        <f>V29</f>
        <v>La Bestia Negra_Z</v>
      </c>
      <c r="J59" s="172"/>
      <c r="K59" s="172"/>
      <c r="L59" s="172"/>
      <c r="M59" s="172"/>
      <c r="N59" s="172"/>
      <c r="O59" s="172"/>
      <c r="P59" s="172"/>
      <c r="Q59" s="2">
        <f>IF(OR(H59="",F59=""),"",IF(H59=F59,1,IF(H59&lt;F59,0,IF(H59-F59&lt;10,2,IF(H59&gt;F59,3,SE)))))</f>
        <v>3</v>
      </c>
      <c r="V59" s="2"/>
      <c r="W59" s="2"/>
      <c r="X59" s="3"/>
      <c r="Y59" s="3"/>
      <c r="Z59" s="3"/>
      <c r="AA59" s="3"/>
      <c r="AB59" s="3"/>
      <c r="AC59" s="3"/>
      <c r="AD59" s="3"/>
      <c r="AE59" s="3"/>
      <c r="AF59" s="3"/>
      <c r="AG59" s="3"/>
      <c r="AH59" s="3"/>
    </row>
    <row r="60" spans="3:34">
      <c r="C60" s="2">
        <f>IF(OR(F60="",H60=""),"",IF(F60=H60,1,IF(F60&lt;H60,0,IF(F60-H60&lt;10,2,IF(F60&gt;H60,3,SE)))))</f>
        <v>0</v>
      </c>
      <c r="D60" s="172" t="str">
        <f>V22</f>
        <v>Family Paz F.C.</v>
      </c>
      <c r="E60" s="172"/>
      <c r="F60" s="68">
        <v>39</v>
      </c>
      <c r="G60" s="14" t="s">
        <v>20</v>
      </c>
      <c r="H60" s="69">
        <v>49</v>
      </c>
      <c r="I60" s="172" t="str">
        <f>V20</f>
        <v>secapimenteira</v>
      </c>
      <c r="J60" s="172"/>
      <c r="K60" s="172"/>
      <c r="L60" s="172"/>
      <c r="M60" s="172"/>
      <c r="N60" s="172"/>
      <c r="O60" s="172"/>
      <c r="P60" s="172"/>
      <c r="Q60" s="2">
        <f>IF(OR(H60="",F60=""),"",IF(H60=F60,1,IF(H60&lt;F60,0,IF(H60-F60&lt;10,2,IF(H60&gt;F60,3,SE)))))</f>
        <v>3</v>
      </c>
      <c r="V60" s="2"/>
      <c r="W60" s="2"/>
      <c r="X60" s="3"/>
      <c r="Y60" s="3"/>
      <c r="Z60" s="3"/>
      <c r="AA60" s="3"/>
      <c r="AB60" s="3"/>
      <c r="AC60" s="3"/>
      <c r="AD60" s="3"/>
      <c r="AE60" s="3"/>
      <c r="AF60" s="3"/>
      <c r="AG60" s="3"/>
      <c r="AH60" s="3"/>
    </row>
    <row r="61" spans="3:34">
      <c r="C61" s="2">
        <f>IF(OR(F61="",H61=""),"",IF(F61=H61,1,IF(F61&lt;H61,0,IF(F61-H61&lt;10,2,IF(F61&gt;H61,3,SE)))))</f>
        <v>0</v>
      </c>
      <c r="D61" s="172" t="str">
        <f>V27</f>
        <v>Lucca Mengão</v>
      </c>
      <c r="E61" s="172"/>
      <c r="F61" s="68">
        <v>38</v>
      </c>
      <c r="G61" s="14" t="s">
        <v>20</v>
      </c>
      <c r="H61" s="69">
        <v>51</v>
      </c>
      <c r="I61" s="172" t="str">
        <f>V31</f>
        <v>BFR Igor Costa</v>
      </c>
      <c r="J61" s="172"/>
      <c r="K61" s="172"/>
      <c r="L61" s="172"/>
      <c r="M61" s="172"/>
      <c r="N61" s="172"/>
      <c r="O61" s="172"/>
      <c r="P61" s="172"/>
      <c r="Q61" s="2">
        <f>IF(OR(H61="",F61=""),"",IF(H61=F61,1,IF(H61&lt;F61,0,IF(H61-F61&lt;10,2,IF(H61&gt;F61,3,SE)))))</f>
        <v>3</v>
      </c>
      <c r="V61" s="2"/>
      <c r="W61" s="2"/>
      <c r="X61" s="3"/>
      <c r="Y61" s="3"/>
      <c r="Z61" s="3"/>
      <c r="AA61" s="3"/>
      <c r="AB61" s="3"/>
      <c r="AC61" s="3"/>
      <c r="AD61" s="3"/>
      <c r="AE61" s="3"/>
      <c r="AF61" s="3"/>
      <c r="AG61" s="3"/>
      <c r="AH61" s="3"/>
    </row>
    <row r="62" spans="3:34" ht="15.75" thickBot="1">
      <c r="C62" s="2" t="str">
        <f>IF(OR(F62="",H62=""),"",IF(F62=H62,1,IF(F62&lt;H62,0,IF(F62-H62&lt;10,2,IF(F62&gt;H62,3,SE)))))</f>
        <v/>
      </c>
      <c r="Q62" s="2" t="str">
        <f>IF(OR(H62="",F62=""),"",IF(H62=F62,1,IF(H62&lt;F62,0,IF(H62-F62&lt;10,2,IF(H62&gt;F62,3,SE)))))</f>
        <v/>
      </c>
      <c r="V62" s="2"/>
      <c r="W62" s="2"/>
      <c r="X62" s="3"/>
      <c r="Y62" s="3"/>
      <c r="Z62" s="3"/>
      <c r="AA62" s="3"/>
      <c r="AB62" s="3"/>
      <c r="AC62" s="3"/>
      <c r="AD62" s="3"/>
      <c r="AE62" s="3"/>
      <c r="AF62" s="3"/>
      <c r="AG62" s="3"/>
      <c r="AH62" s="3"/>
    </row>
    <row r="63" spans="3:34">
      <c r="C63" s="2" t="str">
        <f>IF(OR(F63="",H63=""),"",IF(F63=H63,1,IF(F63&lt;H63,0,IF(F63-H63&lt;10,2,IF(F63&gt;H63,3,SE)))))</f>
        <v/>
      </c>
      <c r="D63" s="166" t="s">
        <v>29</v>
      </c>
      <c r="E63" s="167"/>
      <c r="F63" s="167"/>
      <c r="G63" s="167"/>
      <c r="H63" s="167"/>
      <c r="I63" s="167"/>
      <c r="J63" s="167"/>
      <c r="K63" s="167"/>
      <c r="L63" s="167"/>
      <c r="M63" s="167"/>
      <c r="N63" s="167"/>
      <c r="O63" s="167"/>
      <c r="P63" s="168"/>
      <c r="Q63" s="2" t="str">
        <f>IF(OR(H63="",F63=""),"",IF(H63=F63,1,IF(H63&lt;F63,0,IF(H63-F63&lt;10,2,IF(H63&gt;F63,3,SE)))))</f>
        <v/>
      </c>
      <c r="V63" s="2"/>
      <c r="W63" s="2"/>
      <c r="X63" s="3"/>
      <c r="Y63" s="3"/>
      <c r="Z63" s="3"/>
      <c r="AA63" s="3"/>
      <c r="AB63" s="3"/>
      <c r="AC63" s="3"/>
      <c r="AD63" s="3"/>
      <c r="AE63" s="3"/>
      <c r="AF63" s="3"/>
      <c r="AG63" s="3"/>
      <c r="AH63" s="3"/>
    </row>
    <row r="64" spans="3:34" ht="15.75" thickBot="1">
      <c r="C64" s="2" t="str">
        <f>IF(OR(F64="",H64=""),"",IF(F64=H64,1,IF(F64&lt;H64,0,IF(F64-H64&lt;10,2,IF(F64&gt;H64,3,SE)))))</f>
        <v/>
      </c>
      <c r="D64" s="169"/>
      <c r="E64" s="170"/>
      <c r="F64" s="170"/>
      <c r="G64" s="170"/>
      <c r="H64" s="170"/>
      <c r="I64" s="170"/>
      <c r="J64" s="170"/>
      <c r="K64" s="170"/>
      <c r="L64" s="170"/>
      <c r="M64" s="170"/>
      <c r="N64" s="170"/>
      <c r="O64" s="170"/>
      <c r="P64" s="171"/>
      <c r="Q64" s="2" t="str">
        <f>IF(OR(H64="",F64=""),"",IF(H64=F64,1,IF(H64&lt;F64,0,IF(H64-F64&lt;10,2,IF(H64&gt;F64,3,SE)))))</f>
        <v/>
      </c>
      <c r="V64" s="2"/>
      <c r="W64" s="2"/>
      <c r="X64" s="3"/>
      <c r="Y64" s="3"/>
      <c r="Z64" s="3"/>
      <c r="AA64" s="3"/>
      <c r="AB64" s="3"/>
      <c r="AC64" s="3"/>
      <c r="AD64" s="3"/>
      <c r="AE64" s="3"/>
      <c r="AF64" s="3"/>
      <c r="AG64" s="3"/>
      <c r="AH64" s="3"/>
    </row>
    <row r="65" spans="3:34">
      <c r="C65" s="2" t="str">
        <f>IF(OR(F65="",H65=""),"",IF(F65=H65,1,IF(F65&lt;H65,0,IF(F65-H65&lt;10,2,IF(F65&gt;H65,3,SE)))))</f>
        <v/>
      </c>
      <c r="Q65" s="2" t="str">
        <f>IF(OR(H65="",F65=""),"",IF(H65=F65,1,IF(H65&lt;F65,0,IF(H65-F65&lt;10,2,IF(H65&gt;F65,3,SE)))))</f>
        <v/>
      </c>
      <c r="V65" s="2"/>
      <c r="W65" s="2"/>
      <c r="X65" s="3"/>
      <c r="Y65" s="3"/>
      <c r="Z65" s="3"/>
      <c r="AA65" s="3"/>
      <c r="AB65" s="3"/>
      <c r="AC65" s="3"/>
      <c r="AD65" s="3"/>
      <c r="AE65" s="3"/>
      <c r="AF65" s="3"/>
      <c r="AG65" s="3"/>
      <c r="AH65" s="3"/>
    </row>
    <row r="66" spans="3:34">
      <c r="C66" s="2">
        <f>IF(OR(F66="",H66=""),"",IF(F66=H66,1,IF(F66&lt;H66,0,IF(F66-H66&lt;10,2,IF(F66&gt;H66,3,SE)))))</f>
        <v>0</v>
      </c>
      <c r="D66" s="173" t="str">
        <f>V26</f>
        <v>santo onofre E C</v>
      </c>
      <c r="E66" s="175"/>
      <c r="F66" s="68">
        <v>34</v>
      </c>
      <c r="G66" s="14" t="s">
        <v>20</v>
      </c>
      <c r="H66" s="69">
        <v>61</v>
      </c>
      <c r="I66" s="173" t="str">
        <f>V27</f>
        <v>Lucca Mengão</v>
      </c>
      <c r="J66" s="174"/>
      <c r="K66" s="174"/>
      <c r="L66" s="174"/>
      <c r="M66" s="174"/>
      <c r="N66" s="174"/>
      <c r="O66" s="174"/>
      <c r="P66" s="175"/>
      <c r="Q66" s="2">
        <f>IF(OR(H66="",F66=""),"",IF(H66=F66,1,IF(H66&lt;F66,0,IF(H66-F66&lt;10,2,IF(H66&gt;F66,3,SE)))))</f>
        <v>3</v>
      </c>
      <c r="V66" s="2"/>
      <c r="W66" s="2"/>
      <c r="X66" s="3"/>
      <c r="Y66" s="3"/>
      <c r="Z66" s="3"/>
      <c r="AA66" s="3"/>
      <c r="AB66" s="3"/>
      <c r="AC66" s="3"/>
      <c r="AD66" s="3"/>
      <c r="AE66" s="3"/>
      <c r="AF66" s="3"/>
      <c r="AG66" s="3"/>
      <c r="AH66" s="3"/>
    </row>
    <row r="67" spans="3:34">
      <c r="C67" s="2">
        <f>IF(OR(F67="",H67=""),"",IF(F67=H67,1,IF(F67&lt;H67,0,IF(F67-H67&lt;10,2,IF(F67&gt;H67,3,SE)))))</f>
        <v>0</v>
      </c>
      <c r="D67" s="172" t="str">
        <f>V22</f>
        <v>Family Paz F.C.</v>
      </c>
      <c r="E67" s="172"/>
      <c r="F67" s="68">
        <v>30</v>
      </c>
      <c r="G67" s="14" t="s">
        <v>20</v>
      </c>
      <c r="H67" s="69">
        <v>52</v>
      </c>
      <c r="I67" s="172" t="str">
        <f>V30</f>
        <v>Forever2014</v>
      </c>
      <c r="J67" s="172"/>
      <c r="K67" s="172"/>
      <c r="L67" s="172"/>
      <c r="M67" s="172"/>
      <c r="N67" s="172"/>
      <c r="O67" s="172"/>
      <c r="P67" s="172"/>
      <c r="Q67" s="2">
        <f>IF(OR(H67="",F67=""),"",IF(H67=F67,1,IF(H67&lt;F67,0,IF(H67-F67&lt;10,2,IF(H67&gt;F67,3,SE)))))</f>
        <v>3</v>
      </c>
      <c r="V67" s="2"/>
      <c r="W67" s="2"/>
      <c r="X67" s="3"/>
      <c r="Y67" s="3"/>
      <c r="Z67" s="3"/>
      <c r="AA67" s="3"/>
      <c r="AB67" s="3"/>
      <c r="AC67" s="3"/>
      <c r="AD67" s="3"/>
      <c r="AE67" s="3"/>
      <c r="AF67" s="3"/>
      <c r="AG67" s="3"/>
      <c r="AH67" s="3"/>
    </row>
    <row r="68" spans="3:34">
      <c r="C68" s="2">
        <f>IF(OR(F68="",H68=""),"",IF(F68=H68,1,IF(F68&lt;H68,0,IF(F68-H68&lt;10,2,IF(F68&gt;H68,3,SE)))))</f>
        <v>0</v>
      </c>
      <c r="D68" s="173" t="str">
        <f>V23</f>
        <v>PHVT F.C.</v>
      </c>
      <c r="E68" s="175"/>
      <c r="F68" s="68">
        <v>27</v>
      </c>
      <c r="G68" s="14" t="s">
        <v>20</v>
      </c>
      <c r="H68" s="69">
        <v>70</v>
      </c>
      <c r="I68" s="173" t="str">
        <f>V31</f>
        <v>BFR Igor Costa</v>
      </c>
      <c r="J68" s="174"/>
      <c r="K68" s="174"/>
      <c r="L68" s="174"/>
      <c r="M68" s="174"/>
      <c r="N68" s="174"/>
      <c r="O68" s="174"/>
      <c r="P68" s="175"/>
      <c r="Q68" s="2">
        <f>IF(OR(H68="",F68=""),"",IF(H68=F68,1,IF(H68&lt;F68,0,IF(H68-F68&lt;10,2,IF(H68&gt;F68,3,SE)))))</f>
        <v>3</v>
      </c>
      <c r="V68" s="2"/>
      <c r="W68" s="2"/>
      <c r="X68" s="3"/>
      <c r="Y68" s="3"/>
      <c r="Z68" s="3"/>
      <c r="AA68" s="3"/>
      <c r="AB68" s="3"/>
      <c r="AC68" s="3"/>
      <c r="AD68" s="3"/>
      <c r="AE68" s="3"/>
      <c r="AF68" s="3"/>
      <c r="AG68" s="3"/>
      <c r="AH68" s="3"/>
    </row>
    <row r="69" spans="3:34">
      <c r="C69" s="2">
        <f>IF(OR(F69="",H69=""),"",IF(F69=H69,1,IF(F69&lt;H69,0,IF(F69-H69&lt;10,2,IF(F69&gt;H69,3,SE)))))</f>
        <v>0</v>
      </c>
      <c r="D69" s="172" t="str">
        <f>V21</f>
        <v>itaipavacervejaclube</v>
      </c>
      <c r="E69" s="172"/>
      <c r="F69" s="68">
        <v>44</v>
      </c>
      <c r="G69" s="14" t="s">
        <v>20</v>
      </c>
      <c r="H69" s="69">
        <v>62</v>
      </c>
      <c r="I69" s="172" t="str">
        <f>V28</f>
        <v>Rosinha da Gabi</v>
      </c>
      <c r="J69" s="172"/>
      <c r="K69" s="172"/>
      <c r="L69" s="172"/>
      <c r="M69" s="172"/>
      <c r="N69" s="172"/>
      <c r="O69" s="172"/>
      <c r="P69" s="172"/>
      <c r="Q69" s="2">
        <f>IF(OR(H69="",F69=""),"",IF(H69=F69,1,IF(H69&lt;F69,0,IF(H69-F69&lt;10,2,IF(H69&gt;F69,3,SE)))))</f>
        <v>3</v>
      </c>
      <c r="V69" s="2"/>
      <c r="W69" s="2"/>
      <c r="X69" s="3"/>
      <c r="Y69" s="3"/>
      <c r="Z69" s="3"/>
      <c r="AA69" s="3"/>
      <c r="AB69" s="3"/>
      <c r="AC69" s="3"/>
      <c r="AD69" s="3"/>
      <c r="AE69" s="3"/>
      <c r="AF69" s="3"/>
      <c r="AG69" s="3"/>
      <c r="AH69" s="3"/>
    </row>
    <row r="70" spans="3:34">
      <c r="C70" s="2">
        <f>IF(OR(F70="",H70=""),"",IF(F70=H70,1,IF(F70&lt;H70,0,IF(F70-H70&lt;10,2,IF(F70&gt;H70,3,SE)))))</f>
        <v>0</v>
      </c>
      <c r="D70" s="172" t="str">
        <f>V24</f>
        <v>Tribe of Gypsies</v>
      </c>
      <c r="E70" s="172"/>
      <c r="F70" s="68">
        <v>38</v>
      </c>
      <c r="G70" s="14" t="s">
        <v>20</v>
      </c>
      <c r="H70" s="69">
        <v>46</v>
      </c>
      <c r="I70" s="172" t="str">
        <f>V25</f>
        <v>Puro Malte F. C.</v>
      </c>
      <c r="J70" s="172"/>
      <c r="K70" s="172"/>
      <c r="L70" s="172"/>
      <c r="M70" s="172"/>
      <c r="N70" s="172"/>
      <c r="O70" s="172"/>
      <c r="P70" s="172"/>
      <c r="Q70" s="2">
        <f>IF(OR(H70="",F70=""),"",IF(H70=F70,1,IF(H70&lt;F70,0,IF(H70-F70&lt;10,2,IF(H70&gt;F70,3,SE)))))</f>
        <v>2</v>
      </c>
      <c r="V70" s="2"/>
      <c r="W70" s="2"/>
      <c r="X70" s="3"/>
      <c r="Y70" s="3"/>
      <c r="Z70" s="3"/>
      <c r="AA70" s="3"/>
      <c r="AB70" s="3"/>
      <c r="AC70" s="3"/>
      <c r="AD70" s="3"/>
      <c r="AE70" s="3"/>
      <c r="AF70" s="3"/>
      <c r="AG70" s="3"/>
      <c r="AH70" s="3"/>
    </row>
    <row r="71" spans="3:34">
      <c r="C71" s="2">
        <f>IF(OR(F71="",H71=""),"",IF(F71=H71,1,IF(F71&lt;H71,0,IF(F71-H71&lt;10,2,IF(F71&gt;H71,3,SE)))))</f>
        <v>0</v>
      </c>
      <c r="D71" s="172" t="str">
        <f>V20</f>
        <v>secapimenteira</v>
      </c>
      <c r="E71" s="172"/>
      <c r="F71" s="68">
        <v>42</v>
      </c>
      <c r="G71" s="14" t="s">
        <v>20</v>
      </c>
      <c r="H71" s="69">
        <v>63</v>
      </c>
      <c r="I71" s="172" t="str">
        <f>V29</f>
        <v>La Bestia Negra_Z</v>
      </c>
      <c r="J71" s="172"/>
      <c r="K71" s="172"/>
      <c r="L71" s="172"/>
      <c r="M71" s="172"/>
      <c r="N71" s="172"/>
      <c r="O71" s="172"/>
      <c r="P71" s="172"/>
      <c r="Q71" s="2">
        <f>IF(OR(H71="",F71=""),"",IF(H71=F71,1,IF(H71&lt;F71,0,IF(H71-F71&lt;10,2,IF(H71&gt;F71,3,SE)))))</f>
        <v>3</v>
      </c>
      <c r="V71" s="2"/>
      <c r="W71" s="2"/>
      <c r="X71" s="3"/>
      <c r="Y71" s="3"/>
      <c r="Z71" s="3"/>
      <c r="AA71" s="3"/>
      <c r="AB71" s="3"/>
      <c r="AC71" s="3"/>
      <c r="AD71" s="3"/>
      <c r="AE71" s="3"/>
      <c r="AF71" s="3"/>
      <c r="AG71" s="3"/>
      <c r="AH71" s="3"/>
    </row>
    <row r="72" spans="3:34" ht="15.75" thickBot="1">
      <c r="C72" s="2" t="str">
        <f>IF(OR(F72="",H72=""),"",IF(F72=H72,1,IF(F72&lt;H72,0,IF(F72-H72&lt;10,2,IF(F72&gt;H72,3,SE)))))</f>
        <v/>
      </c>
      <c r="Q72" s="2" t="str">
        <f>IF(OR(H72="",F72=""),"",IF(H72=F72,1,IF(H72&lt;F72,0,IF(H72-F72&lt;10,2,IF(H72&gt;F72,3,SE)))))</f>
        <v/>
      </c>
      <c r="V72" s="2"/>
      <c r="W72" s="2"/>
      <c r="X72" s="3"/>
      <c r="Y72" s="3"/>
      <c r="Z72" s="3"/>
      <c r="AA72" s="3"/>
      <c r="AB72" s="3"/>
      <c r="AC72" s="3"/>
      <c r="AD72" s="3"/>
      <c r="AE72" s="3"/>
      <c r="AF72" s="3"/>
      <c r="AG72" s="3"/>
      <c r="AH72" s="3"/>
    </row>
    <row r="73" spans="3:34">
      <c r="C73" s="2" t="str">
        <f>IF(OR(F73="",H73=""),"",IF(F73=H73,1,IF(F73&lt;H73,0,IF(F73-H73&lt;10,2,IF(F73&gt;H73,3,SE)))))</f>
        <v/>
      </c>
      <c r="D73" s="166" t="s">
        <v>28</v>
      </c>
      <c r="E73" s="167"/>
      <c r="F73" s="167"/>
      <c r="G73" s="167"/>
      <c r="H73" s="167"/>
      <c r="I73" s="167"/>
      <c r="J73" s="167"/>
      <c r="K73" s="167"/>
      <c r="L73" s="167"/>
      <c r="M73" s="167"/>
      <c r="N73" s="167"/>
      <c r="O73" s="167"/>
      <c r="P73" s="168"/>
      <c r="Q73" s="2" t="str">
        <f>IF(OR(H73="",F73=""),"",IF(H73=F73,1,IF(H73&lt;F73,0,IF(H73-F73&lt;10,2,IF(H73&gt;F73,3,SE)))))</f>
        <v/>
      </c>
      <c r="V73" s="2"/>
      <c r="W73" s="2"/>
      <c r="X73" s="3"/>
      <c r="Y73" s="3"/>
      <c r="Z73" s="3"/>
      <c r="AA73" s="3"/>
      <c r="AB73" s="3"/>
      <c r="AC73" s="3"/>
      <c r="AD73" s="3"/>
      <c r="AE73" s="3"/>
      <c r="AF73" s="3"/>
      <c r="AG73" s="3"/>
      <c r="AH73" s="3"/>
    </row>
    <row r="74" spans="3:34" ht="15.75" thickBot="1">
      <c r="C74" s="2" t="str">
        <f>IF(OR(F74="",H74=""),"",IF(F74=H74,1,IF(F74&lt;H74,0,IF(F74-H74&lt;10,2,IF(F74&gt;H74,3,SE)))))</f>
        <v/>
      </c>
      <c r="D74" s="169"/>
      <c r="E74" s="170"/>
      <c r="F74" s="170"/>
      <c r="G74" s="170"/>
      <c r="H74" s="170"/>
      <c r="I74" s="170"/>
      <c r="J74" s="170"/>
      <c r="K74" s="170"/>
      <c r="L74" s="170"/>
      <c r="M74" s="170"/>
      <c r="N74" s="170"/>
      <c r="O74" s="170"/>
      <c r="P74" s="171"/>
      <c r="Q74" s="2" t="str">
        <f>IF(OR(H74="",F74=""),"",IF(H74=F74,1,IF(H74&lt;F74,0,IF(H74-F74&lt;10,2,IF(H74&gt;F74,3,SE)))))</f>
        <v/>
      </c>
      <c r="V74" s="2"/>
      <c r="W74" s="2"/>
      <c r="X74" s="3"/>
      <c r="Y74" s="3"/>
      <c r="Z74" s="3"/>
      <c r="AA74" s="3"/>
      <c r="AB74" s="3"/>
      <c r="AC74" s="3"/>
      <c r="AD74" s="3"/>
      <c r="AE74" s="3"/>
      <c r="AF74" s="3"/>
      <c r="AG74" s="3"/>
      <c r="AH74" s="3"/>
    </row>
    <row r="75" spans="3:34">
      <c r="C75" s="2" t="str">
        <f>IF(OR(F75="",H75=""),"",IF(F75=H75,1,IF(F75&lt;H75,0,IF(F75-H75&lt;10,2,IF(F75&gt;H75,3,SE)))))</f>
        <v/>
      </c>
      <c r="D75" s="13"/>
      <c r="E75" s="13"/>
      <c r="F75" s="13"/>
      <c r="G75" s="13"/>
      <c r="H75" s="13"/>
      <c r="I75" s="13"/>
      <c r="J75" s="13"/>
      <c r="K75" s="13"/>
      <c r="L75" s="13"/>
      <c r="M75" s="13"/>
      <c r="N75" s="13"/>
      <c r="O75" s="13"/>
      <c r="P75" s="13"/>
      <c r="Q75" s="2" t="str">
        <f>IF(OR(H75="",F75=""),"",IF(H75=F75,1,IF(H75&lt;F75,0,IF(H75-F75&lt;10,2,IF(H75&gt;F75,3,SE)))))</f>
        <v/>
      </c>
      <c r="V75" s="2"/>
      <c r="W75" s="2"/>
      <c r="X75" s="3"/>
      <c r="Y75" s="3"/>
      <c r="Z75" s="3"/>
      <c r="AA75" s="3"/>
      <c r="AB75" s="3"/>
      <c r="AC75" s="3"/>
      <c r="AD75" s="3"/>
      <c r="AE75" s="3"/>
      <c r="AF75" s="3"/>
      <c r="AG75" s="3"/>
      <c r="AH75" s="3"/>
    </row>
    <row r="76" spans="3:34">
      <c r="C76" s="2">
        <f>IF(OR(F76="",H76=""),"",IF(F76=H76,1,IF(F76&lt;H76,0,IF(F76-H76&lt;10,2,IF(F76&gt;H76,3,SE)))))</f>
        <v>0</v>
      </c>
      <c r="D76" s="173" t="str">
        <f>V25</f>
        <v>Puro Malte F. C.</v>
      </c>
      <c r="E76" s="175"/>
      <c r="F76" s="68">
        <v>30</v>
      </c>
      <c r="G76" s="14" t="s">
        <v>20</v>
      </c>
      <c r="H76" s="69">
        <v>37</v>
      </c>
      <c r="I76" s="173" t="str">
        <f>V23</f>
        <v>PHVT F.C.</v>
      </c>
      <c r="J76" s="174"/>
      <c r="K76" s="174"/>
      <c r="L76" s="174"/>
      <c r="M76" s="174"/>
      <c r="N76" s="174"/>
      <c r="O76" s="174"/>
      <c r="P76" s="175"/>
      <c r="Q76" s="2">
        <f>IF(OR(H76="",F76=""),"",IF(H76=F76,1,IF(H76&lt;F76,0,IF(H76-F76&lt;10,2,IF(H76&gt;F76,3,SE)))))</f>
        <v>2</v>
      </c>
      <c r="V76" s="2"/>
      <c r="W76" s="2"/>
      <c r="X76" s="3"/>
      <c r="Y76" s="3"/>
      <c r="Z76" s="3"/>
      <c r="AA76" s="3"/>
      <c r="AB76" s="3"/>
      <c r="AC76" s="3"/>
      <c r="AD76" s="3"/>
      <c r="AE76" s="3"/>
      <c r="AF76" s="3"/>
      <c r="AG76" s="3"/>
      <c r="AH76" s="3"/>
    </row>
    <row r="77" spans="3:34">
      <c r="C77" s="2">
        <f>IF(OR(F77="",H77=""),"",IF(F77=H77,1,IF(F77&lt;H77,0,IF(F77-H77&lt;10,2,IF(F77&gt;H77,3,SE)))))</f>
        <v>3</v>
      </c>
      <c r="D77" s="172" t="str">
        <f>V28</f>
        <v>Rosinha da Gabi</v>
      </c>
      <c r="E77" s="172"/>
      <c r="F77" s="69">
        <v>63</v>
      </c>
      <c r="G77" s="14" t="s">
        <v>20</v>
      </c>
      <c r="H77" s="68">
        <v>44</v>
      </c>
      <c r="I77" s="172" t="str">
        <f>V22</f>
        <v>Family Paz F.C.</v>
      </c>
      <c r="J77" s="172"/>
      <c r="K77" s="172"/>
      <c r="L77" s="172"/>
      <c r="M77" s="172"/>
      <c r="N77" s="172"/>
      <c r="O77" s="172"/>
      <c r="P77" s="172"/>
      <c r="Q77" s="2">
        <f>IF(OR(H77="",F77=""),"",IF(H77=F77,1,IF(H77&lt;F77,0,IF(H77-F77&lt;10,2,IF(H77&gt;F77,3,SE)))))</f>
        <v>0</v>
      </c>
      <c r="V77" s="2"/>
      <c r="W77" s="2"/>
      <c r="X77" s="3"/>
      <c r="Y77" s="3"/>
      <c r="Z77" s="3"/>
      <c r="AA77" s="3"/>
      <c r="AB77" s="3"/>
      <c r="AC77" s="3"/>
      <c r="AD77" s="3"/>
      <c r="AE77" s="3"/>
      <c r="AF77" s="3"/>
      <c r="AG77" s="3"/>
      <c r="AH77" s="3"/>
    </row>
    <row r="78" spans="3:34">
      <c r="C78" s="2">
        <f>IF(OR(F78="",H78=""),"",IF(F78=H78,1,IF(F78&lt;H78,0,IF(F78-H78&lt;10,2,IF(F78&gt;H78,3,SE)))))</f>
        <v>3</v>
      </c>
      <c r="D78" s="173" t="str">
        <f>V30</f>
        <v>Forever2014</v>
      </c>
      <c r="E78" s="175"/>
      <c r="F78" s="69">
        <v>69</v>
      </c>
      <c r="G78" s="14" t="s">
        <v>20</v>
      </c>
      <c r="H78" s="68">
        <v>14</v>
      </c>
      <c r="I78" s="173" t="str">
        <f>V20</f>
        <v>secapimenteira</v>
      </c>
      <c r="J78" s="174"/>
      <c r="K78" s="174"/>
      <c r="L78" s="174"/>
      <c r="M78" s="174"/>
      <c r="N78" s="174"/>
      <c r="O78" s="174"/>
      <c r="P78" s="175"/>
      <c r="Q78" s="2">
        <f>IF(OR(H78="",F78=""),"",IF(H78=F78,1,IF(H78&lt;F78,0,IF(H78-F78&lt;10,2,IF(H78&gt;F78,3,SE)))))</f>
        <v>0</v>
      </c>
      <c r="V78" s="2"/>
      <c r="W78" s="2"/>
      <c r="X78" s="3"/>
      <c r="Y78" s="3"/>
      <c r="Z78" s="3"/>
      <c r="AA78" s="3"/>
      <c r="AB78" s="3"/>
      <c r="AC78" s="3"/>
      <c r="AD78" s="3"/>
      <c r="AE78" s="3"/>
      <c r="AF78" s="3"/>
      <c r="AG78" s="3"/>
      <c r="AH78" s="3"/>
    </row>
    <row r="79" spans="3:34">
      <c r="C79" s="2">
        <f>IF(OR(F79="",H79=""),"",IF(F79=H79,1,IF(F79&lt;H79,0,IF(F79-H79&lt;10,2,IF(F79&gt;H79,3,SE)))))</f>
        <v>3</v>
      </c>
      <c r="D79" s="172" t="str">
        <f>V27</f>
        <v>Lucca Mengão</v>
      </c>
      <c r="E79" s="172"/>
      <c r="F79" s="69">
        <v>32</v>
      </c>
      <c r="G79" s="14" t="s">
        <v>20</v>
      </c>
      <c r="H79" s="68">
        <v>11</v>
      </c>
      <c r="I79" s="172" t="str">
        <f>V24</f>
        <v>Tribe of Gypsies</v>
      </c>
      <c r="J79" s="172"/>
      <c r="K79" s="172"/>
      <c r="L79" s="172"/>
      <c r="M79" s="172"/>
      <c r="N79" s="172"/>
      <c r="O79" s="172"/>
      <c r="P79" s="172"/>
      <c r="Q79" s="2">
        <f>IF(OR(H79="",F79=""),"",IF(H79=F79,1,IF(H79&lt;F79,0,IF(H79-F79&lt;10,2,IF(H79&gt;F79,3,SE)))))</f>
        <v>0</v>
      </c>
      <c r="V79" s="2"/>
      <c r="W79" s="2"/>
      <c r="X79" s="3"/>
      <c r="Y79" s="3"/>
      <c r="Z79" s="3"/>
      <c r="AA79" s="3"/>
      <c r="AB79" s="3"/>
      <c r="AC79" s="3"/>
      <c r="AD79" s="3"/>
      <c r="AE79" s="3"/>
      <c r="AF79" s="3"/>
      <c r="AG79" s="3"/>
      <c r="AH79" s="3"/>
    </row>
    <row r="80" spans="3:34">
      <c r="C80" s="2">
        <f>IF(OR(F80="",H80=""),"",IF(F80=H80,1,IF(F80&lt;H80,0,IF(F80-H80&lt;10,2,IF(F80&gt;H80,3,SE)))))</f>
        <v>1</v>
      </c>
      <c r="D80" s="172" t="str">
        <f>V29</f>
        <v>La Bestia Negra_Z</v>
      </c>
      <c r="E80" s="172"/>
      <c r="F80" s="68">
        <v>41</v>
      </c>
      <c r="G80" s="14" t="s">
        <v>20</v>
      </c>
      <c r="H80" s="68">
        <v>41</v>
      </c>
      <c r="I80" s="172" t="str">
        <f>V31</f>
        <v>BFR Igor Costa</v>
      </c>
      <c r="J80" s="172"/>
      <c r="K80" s="172"/>
      <c r="L80" s="172"/>
      <c r="M80" s="172"/>
      <c r="N80" s="172"/>
      <c r="O80" s="172"/>
      <c r="P80" s="172"/>
      <c r="Q80" s="2">
        <f>IF(OR(H80="",F80=""),"",IF(H80=F80,1,IF(H80&lt;F80,0,IF(H80-F80&lt;10,2,IF(H80&gt;F80,3,SE)))))</f>
        <v>1</v>
      </c>
      <c r="V80" s="2"/>
      <c r="W80" s="2"/>
      <c r="X80" s="3"/>
      <c r="Y80" s="3"/>
      <c r="Z80" s="3"/>
      <c r="AA80" s="3"/>
      <c r="AB80" s="3"/>
      <c r="AC80" s="3"/>
      <c r="AD80" s="3"/>
      <c r="AE80" s="3"/>
      <c r="AF80" s="3"/>
      <c r="AG80" s="3"/>
      <c r="AH80" s="3"/>
    </row>
    <row r="81" spans="3:34">
      <c r="C81" s="2">
        <f>IF(OR(F81="",H81=""),"",IF(F81=H81,1,IF(F81&lt;H81,0,IF(F81-H81&lt;10,2,IF(F81&gt;H81,3,SE)))))</f>
        <v>0</v>
      </c>
      <c r="D81" s="172" t="str">
        <f>V21</f>
        <v>itaipavacervejaclube</v>
      </c>
      <c r="E81" s="172"/>
      <c r="F81" s="68">
        <v>21</v>
      </c>
      <c r="G81" s="14" t="s">
        <v>20</v>
      </c>
      <c r="H81" s="69">
        <v>25</v>
      </c>
      <c r="I81" s="172" t="str">
        <f>V26</f>
        <v>santo onofre E C</v>
      </c>
      <c r="J81" s="172"/>
      <c r="K81" s="172"/>
      <c r="L81" s="172"/>
      <c r="M81" s="172"/>
      <c r="N81" s="172"/>
      <c r="O81" s="172"/>
      <c r="P81" s="172"/>
      <c r="Q81" s="2">
        <f>IF(OR(H81="",F81=""),"",IF(H81=F81,1,IF(H81&lt;F81,0,IF(H81-F81&lt;10,2,IF(H81&gt;F81,3,SE)))))</f>
        <v>2</v>
      </c>
      <c r="V81" s="2"/>
      <c r="W81" s="2"/>
      <c r="X81" s="3"/>
      <c r="Y81" s="3"/>
      <c r="Z81" s="3"/>
      <c r="AA81" s="3"/>
      <c r="AB81" s="3"/>
      <c r="AC81" s="3"/>
      <c r="AD81" s="3"/>
      <c r="AE81" s="3"/>
      <c r="AF81" s="3"/>
      <c r="AG81" s="3"/>
      <c r="AH81" s="3"/>
    </row>
    <row r="82" spans="3:34" ht="15.75" thickBot="1">
      <c r="C82" s="2" t="str">
        <f>IF(OR(F82="",H82=""),"",IF(F82=H82,1,IF(F82&lt;H82,0,IF(F82-H82&lt;10,2,IF(F82&gt;H82,3,SE)))))</f>
        <v/>
      </c>
      <c r="D82" s="13"/>
      <c r="E82" s="13"/>
      <c r="F82" s="13"/>
      <c r="G82" s="13"/>
      <c r="H82" s="13"/>
      <c r="I82" s="13"/>
      <c r="J82" s="13"/>
      <c r="K82" s="13"/>
      <c r="L82" s="13"/>
      <c r="M82" s="13"/>
      <c r="N82" s="13"/>
      <c r="O82" s="13"/>
      <c r="P82" s="13"/>
      <c r="Q82" s="2" t="str">
        <f>IF(OR(H82="",F82=""),"",IF(H82=F82,1,IF(H82&lt;F82,0,IF(H82-F82&lt;10,2,IF(H82&gt;F82,3,SE)))))</f>
        <v/>
      </c>
      <c r="V82" s="2"/>
      <c r="W82" s="2"/>
      <c r="X82" s="3"/>
      <c r="Y82" s="3"/>
      <c r="Z82" s="3"/>
      <c r="AA82" s="3"/>
      <c r="AB82" s="3"/>
      <c r="AC82" s="3"/>
      <c r="AD82" s="3"/>
      <c r="AE82" s="3"/>
      <c r="AF82" s="3"/>
      <c r="AG82" s="3"/>
      <c r="AH82" s="3"/>
    </row>
    <row r="83" spans="3:34">
      <c r="C83" s="2" t="str">
        <f>IF(OR(F83="",H83=""),"",IF(F83=H83,1,IF(F83&lt;H83,0,IF(F83-H83&lt;10,2,IF(F83&gt;H83,3,SE)))))</f>
        <v/>
      </c>
      <c r="D83" s="166" t="s">
        <v>27</v>
      </c>
      <c r="E83" s="167"/>
      <c r="F83" s="167"/>
      <c r="G83" s="167"/>
      <c r="H83" s="167"/>
      <c r="I83" s="167"/>
      <c r="J83" s="167"/>
      <c r="K83" s="167"/>
      <c r="L83" s="167"/>
      <c r="M83" s="167"/>
      <c r="N83" s="167"/>
      <c r="O83" s="167"/>
      <c r="P83" s="168"/>
      <c r="Q83" s="2" t="str">
        <f>IF(OR(H83="",F83=""),"",IF(H83=F83,1,IF(H83&lt;F83,0,IF(H83-F83&lt;10,2,IF(H83&gt;F83,3,SE)))))</f>
        <v/>
      </c>
      <c r="V83" s="2"/>
      <c r="W83" s="2"/>
      <c r="X83" s="3"/>
      <c r="Y83" s="3"/>
      <c r="Z83" s="3"/>
      <c r="AA83" s="3"/>
      <c r="AB83" s="3"/>
      <c r="AC83" s="3"/>
      <c r="AD83" s="3"/>
      <c r="AE83" s="3"/>
      <c r="AF83" s="3"/>
      <c r="AG83" s="3"/>
      <c r="AH83" s="3"/>
    </row>
    <row r="84" spans="3:34" ht="15.75" thickBot="1">
      <c r="C84" s="2" t="str">
        <f>IF(OR(F84="",H84=""),"",IF(F84=H84,1,IF(F84&lt;H84,0,IF(F84-H84&lt;10,2,IF(F84&gt;H84,3,SE)))))</f>
        <v/>
      </c>
      <c r="D84" s="169"/>
      <c r="E84" s="170"/>
      <c r="F84" s="170"/>
      <c r="G84" s="170"/>
      <c r="H84" s="170"/>
      <c r="I84" s="170"/>
      <c r="J84" s="170"/>
      <c r="K84" s="170"/>
      <c r="L84" s="170"/>
      <c r="M84" s="170"/>
      <c r="N84" s="170"/>
      <c r="O84" s="170"/>
      <c r="P84" s="171"/>
      <c r="Q84" s="2" t="str">
        <f>IF(OR(H84="",F84=""),"",IF(H84=F84,1,IF(H84&lt;F84,0,IF(H84-F84&lt;10,2,IF(H84&gt;F84,3,SE)))))</f>
        <v/>
      </c>
      <c r="V84" s="2"/>
      <c r="W84" s="2"/>
      <c r="X84" s="3"/>
      <c r="Y84" s="3"/>
      <c r="Z84" s="3"/>
      <c r="AA84" s="3"/>
      <c r="AB84" s="3"/>
      <c r="AC84" s="3"/>
      <c r="AD84" s="3"/>
      <c r="AE84" s="3"/>
      <c r="AF84" s="3"/>
      <c r="AG84" s="3"/>
      <c r="AH84" s="3"/>
    </row>
    <row r="85" spans="3:34">
      <c r="C85" s="2" t="str">
        <f>IF(OR(F85="",H85=""),"",IF(F85=H85,1,IF(F85&lt;H85,0,IF(F85-H85&lt;10,2,IF(F85&gt;H85,3,SE)))))</f>
        <v/>
      </c>
      <c r="D85" s="13"/>
      <c r="E85" s="13"/>
      <c r="F85" s="13"/>
      <c r="G85" s="13"/>
      <c r="H85" s="13"/>
      <c r="I85" s="13"/>
      <c r="J85" s="13"/>
      <c r="K85" s="13"/>
      <c r="L85" s="13"/>
      <c r="M85" s="13"/>
      <c r="N85" s="13"/>
      <c r="O85" s="13"/>
      <c r="P85" s="13"/>
      <c r="Q85" s="2" t="str">
        <f>IF(OR(H85="",F85=""),"",IF(H85=F85,1,IF(H85&lt;F85,0,IF(H85-F85&lt;10,2,IF(H85&gt;F85,3,SE)))))</f>
        <v/>
      </c>
      <c r="V85" s="2"/>
      <c r="W85" s="2"/>
      <c r="X85" s="3"/>
      <c r="Y85" s="3"/>
      <c r="Z85" s="3"/>
      <c r="AA85" s="3"/>
      <c r="AB85" s="3"/>
      <c r="AC85" s="3"/>
      <c r="AD85" s="3"/>
      <c r="AE85" s="3"/>
      <c r="AF85" s="3"/>
      <c r="AG85" s="3"/>
      <c r="AH85" s="3"/>
    </row>
    <row r="86" spans="3:34">
      <c r="C86" s="2">
        <f>IF(OR(F86="",H86=""),"",IF(F86=H86,1,IF(F86&lt;H86,0,IF(F86-H86&lt;10,2,IF(F86&gt;H86,3,SE)))))</f>
        <v>3</v>
      </c>
      <c r="D86" s="173" t="str">
        <f>V31</f>
        <v>BFR Igor Costa</v>
      </c>
      <c r="E86" s="175"/>
      <c r="F86" s="69">
        <v>69</v>
      </c>
      <c r="G86" s="14" t="s">
        <v>20</v>
      </c>
      <c r="H86" s="68">
        <v>35</v>
      </c>
      <c r="I86" s="173" t="str">
        <f>V22</f>
        <v>Family Paz F.C.</v>
      </c>
      <c r="J86" s="174"/>
      <c r="K86" s="174"/>
      <c r="L86" s="174"/>
      <c r="M86" s="174"/>
      <c r="N86" s="174"/>
      <c r="O86" s="174"/>
      <c r="P86" s="175"/>
      <c r="Q86" s="2">
        <f>IF(OR(H86="",F86=""),"",IF(H86=F86,1,IF(H86&lt;F86,0,IF(H86-F86&lt;10,2,IF(H86&gt;F86,3,SE)))))</f>
        <v>0</v>
      </c>
      <c r="V86" s="2"/>
      <c r="W86" s="2"/>
      <c r="X86" s="3"/>
      <c r="Y86" s="3"/>
      <c r="Z86" s="3"/>
      <c r="AA86" s="3"/>
      <c r="AB86" s="3"/>
      <c r="AC86" s="3"/>
      <c r="AD86" s="3"/>
      <c r="AE86" s="3"/>
      <c r="AF86" s="3"/>
      <c r="AG86" s="3"/>
      <c r="AH86" s="3"/>
    </row>
    <row r="87" spans="3:34">
      <c r="C87" s="2">
        <f>IF(OR(F87="",H87=""),"",IF(F87=H87,1,IF(F87&lt;H87,0,IF(F87-H87&lt;10,2,IF(F87&gt;H87,3,SE)))))</f>
        <v>3</v>
      </c>
      <c r="D87" s="172" t="str">
        <f>V26</f>
        <v>santo onofre E C</v>
      </c>
      <c r="E87" s="172"/>
      <c r="F87" s="69">
        <v>45</v>
      </c>
      <c r="G87" s="14" t="s">
        <v>20</v>
      </c>
      <c r="H87" s="68">
        <v>22</v>
      </c>
      <c r="I87" s="172" t="str">
        <f>V23</f>
        <v>PHVT F.C.</v>
      </c>
      <c r="J87" s="172"/>
      <c r="K87" s="172"/>
      <c r="L87" s="172"/>
      <c r="M87" s="172"/>
      <c r="N87" s="172"/>
      <c r="O87" s="172"/>
      <c r="P87" s="172"/>
      <c r="Q87" s="2">
        <f>IF(OR(H87="",F87=""),"",IF(H87=F87,1,IF(H87&lt;F87,0,IF(H87-F87&lt;10,2,IF(H87&gt;F87,3,SE)))))</f>
        <v>0</v>
      </c>
      <c r="V87" s="2"/>
      <c r="W87" s="2"/>
      <c r="X87" s="3"/>
      <c r="Y87" s="3"/>
      <c r="Z87" s="3"/>
      <c r="AA87" s="3"/>
      <c r="AB87" s="3"/>
      <c r="AC87" s="3"/>
      <c r="AD87" s="3"/>
      <c r="AE87" s="3"/>
      <c r="AF87" s="3"/>
      <c r="AG87" s="3"/>
      <c r="AH87" s="3"/>
    </row>
    <row r="88" spans="3:34">
      <c r="C88" s="2">
        <f>IF(OR(F88="",H88=""),"",IF(F88=H88,1,IF(F88&lt;H88,0,IF(F88-H88&lt;10,2,IF(F88&gt;H88,3,SE)))))</f>
        <v>0</v>
      </c>
      <c r="D88" s="173" t="str">
        <f>V30</f>
        <v>Forever2014</v>
      </c>
      <c r="E88" s="175"/>
      <c r="F88" s="68">
        <v>33</v>
      </c>
      <c r="G88" s="14" t="s">
        <v>20</v>
      </c>
      <c r="H88" s="69">
        <v>55</v>
      </c>
      <c r="I88" s="173" t="str">
        <f>V28</f>
        <v>Rosinha da Gabi</v>
      </c>
      <c r="J88" s="174"/>
      <c r="K88" s="174"/>
      <c r="L88" s="174"/>
      <c r="M88" s="174"/>
      <c r="N88" s="174"/>
      <c r="O88" s="174"/>
      <c r="P88" s="175"/>
      <c r="Q88" s="2">
        <f>IF(OR(H88="",F88=""),"",IF(H88=F88,1,IF(H88&lt;F88,0,IF(H88-F88&lt;10,2,IF(H88&gt;F88,3,SE)))))</f>
        <v>3</v>
      </c>
      <c r="V88" s="2"/>
      <c r="W88" s="2"/>
      <c r="X88" s="3"/>
      <c r="Y88" s="3"/>
      <c r="Z88" s="3"/>
      <c r="AA88" s="3"/>
      <c r="AB88" s="3"/>
      <c r="AC88" s="3"/>
      <c r="AD88" s="3"/>
      <c r="AE88" s="3"/>
      <c r="AF88" s="3"/>
      <c r="AG88" s="3"/>
      <c r="AH88" s="3"/>
    </row>
    <row r="89" spans="3:34">
      <c r="C89" s="2">
        <f>IF(OR(F89="",H89=""),"",IF(F89=H89,1,IF(F89&lt;H89,0,IF(F89-H89&lt;10,2,IF(F89&gt;H89,3,SE)))))</f>
        <v>0</v>
      </c>
      <c r="D89" s="172" t="str">
        <f>V24</f>
        <v>Tribe of Gypsies</v>
      </c>
      <c r="E89" s="172"/>
      <c r="F89" s="68">
        <v>42</v>
      </c>
      <c r="G89" s="14" t="s">
        <v>20</v>
      </c>
      <c r="H89" s="69">
        <v>49</v>
      </c>
      <c r="I89" s="172" t="str">
        <f>V29</f>
        <v>La Bestia Negra_Z</v>
      </c>
      <c r="J89" s="172"/>
      <c r="K89" s="172"/>
      <c r="L89" s="172"/>
      <c r="M89" s="172"/>
      <c r="N89" s="172"/>
      <c r="O89" s="172"/>
      <c r="P89" s="172"/>
      <c r="Q89" s="2">
        <f>IF(OR(H89="",F89=""),"",IF(H89=F89,1,IF(H89&lt;F89,0,IF(H89-F89&lt;10,2,IF(H89&gt;F89,3,SE)))))</f>
        <v>2</v>
      </c>
      <c r="V89" s="2"/>
      <c r="W89" s="2"/>
      <c r="X89" s="3"/>
      <c r="Y89" s="3"/>
      <c r="Z89" s="3"/>
      <c r="AA89" s="3"/>
      <c r="AB89" s="3"/>
      <c r="AC89" s="3"/>
      <c r="AD89" s="3"/>
      <c r="AE89" s="3"/>
      <c r="AF89" s="3"/>
      <c r="AG89" s="3"/>
      <c r="AH89" s="3"/>
    </row>
    <row r="90" spans="3:34">
      <c r="C90" s="2">
        <f>IF(OR(F90="",H90=""),"",IF(F90=H90,1,IF(F90&lt;H90,0,IF(F90-H90&lt;10,2,IF(F90&gt;H90,3,SE)))))</f>
        <v>0</v>
      </c>
      <c r="D90" s="172" t="str">
        <f>V27</f>
        <v>Lucca Mengão</v>
      </c>
      <c r="E90" s="172"/>
      <c r="F90" s="68">
        <v>33</v>
      </c>
      <c r="G90" s="14" t="s">
        <v>20</v>
      </c>
      <c r="H90" s="69">
        <v>55</v>
      </c>
      <c r="I90" s="172" t="str">
        <f>V25</f>
        <v>Puro Malte F. C.</v>
      </c>
      <c r="J90" s="172"/>
      <c r="K90" s="172"/>
      <c r="L90" s="172"/>
      <c r="M90" s="172"/>
      <c r="N90" s="172"/>
      <c r="O90" s="172"/>
      <c r="P90" s="172"/>
      <c r="Q90" s="2">
        <f>IF(OR(H90="",F90=""),"",IF(H90=F90,1,IF(H90&lt;F90,0,IF(H90-F90&lt;10,2,IF(H90&gt;F90,3,SE)))))</f>
        <v>3</v>
      </c>
      <c r="V90" s="2"/>
      <c r="W90" s="2"/>
    </row>
    <row r="91" spans="3:34">
      <c r="C91" s="2">
        <f>IF(OR(F91="",H91=""),"",IF(F91=H91,1,IF(F91&lt;H91,0,IF(F91-H91&lt;10,2,IF(F91&gt;H91,3,SE)))))</f>
        <v>1</v>
      </c>
      <c r="D91" s="172" t="str">
        <f>V20</f>
        <v>secapimenteira</v>
      </c>
      <c r="E91" s="172"/>
      <c r="F91" s="68">
        <v>29</v>
      </c>
      <c r="G91" s="14" t="s">
        <v>20</v>
      </c>
      <c r="H91" s="68">
        <v>29</v>
      </c>
      <c r="I91" s="172" t="str">
        <f>V21</f>
        <v>itaipavacervejaclube</v>
      </c>
      <c r="J91" s="172"/>
      <c r="K91" s="172"/>
      <c r="L91" s="172"/>
      <c r="M91" s="172"/>
      <c r="N91" s="172"/>
      <c r="O91" s="172"/>
      <c r="P91" s="172"/>
      <c r="Q91" s="2">
        <f>IF(OR(H91="",F91=""),"",IF(H91=F91,1,IF(H91&lt;F91,0,IF(H91-F91&lt;10,2,IF(H91&gt;F91,3,SE)))))</f>
        <v>1</v>
      </c>
      <c r="V91" s="2"/>
      <c r="W91" s="2"/>
    </row>
    <row r="92" spans="3:34" ht="15.75" thickBot="1">
      <c r="C92" s="2" t="str">
        <f>IF(OR(F92="",H92=""),"",IF(F92=H92,1,IF(F92&lt;H92,0,IF(F92-H92&lt;10,2,IF(F92&gt;H92,3,SE)))))</f>
        <v/>
      </c>
      <c r="D92" s="13"/>
      <c r="E92" s="13"/>
      <c r="F92" s="13"/>
      <c r="G92" s="13"/>
      <c r="H92" s="13"/>
      <c r="I92" s="13"/>
      <c r="J92" s="13"/>
      <c r="K92" s="13"/>
      <c r="L92" s="13"/>
      <c r="M92" s="13"/>
      <c r="N92" s="13"/>
      <c r="O92" s="13"/>
      <c r="P92" s="13"/>
      <c r="Q92" s="2" t="str">
        <f>IF(OR(H92="",F92=""),"",IF(H92=F92,1,IF(H92&lt;F92,0,IF(H92-F92&lt;10,2,IF(H92&gt;F92,3,SE)))))</f>
        <v/>
      </c>
      <c r="V92" s="2"/>
      <c r="W92" s="2"/>
    </row>
    <row r="93" spans="3:34">
      <c r="C93" s="2" t="str">
        <f>IF(OR(F93="",H93=""),"",IF(F93=H93,1,IF(F93&lt;H93,0,IF(F93-H93&lt;10,2,IF(F93&gt;H93,3,SE)))))</f>
        <v/>
      </c>
      <c r="D93" s="166" t="s">
        <v>26</v>
      </c>
      <c r="E93" s="167"/>
      <c r="F93" s="167"/>
      <c r="G93" s="167"/>
      <c r="H93" s="167"/>
      <c r="I93" s="167"/>
      <c r="J93" s="167"/>
      <c r="K93" s="167"/>
      <c r="L93" s="167"/>
      <c r="M93" s="167"/>
      <c r="N93" s="167"/>
      <c r="O93" s="167"/>
      <c r="P93" s="168"/>
      <c r="Q93" s="2" t="str">
        <f>IF(OR(H93="",F93=""),"",IF(H93=F93,1,IF(H93&lt;F93,0,IF(H93-F93&lt;10,2,IF(H93&gt;F93,3,SE)))))</f>
        <v/>
      </c>
      <c r="V93" s="2"/>
      <c r="W93" s="2"/>
    </row>
    <row r="94" spans="3:34" ht="15.75" thickBot="1">
      <c r="C94" s="2" t="str">
        <f>IF(OR(F94="",H94=""),"",IF(F94=H94,1,IF(F94&lt;H94,0,IF(F94-H94&lt;10,2,IF(F94&gt;H94,3,SE)))))</f>
        <v/>
      </c>
      <c r="D94" s="169"/>
      <c r="E94" s="170"/>
      <c r="F94" s="170"/>
      <c r="G94" s="170"/>
      <c r="H94" s="170"/>
      <c r="I94" s="170"/>
      <c r="J94" s="170"/>
      <c r="K94" s="170"/>
      <c r="L94" s="170"/>
      <c r="M94" s="170"/>
      <c r="N94" s="170"/>
      <c r="O94" s="170"/>
      <c r="P94" s="171"/>
      <c r="Q94" s="2" t="str">
        <f>IF(OR(H94="",F94=""),"",IF(H94=F94,1,IF(H94&lt;F94,0,IF(H94-F94&lt;10,2,IF(H94&gt;F94,3,SE)))))</f>
        <v/>
      </c>
      <c r="V94" s="2"/>
      <c r="W94" s="2"/>
    </row>
    <row r="95" spans="3:34">
      <c r="C95" s="2" t="str">
        <f>IF(OR(F95="",H95=""),"",IF(F95=H95,1,IF(F95&lt;H95,0,IF(F95-H95&lt;10,2,IF(F95&gt;H95,3,SE)))))</f>
        <v/>
      </c>
      <c r="D95" s="13"/>
      <c r="E95" s="13"/>
      <c r="F95" s="13"/>
      <c r="G95" s="13"/>
      <c r="H95" s="13"/>
      <c r="I95" s="13"/>
      <c r="J95" s="13"/>
      <c r="K95" s="13"/>
      <c r="L95" s="13"/>
      <c r="M95" s="13"/>
      <c r="N95" s="13"/>
      <c r="O95" s="13"/>
      <c r="P95" s="13"/>
      <c r="Q95" s="2" t="str">
        <f>IF(OR(H95="",F95=""),"",IF(H95=F95,1,IF(H95&lt;F95,0,IF(H95-F95&lt;10,2,IF(H95&gt;F95,3,SE)))))</f>
        <v/>
      </c>
      <c r="V95" s="2"/>
      <c r="W95" s="2"/>
    </row>
    <row r="96" spans="3:34">
      <c r="C96" s="2">
        <f>IF(OR(F96="",H96=""),"",IF(F96=H96,1,IF(F96&lt;H96,0,IF(F96-H96&lt;10,2,IF(F96&gt;H96,3,SE)))))</f>
        <v>0</v>
      </c>
      <c r="D96" s="173" t="str">
        <f>V21</f>
        <v>itaipavacervejaclube</v>
      </c>
      <c r="E96" s="175"/>
      <c r="F96" s="68">
        <v>18</v>
      </c>
      <c r="G96" s="14" t="s">
        <v>20</v>
      </c>
      <c r="H96" s="69">
        <v>58</v>
      </c>
      <c r="I96" s="173" t="str">
        <f>V27</f>
        <v>Lucca Mengão</v>
      </c>
      <c r="J96" s="174"/>
      <c r="K96" s="174"/>
      <c r="L96" s="174"/>
      <c r="M96" s="174"/>
      <c r="N96" s="174"/>
      <c r="O96" s="174"/>
      <c r="P96" s="175"/>
      <c r="Q96" s="2">
        <f>IF(OR(H96="",F96=""),"",IF(H96=F96,1,IF(H96&lt;F96,0,IF(H96-F96&lt;10,2,IF(H96&gt;F96,3,SE)))))</f>
        <v>3</v>
      </c>
      <c r="V96" s="2"/>
      <c r="W96" s="2"/>
    </row>
    <row r="97" spans="3:23">
      <c r="C97" s="2">
        <f>IF(OR(F97="",H97=""),"",IF(F97=H97,1,IF(F97&lt;H97,0,IF(F97-H97&lt;10,2,IF(F97&gt;H97,3,SE)))))</f>
        <v>0</v>
      </c>
      <c r="D97" s="172" t="str">
        <f>V28</f>
        <v>Rosinha da Gabi</v>
      </c>
      <c r="E97" s="172"/>
      <c r="F97" s="68">
        <v>43</v>
      </c>
      <c r="G97" s="14" t="s">
        <v>20</v>
      </c>
      <c r="H97" s="69">
        <v>62</v>
      </c>
      <c r="I97" s="172" t="str">
        <f>V31</f>
        <v>BFR Igor Costa</v>
      </c>
      <c r="J97" s="172"/>
      <c r="K97" s="172"/>
      <c r="L97" s="172"/>
      <c r="M97" s="172"/>
      <c r="N97" s="172"/>
      <c r="O97" s="172"/>
      <c r="P97" s="172"/>
      <c r="Q97" s="2">
        <f>IF(OR(H97="",F97=""),"",IF(H97=F97,1,IF(H97&lt;F97,0,IF(H97-F97&lt;10,2,IF(H97&gt;F97,3,SE)))))</f>
        <v>3</v>
      </c>
      <c r="V97" s="2"/>
      <c r="W97" s="2"/>
    </row>
    <row r="98" spans="3:23">
      <c r="C98" s="2">
        <f>IF(OR(F98="",H98=""),"",IF(F98=H98,1,IF(F98&lt;H98,0,IF(F98-H98&lt;10,2,IF(F98&gt;H98,3,SE)))))</f>
        <v>2</v>
      </c>
      <c r="D98" s="173" t="str">
        <f>V26</f>
        <v>santo onofre E C</v>
      </c>
      <c r="E98" s="175"/>
      <c r="F98" s="69">
        <v>27</v>
      </c>
      <c r="G98" s="14" t="s">
        <v>20</v>
      </c>
      <c r="H98" s="68">
        <v>23</v>
      </c>
      <c r="I98" s="173" t="str">
        <f>V20</f>
        <v>secapimenteira</v>
      </c>
      <c r="J98" s="174"/>
      <c r="K98" s="174"/>
      <c r="L98" s="174"/>
      <c r="M98" s="174"/>
      <c r="N98" s="174"/>
      <c r="O98" s="174"/>
      <c r="P98" s="175"/>
      <c r="Q98" s="2">
        <f>IF(OR(H98="",F98=""),"",IF(H98=F98,1,IF(H98&lt;F98,0,IF(H98-F98&lt;10,2,IF(H98&gt;F98,3,SE)))))</f>
        <v>0</v>
      </c>
      <c r="V98" s="2"/>
      <c r="W98" s="2"/>
    </row>
    <row r="99" spans="3:23">
      <c r="C99" s="2">
        <f>IF(OR(F99="",H99=""),"",IF(F99=H99,1,IF(F99&lt;H99,0,IF(F99-H99&lt;10,2,IF(F99&gt;H99,3,SE)))))</f>
        <v>3</v>
      </c>
      <c r="D99" s="172" t="str">
        <f>V22</f>
        <v>Family Paz F.C.</v>
      </c>
      <c r="E99" s="172"/>
      <c r="F99" s="69">
        <v>77</v>
      </c>
      <c r="G99" s="14" t="s">
        <v>20</v>
      </c>
      <c r="H99" s="68">
        <v>63</v>
      </c>
      <c r="I99" s="172" t="str">
        <f>V29</f>
        <v>La Bestia Negra_Z</v>
      </c>
      <c r="J99" s="172"/>
      <c r="K99" s="172"/>
      <c r="L99" s="172"/>
      <c r="M99" s="172"/>
      <c r="N99" s="172"/>
      <c r="O99" s="172"/>
      <c r="P99" s="172"/>
      <c r="Q99" s="2">
        <f>IF(OR(H99="",F99=""),"",IF(H99=F99,1,IF(H99&lt;F99,0,IF(H99-F99&lt;10,2,IF(H99&gt;F99,3,SE)))))</f>
        <v>0</v>
      </c>
      <c r="V99" s="2"/>
      <c r="W99" s="2"/>
    </row>
    <row r="100" spans="3:23">
      <c r="C100" s="2">
        <f>IF(OR(F100="",H100=""),"",IF(F100=H100,1,IF(F100&lt;H100,0,IF(F100-H100&lt;10,2,IF(F100&gt;H100,3,SE)))))</f>
        <v>2</v>
      </c>
      <c r="D100" s="172" t="str">
        <f>V25</f>
        <v>Puro Malte F. C.</v>
      </c>
      <c r="E100" s="172"/>
      <c r="F100" s="69">
        <v>49</v>
      </c>
      <c r="G100" s="14" t="s">
        <v>20</v>
      </c>
      <c r="H100" s="68">
        <v>48</v>
      </c>
      <c r="I100" s="172" t="str">
        <f>V30</f>
        <v>Forever2014</v>
      </c>
      <c r="J100" s="172"/>
      <c r="K100" s="172"/>
      <c r="L100" s="172"/>
      <c r="M100" s="172"/>
      <c r="N100" s="172"/>
      <c r="O100" s="172"/>
      <c r="P100" s="172"/>
      <c r="Q100" s="2">
        <f>IF(OR(H100="",F100=""),"",IF(H100=F100,1,IF(H100&lt;F100,0,IF(H100-F100&lt;10,2,IF(H100&gt;F100,3,SE)))))</f>
        <v>0</v>
      </c>
      <c r="V100" s="2"/>
      <c r="W100" s="2"/>
    </row>
    <row r="101" spans="3:23">
      <c r="C101" s="2">
        <f>IF(OR(F101="",H101=""),"",IF(F101=H101,1,IF(F101&lt;H101,0,IF(F101-H101&lt;10,2,IF(F101&gt;H101,3,SE)))))</f>
        <v>0</v>
      </c>
      <c r="D101" s="172" t="str">
        <f>V23</f>
        <v>PHVT F.C.</v>
      </c>
      <c r="E101" s="172"/>
      <c r="F101" s="68">
        <v>54</v>
      </c>
      <c r="G101" s="14" t="s">
        <v>20</v>
      </c>
      <c r="H101" s="69">
        <v>59</v>
      </c>
      <c r="I101" s="172" t="str">
        <f>V24</f>
        <v>Tribe of Gypsies</v>
      </c>
      <c r="J101" s="172"/>
      <c r="K101" s="172"/>
      <c r="L101" s="172"/>
      <c r="M101" s="172"/>
      <c r="N101" s="172"/>
      <c r="O101" s="172"/>
      <c r="P101" s="172"/>
      <c r="Q101" s="2">
        <f>IF(OR(H101="",F101=""),"",IF(H101=F101,1,IF(H101&lt;F101,0,IF(H101-F101&lt;10,2,IF(H101&gt;F101,3,SE)))))</f>
        <v>2</v>
      </c>
      <c r="V101" s="2"/>
      <c r="W101" s="2"/>
    </row>
    <row r="102" spans="3:23" ht="15.75" thickBot="1">
      <c r="C102" s="2" t="str">
        <f>IF(OR(F102="",H102=""),"",IF(F102=H102,1,IF(F102&lt;H102,0,IF(F102-H102&lt;10,2,IF(F102&gt;H102,3,SE)))))</f>
        <v/>
      </c>
      <c r="D102" s="13"/>
      <c r="E102" s="13"/>
      <c r="F102" s="13"/>
      <c r="G102" s="13"/>
      <c r="H102" s="13"/>
      <c r="I102" s="13"/>
      <c r="J102" s="13"/>
      <c r="K102" s="13"/>
      <c r="L102" s="13"/>
      <c r="M102" s="13"/>
      <c r="N102" s="13"/>
      <c r="O102" s="13"/>
      <c r="P102" s="13"/>
      <c r="Q102" s="2" t="str">
        <f>IF(OR(H102="",F102=""),"",IF(H102=F102,1,IF(H102&lt;F102,0,IF(H102-F102&lt;10,2,IF(H102&gt;F102,3,SE)))))</f>
        <v/>
      </c>
      <c r="V102" s="2"/>
      <c r="W102" s="2"/>
    </row>
    <row r="103" spans="3:23">
      <c r="C103" s="2" t="str">
        <f>IF(OR(F103="",H103=""),"",IF(F103=H103,1,IF(F103&lt;H103,0,IF(F103-H103&lt;10,2,IF(F103&gt;H103,3,SE)))))</f>
        <v/>
      </c>
      <c r="D103" s="166" t="s">
        <v>25</v>
      </c>
      <c r="E103" s="167"/>
      <c r="F103" s="167"/>
      <c r="G103" s="167"/>
      <c r="H103" s="167"/>
      <c r="I103" s="167"/>
      <c r="J103" s="167"/>
      <c r="K103" s="167"/>
      <c r="L103" s="167"/>
      <c r="M103" s="167"/>
      <c r="N103" s="167"/>
      <c r="O103" s="167"/>
      <c r="P103" s="168"/>
      <c r="Q103" s="2" t="str">
        <f>IF(OR(H103="",F103=""),"",IF(H103=F103,1,IF(H103&lt;F103,0,IF(H103-F103&lt;10,2,IF(H103&gt;F103,3,SE)))))</f>
        <v/>
      </c>
      <c r="V103" s="2"/>
      <c r="W103" s="2"/>
    </row>
    <row r="104" spans="3:23" ht="15.75" thickBot="1">
      <c r="C104" s="2" t="str">
        <f>IF(OR(F104="",H104=""),"",IF(F104=H104,1,IF(F104&lt;H104,0,IF(F104-H104&lt;10,2,IF(F104&gt;H104,3,SE)))))</f>
        <v/>
      </c>
      <c r="D104" s="169"/>
      <c r="E104" s="170"/>
      <c r="F104" s="170"/>
      <c r="G104" s="170"/>
      <c r="H104" s="170"/>
      <c r="I104" s="170"/>
      <c r="J104" s="170"/>
      <c r="K104" s="170"/>
      <c r="L104" s="170"/>
      <c r="M104" s="170"/>
      <c r="N104" s="170"/>
      <c r="O104" s="170"/>
      <c r="P104" s="171"/>
      <c r="Q104" s="2" t="str">
        <f>IF(OR(H104="",F104=""),"",IF(H104=F104,1,IF(H104&lt;F104,0,IF(H104-F104&lt;10,2,IF(H104&gt;F104,3,SE)))))</f>
        <v/>
      </c>
      <c r="V104" s="2"/>
      <c r="W104" s="2"/>
    </row>
    <row r="105" spans="3:23">
      <c r="C105" s="2" t="str">
        <f>IF(OR(F105="",H105=""),"",IF(F105=H105,1,IF(F105&lt;H105,0,IF(F105-H105&lt;10,2,IF(F105&gt;H105,3,SE)))))</f>
        <v/>
      </c>
      <c r="D105" s="13"/>
      <c r="E105" s="13"/>
      <c r="F105" s="13"/>
      <c r="G105" s="13"/>
      <c r="H105" s="13"/>
      <c r="I105" s="13"/>
      <c r="J105" s="13"/>
      <c r="K105" s="13"/>
      <c r="L105" s="13"/>
      <c r="M105" s="13"/>
      <c r="N105" s="13"/>
      <c r="O105" s="13"/>
      <c r="P105" s="13"/>
      <c r="Q105" s="2" t="str">
        <f>IF(OR(H105="",F105=""),"",IF(H105=F105,1,IF(H105&lt;F105,0,IF(H105-F105&lt;10,2,IF(H105&gt;F105,3,SE)))))</f>
        <v/>
      </c>
      <c r="V105" s="2"/>
      <c r="W105" s="2"/>
    </row>
    <row r="106" spans="3:23">
      <c r="C106" s="2">
        <f>IF(OR(F106="",H106=""),"",IF(F106=H106,1,IF(F106&lt;H106,0,IF(F106-H106&lt;10,2,IF(F106&gt;H106,3,SE)))))</f>
        <v>0</v>
      </c>
      <c r="D106" s="173" t="str">
        <f>V27</f>
        <v>Lucca Mengão</v>
      </c>
      <c r="E106" s="175"/>
      <c r="F106" s="68">
        <v>54</v>
      </c>
      <c r="G106" s="14" t="s">
        <v>20</v>
      </c>
      <c r="H106" s="69">
        <v>71</v>
      </c>
      <c r="I106" s="173" t="str">
        <f>V28</f>
        <v>Rosinha da Gabi</v>
      </c>
      <c r="J106" s="174"/>
      <c r="K106" s="174"/>
      <c r="L106" s="174"/>
      <c r="M106" s="174"/>
      <c r="N106" s="174"/>
      <c r="O106" s="174"/>
      <c r="P106" s="175"/>
      <c r="Q106" s="2">
        <f>IF(OR(H106="",F106=""),"",IF(H106=F106,1,IF(H106&lt;F106,0,IF(H106-F106&lt;10,2,IF(H106&gt;F106,3,SE)))))</f>
        <v>3</v>
      </c>
      <c r="V106" s="2"/>
      <c r="W106" s="2"/>
    </row>
    <row r="107" spans="3:23">
      <c r="C107" s="2">
        <f>IF(OR(F107="",H107=""),"",IF(F107=H107,1,IF(F107&lt;H107,0,IF(F107-H107&lt;10,2,IF(F107&gt;H107,3,SE)))))</f>
        <v>3</v>
      </c>
      <c r="D107" s="172" t="str">
        <f>V24</f>
        <v>Tribe of Gypsies</v>
      </c>
      <c r="E107" s="172"/>
      <c r="F107" s="69">
        <v>46</v>
      </c>
      <c r="G107" s="14" t="s">
        <v>20</v>
      </c>
      <c r="H107" s="68">
        <v>31</v>
      </c>
      <c r="I107" s="172" t="str">
        <f>V22</f>
        <v>Family Paz F.C.</v>
      </c>
      <c r="J107" s="172"/>
      <c r="K107" s="172"/>
      <c r="L107" s="172"/>
      <c r="M107" s="172"/>
      <c r="N107" s="172"/>
      <c r="O107" s="172"/>
      <c r="P107" s="172"/>
      <c r="Q107" s="2">
        <f>IF(OR(H107="",F107=""),"",IF(H107=F107,1,IF(H107&lt;F107,0,IF(H107-F107&lt;10,2,IF(H107&gt;F107,3,SE)))))</f>
        <v>0</v>
      </c>
      <c r="V107" s="2"/>
      <c r="W107" s="2"/>
    </row>
    <row r="108" spans="3:23">
      <c r="C108" s="2">
        <f>IF(OR(F108="",H108=""),"",IF(F108=H108,1,IF(F108&lt;H108,0,IF(F108-H108&lt;10,2,IF(F108&gt;H108,3,SE)))))</f>
        <v>0</v>
      </c>
      <c r="D108" s="173" t="str">
        <f>V20</f>
        <v>secapimenteira</v>
      </c>
      <c r="E108" s="175"/>
      <c r="F108" s="68">
        <v>27</v>
      </c>
      <c r="G108" s="14" t="s">
        <v>20</v>
      </c>
      <c r="H108" s="69">
        <v>44</v>
      </c>
      <c r="I108" s="173" t="str">
        <f>V31</f>
        <v>BFR Igor Costa</v>
      </c>
      <c r="J108" s="174"/>
      <c r="K108" s="174"/>
      <c r="L108" s="174"/>
      <c r="M108" s="174"/>
      <c r="N108" s="174"/>
      <c r="O108" s="174"/>
      <c r="P108" s="175"/>
      <c r="Q108" s="2">
        <f>IF(OR(H108="",F108=""),"",IF(H108=F108,1,IF(H108&lt;F108,0,IF(H108-F108&lt;10,2,IF(H108&gt;F108,3,SE)))))</f>
        <v>3</v>
      </c>
      <c r="V108" s="2"/>
      <c r="W108" s="2"/>
    </row>
    <row r="109" spans="3:23">
      <c r="C109" s="2">
        <f>IF(OR(F109="",H109=""),"",IF(F109=H109,1,IF(F109&lt;H109,0,IF(F109-H109&lt;10,2,IF(F109&gt;H109,3,SE)))))</f>
        <v>0</v>
      </c>
      <c r="D109" s="172" t="str">
        <f>V29</f>
        <v>La Bestia Negra_Z</v>
      </c>
      <c r="E109" s="172"/>
      <c r="F109" s="68">
        <v>42</v>
      </c>
      <c r="G109" s="14" t="s">
        <v>20</v>
      </c>
      <c r="H109" s="69">
        <v>46</v>
      </c>
      <c r="I109" s="172" t="str">
        <f>V23</f>
        <v>PHVT F.C.</v>
      </c>
      <c r="J109" s="172"/>
      <c r="K109" s="172"/>
      <c r="L109" s="172"/>
      <c r="M109" s="172"/>
      <c r="N109" s="172"/>
      <c r="O109" s="172"/>
      <c r="P109" s="172"/>
      <c r="Q109" s="2">
        <f>IF(OR(H109="",F109=""),"",IF(H109=F109,1,IF(H109&lt;F109,0,IF(H109-F109&lt;10,2,IF(H109&gt;F109,3,SE)))))</f>
        <v>2</v>
      </c>
      <c r="V109" s="2"/>
      <c r="W109" s="2"/>
    </row>
    <row r="110" spans="3:23">
      <c r="C110" s="2">
        <f>IF(OR(F110="",H110=""),"",IF(F110=H110,1,IF(F110&lt;H110,0,IF(F110-H110&lt;10,2,IF(F110&gt;H110,3,SE)))))</f>
        <v>3</v>
      </c>
      <c r="D110" s="172" t="str">
        <f>V30</f>
        <v>Forever2014</v>
      </c>
      <c r="E110" s="172"/>
      <c r="F110" s="69">
        <v>21</v>
      </c>
      <c r="G110" s="14" t="s">
        <v>20</v>
      </c>
      <c r="H110" s="68">
        <v>5</v>
      </c>
      <c r="I110" s="172" t="str">
        <f>V21</f>
        <v>itaipavacervejaclube</v>
      </c>
      <c r="J110" s="172"/>
      <c r="K110" s="172"/>
      <c r="L110" s="172"/>
      <c r="M110" s="172"/>
      <c r="N110" s="172"/>
      <c r="O110" s="172"/>
      <c r="P110" s="172"/>
      <c r="Q110" s="2">
        <f>IF(OR(H110="",F110=""),"",IF(H110=F110,1,IF(H110&lt;F110,0,IF(H110-F110&lt;10,2,IF(H110&gt;F110,3,SE)))))</f>
        <v>0</v>
      </c>
      <c r="V110" s="2"/>
      <c r="W110" s="2"/>
    </row>
    <row r="111" spans="3:23">
      <c r="C111" s="2">
        <f>IF(OR(F111="",H111=""),"",IF(F111=H111,1,IF(F111&lt;H111,0,IF(F111-H111&lt;10,2,IF(F111&gt;H111,3,SE)))))</f>
        <v>3</v>
      </c>
      <c r="D111" s="172" t="str">
        <f>V25</f>
        <v>Puro Malte F. C.</v>
      </c>
      <c r="E111" s="172"/>
      <c r="F111" s="69">
        <v>45</v>
      </c>
      <c r="G111" s="14" t="s">
        <v>20</v>
      </c>
      <c r="H111" s="68">
        <v>0</v>
      </c>
      <c r="I111" s="172" t="str">
        <f>V26</f>
        <v>santo onofre E C</v>
      </c>
      <c r="J111" s="172"/>
      <c r="K111" s="172"/>
      <c r="L111" s="172"/>
      <c r="M111" s="172"/>
      <c r="N111" s="172"/>
      <c r="O111" s="172"/>
      <c r="P111" s="172"/>
      <c r="Q111" s="2">
        <f>IF(OR(H111="",F111=""),"",IF(H111=F111,1,IF(H111&lt;F111,0,IF(H111-F111&lt;10,2,IF(H111&gt;F111,3,SE)))))</f>
        <v>0</v>
      </c>
      <c r="V111" s="2"/>
      <c r="W111" s="2"/>
    </row>
    <row r="112" spans="3:23" ht="15.75" thickBot="1">
      <c r="C112" s="2" t="str">
        <f>IF(OR(F112="",H112=""),"",IF(F112=H112,1,IF(F112&lt;H112,0,IF(F112-H112&lt;10,2,IF(F112&gt;H112,3,SE)))))</f>
        <v/>
      </c>
      <c r="D112" s="13"/>
      <c r="E112" s="13"/>
      <c r="F112" s="13"/>
      <c r="G112" s="13"/>
      <c r="H112" s="13"/>
      <c r="I112" s="13"/>
      <c r="J112" s="13"/>
      <c r="K112" s="13"/>
      <c r="L112" s="13"/>
      <c r="M112" s="13"/>
      <c r="N112" s="13"/>
      <c r="O112" s="13"/>
      <c r="P112" s="13"/>
      <c r="Q112" s="2" t="str">
        <f>IF(OR(H112="",F112=""),"",IF(H112=F112,1,IF(H112&lt;F112,0,IF(H112-F112&lt;10,2,IF(H112&gt;F112,3,SE)))))</f>
        <v/>
      </c>
      <c r="V112" s="2"/>
      <c r="W112" s="2"/>
    </row>
    <row r="113" spans="3:23">
      <c r="C113" s="2" t="str">
        <f>IF(OR(F113="",H113=""),"",IF(F113=H113,1,IF(F113&lt;H113,0,IF(F113-H113&lt;10,2,IF(F113&gt;H113,3,SE)))))</f>
        <v/>
      </c>
      <c r="D113" s="166" t="s">
        <v>24</v>
      </c>
      <c r="E113" s="167"/>
      <c r="F113" s="167"/>
      <c r="G113" s="167"/>
      <c r="H113" s="167"/>
      <c r="I113" s="167"/>
      <c r="J113" s="167"/>
      <c r="K113" s="167"/>
      <c r="L113" s="167"/>
      <c r="M113" s="167"/>
      <c r="N113" s="167"/>
      <c r="O113" s="167"/>
      <c r="P113" s="168"/>
      <c r="Q113" s="2" t="str">
        <f>IF(OR(H113="",F113=""),"",IF(H113=F113,1,IF(H113&lt;F113,0,IF(H113-F113&lt;10,2,IF(H113&gt;F113,3,SE)))))</f>
        <v/>
      </c>
      <c r="V113" s="2"/>
      <c r="W113" s="2"/>
    </row>
    <row r="114" spans="3:23" ht="15.75" thickBot="1">
      <c r="C114" s="2" t="str">
        <f>IF(OR(F114="",H114=""),"",IF(F114=H114,1,IF(F114&lt;H114,0,IF(F114-H114&lt;10,2,IF(F114&gt;H114,3,SE)))))</f>
        <v/>
      </c>
      <c r="D114" s="169"/>
      <c r="E114" s="170"/>
      <c r="F114" s="170"/>
      <c r="G114" s="170"/>
      <c r="H114" s="170"/>
      <c r="I114" s="170"/>
      <c r="J114" s="170"/>
      <c r="K114" s="170"/>
      <c r="L114" s="170"/>
      <c r="M114" s="170"/>
      <c r="N114" s="170"/>
      <c r="O114" s="170"/>
      <c r="P114" s="171"/>
      <c r="Q114" s="2" t="str">
        <f>IF(OR(H114="",F114=""),"",IF(H114=F114,1,IF(H114&lt;F114,0,IF(H114-F114&lt;10,2,IF(H114&gt;F114,3,SE)))))</f>
        <v/>
      </c>
      <c r="V114" s="2"/>
      <c r="W114" s="2"/>
    </row>
    <row r="115" spans="3:23">
      <c r="C115" s="2" t="str">
        <f>IF(OR(F115="",H115=""),"",IF(F115=H115,1,IF(F115&lt;H115,0,IF(F115-H115&lt;10,2,IF(F115&gt;H115,3,SE)))))</f>
        <v/>
      </c>
      <c r="D115" s="13"/>
      <c r="E115" s="13"/>
      <c r="F115" s="13"/>
      <c r="G115" s="13"/>
      <c r="H115" s="13"/>
      <c r="I115" s="13"/>
      <c r="J115" s="13"/>
      <c r="K115" s="13"/>
      <c r="L115" s="13"/>
      <c r="M115" s="13"/>
      <c r="N115" s="13"/>
      <c r="O115" s="13"/>
      <c r="P115" s="13"/>
      <c r="Q115" s="2" t="str">
        <f>IF(OR(H115="",F115=""),"",IF(H115=F115,1,IF(H115&lt;F115,0,IF(H115-F115&lt;10,2,IF(H115&gt;F115,3,SE)))))</f>
        <v/>
      </c>
      <c r="V115" s="2"/>
      <c r="W115" s="2"/>
    </row>
    <row r="116" spans="3:23">
      <c r="C116" s="2">
        <f>IF(OR(F116="",H116=""),"",IF(F116=H116,1,IF(F116&lt;H116,0,IF(F116-H116&lt;10,2,IF(F116&gt;H116,3,SE)))))</f>
        <v>0</v>
      </c>
      <c r="D116" s="172" t="str">
        <f>V27</f>
        <v>Lucca Mengão</v>
      </c>
      <c r="E116" s="172"/>
      <c r="F116" s="68">
        <v>70</v>
      </c>
      <c r="G116" s="14" t="s">
        <v>20</v>
      </c>
      <c r="H116" s="69">
        <v>83</v>
      </c>
      <c r="I116" s="172" t="str">
        <f>V30</f>
        <v>Forever2014</v>
      </c>
      <c r="J116" s="172"/>
      <c r="K116" s="172"/>
      <c r="L116" s="172"/>
      <c r="M116" s="172"/>
      <c r="N116" s="172"/>
      <c r="O116" s="172"/>
      <c r="P116" s="172"/>
      <c r="Q116" s="2">
        <f>IF(OR(H116="",F116=""),"",IF(H116=F116,1,IF(H116&lt;F116,0,IF(H116-F116&lt;10,2,IF(H116&gt;F116,3,SE)))))</f>
        <v>3</v>
      </c>
      <c r="V116" s="2"/>
      <c r="W116" s="2"/>
    </row>
    <row r="117" spans="3:23">
      <c r="C117" s="2">
        <f>IF(OR(F117="",H117=""),"",IF(F117=H117,1,IF(F117&lt;H117,0,IF(F117-H117&lt;10,2,IF(F117&gt;H117,3,SE)))))</f>
        <v>3</v>
      </c>
      <c r="D117" s="172" t="str">
        <f>V29</f>
        <v>La Bestia Negra_Z</v>
      </c>
      <c r="E117" s="172"/>
      <c r="F117" s="69">
        <v>92</v>
      </c>
      <c r="G117" s="14" t="s">
        <v>20</v>
      </c>
      <c r="H117" s="68">
        <v>60</v>
      </c>
      <c r="I117" s="172" t="str">
        <f>V25</f>
        <v>Puro Malte F. C.</v>
      </c>
      <c r="J117" s="172"/>
      <c r="K117" s="172"/>
      <c r="L117" s="172"/>
      <c r="M117" s="172"/>
      <c r="N117" s="172"/>
      <c r="O117" s="172"/>
      <c r="P117" s="172"/>
      <c r="Q117" s="2">
        <f>IF(OR(H117="",F117=""),"",IF(H117=F117,1,IF(H117&lt;F117,0,IF(H117-F117&lt;10,2,IF(H117&gt;F117,3,SE)))))</f>
        <v>0</v>
      </c>
      <c r="V117" s="2"/>
      <c r="W117" s="2"/>
    </row>
    <row r="118" spans="3:23">
      <c r="C118" s="2">
        <f>IF(OR(F118="",H118=""),"",IF(F118=H118,1,IF(F118&lt;H118,0,IF(F118-H118&lt;10,2,IF(F118&gt;H118,3,SE)))))</f>
        <v>3</v>
      </c>
      <c r="D118" s="172" t="str">
        <f>V21</f>
        <v>itaipavacervejaclube</v>
      </c>
      <c r="E118" s="172"/>
      <c r="F118" s="69">
        <v>34</v>
      </c>
      <c r="G118" s="14" t="s">
        <v>20</v>
      </c>
      <c r="H118" s="68">
        <v>18</v>
      </c>
      <c r="I118" s="172" t="str">
        <f>V24</f>
        <v>Tribe of Gypsies</v>
      </c>
      <c r="J118" s="172"/>
      <c r="K118" s="172"/>
      <c r="L118" s="172"/>
      <c r="M118" s="172"/>
      <c r="N118" s="172"/>
      <c r="O118" s="172"/>
      <c r="P118" s="172"/>
      <c r="Q118" s="2">
        <f>IF(OR(H118="",F118=""),"",IF(H118=F118,1,IF(H118&lt;F118,0,IF(H118-F118&lt;10,2,IF(H118&gt;F118,3,SE)))))</f>
        <v>0</v>
      </c>
      <c r="V118" s="2"/>
      <c r="W118" s="2"/>
    </row>
    <row r="119" spans="3:23">
      <c r="C119" s="2">
        <f>IF(OR(F119="",H119=""),"",IF(F119=H119,1,IF(F119&lt;H119,0,IF(F119-H119&lt;10,2,IF(F119&gt;H119,3,SE)))))</f>
        <v>3</v>
      </c>
      <c r="D119" s="172" t="str">
        <f>V31</f>
        <v>BFR Igor Costa</v>
      </c>
      <c r="E119" s="172"/>
      <c r="F119" s="69">
        <v>98</v>
      </c>
      <c r="G119" s="14" t="s">
        <v>20</v>
      </c>
      <c r="H119" s="68">
        <v>21</v>
      </c>
      <c r="I119" s="172" t="str">
        <f>V26</f>
        <v>santo onofre E C</v>
      </c>
      <c r="J119" s="172"/>
      <c r="K119" s="172"/>
      <c r="L119" s="172"/>
      <c r="M119" s="172"/>
      <c r="N119" s="172"/>
      <c r="O119" s="172"/>
      <c r="P119" s="172"/>
      <c r="Q119" s="2">
        <f>IF(OR(H119="",F119=""),"",IF(H119=F119,1,IF(H119&lt;F119,0,IF(H119-F119&lt;10,2,IF(H119&gt;F119,3,SE)))))</f>
        <v>0</v>
      </c>
      <c r="V119" s="2"/>
      <c r="W119" s="2"/>
    </row>
    <row r="120" spans="3:23">
      <c r="C120" s="2">
        <f>IF(OR(F120="",H120=""),"",IF(F120=H120,1,IF(F120&lt;H120,0,IF(F120-H120&lt;10,2,IF(F120&gt;H120,3,SE)))))</f>
        <v>3</v>
      </c>
      <c r="D120" s="172" t="str">
        <f>V28</f>
        <v>Rosinha da Gabi</v>
      </c>
      <c r="E120" s="172"/>
      <c r="F120" s="69">
        <v>97</v>
      </c>
      <c r="G120" s="14" t="s">
        <v>20</v>
      </c>
      <c r="H120" s="68">
        <v>73</v>
      </c>
      <c r="I120" s="172" t="str">
        <f>V20</f>
        <v>secapimenteira</v>
      </c>
      <c r="J120" s="172"/>
      <c r="K120" s="172"/>
      <c r="L120" s="172"/>
      <c r="M120" s="172"/>
      <c r="N120" s="172"/>
      <c r="O120" s="172"/>
      <c r="P120" s="172"/>
      <c r="Q120" s="2">
        <f>IF(OR(H120="",F120=""),"",IF(H120=F120,1,IF(H120&lt;F120,0,IF(H120-F120&lt;10,2,IF(H120&gt;F120,3,SE)))))</f>
        <v>0</v>
      </c>
      <c r="V120" s="2"/>
      <c r="W120" s="2"/>
    </row>
    <row r="121" spans="3:23">
      <c r="C121" s="2">
        <f>IF(OR(F121="",H121=""),"",IF(F121=H121,1,IF(F121&lt;H121,0,IF(F121-H121&lt;10,2,IF(F121&gt;H121,3,SE)))))</f>
        <v>3</v>
      </c>
      <c r="D121" s="172" t="str">
        <f>V22</f>
        <v>Family Paz F.C.</v>
      </c>
      <c r="E121" s="172"/>
      <c r="F121" s="69">
        <v>26</v>
      </c>
      <c r="G121" s="14" t="s">
        <v>20</v>
      </c>
      <c r="H121" s="68">
        <v>0</v>
      </c>
      <c r="I121" s="172" t="str">
        <f>V23</f>
        <v>PHVT F.C.</v>
      </c>
      <c r="J121" s="172"/>
      <c r="K121" s="172"/>
      <c r="L121" s="172"/>
      <c r="M121" s="172"/>
      <c r="N121" s="172"/>
      <c r="O121" s="172"/>
      <c r="P121" s="172"/>
      <c r="Q121" s="2">
        <f>IF(OR(H121="",F121=""),"",IF(H121=F121,1,IF(H121&lt;F121,0,IF(H121-F121&lt;10,2,IF(H121&gt;F121,3,SE)))))</f>
        <v>0</v>
      </c>
      <c r="V121" s="2"/>
      <c r="W121" s="2"/>
    </row>
    <row r="122" spans="3:23" ht="15.75" thickBot="1">
      <c r="C122" s="2" t="str">
        <f>IF(OR(F122="",H122=""),"",IF(F122=H122,1,IF(F122&lt;H122,0,IF(F122-H122&lt;10,2,IF(F122&gt;H122,3,SE)))))</f>
        <v/>
      </c>
      <c r="D122" s="13"/>
      <c r="E122" s="13"/>
      <c r="F122" s="13"/>
      <c r="G122" s="13"/>
      <c r="H122" s="13"/>
      <c r="I122" s="13"/>
      <c r="J122" s="13"/>
      <c r="K122" s="13"/>
      <c r="L122" s="13"/>
      <c r="M122" s="13"/>
      <c r="N122" s="13"/>
      <c r="O122" s="13"/>
      <c r="P122" s="13"/>
      <c r="Q122" s="2" t="str">
        <f>IF(OR(H122="",F122=""),"",IF(H122=F122,1,IF(H122&lt;F122,0,IF(H122-F122&lt;10,2,IF(H122&gt;F122,3,SE)))))</f>
        <v/>
      </c>
      <c r="V122" s="2"/>
      <c r="W122" s="2"/>
    </row>
    <row r="123" spans="3:23">
      <c r="C123" s="2" t="str">
        <f>IF(OR(F123="",H123=""),"",IF(F123=H123,1,IF(F123&lt;H123,0,IF(F123-H123&lt;10,2,IF(F123&gt;H123,3,SE)))))</f>
        <v/>
      </c>
      <c r="D123" s="166" t="s">
        <v>22</v>
      </c>
      <c r="E123" s="167"/>
      <c r="F123" s="167"/>
      <c r="G123" s="167"/>
      <c r="H123" s="167"/>
      <c r="I123" s="167"/>
      <c r="J123" s="167"/>
      <c r="K123" s="167"/>
      <c r="L123" s="167"/>
      <c r="M123" s="167"/>
      <c r="N123" s="167"/>
      <c r="O123" s="167"/>
      <c r="P123" s="168"/>
      <c r="Q123" s="2" t="str">
        <f>IF(OR(H123="",F123=""),"",IF(H123=F123,1,IF(H123&lt;F123,0,IF(H123-F123&lt;10,2,IF(H123&gt;F123,3,SE)))))</f>
        <v/>
      </c>
      <c r="V123" s="2"/>
      <c r="W123" s="2"/>
    </row>
    <row r="124" spans="3:23" ht="15.75" thickBot="1">
      <c r="C124" s="2" t="str">
        <f>IF(OR(F124="",H124=""),"",IF(F124=H124,1,IF(F124&lt;H124,0,IF(F124-H124&lt;10,2,IF(F124&gt;H124,3,SE)))))</f>
        <v/>
      </c>
      <c r="D124" s="169"/>
      <c r="E124" s="170"/>
      <c r="F124" s="170"/>
      <c r="G124" s="170"/>
      <c r="H124" s="170"/>
      <c r="I124" s="170"/>
      <c r="J124" s="170"/>
      <c r="K124" s="170"/>
      <c r="L124" s="170"/>
      <c r="M124" s="170"/>
      <c r="N124" s="170"/>
      <c r="O124" s="170"/>
      <c r="P124" s="171"/>
      <c r="Q124" s="2" t="str">
        <f>IF(OR(H124="",F124=""),"",IF(H124=F124,1,IF(H124&lt;F124,0,IF(H124-F124&lt;10,2,IF(H124&gt;F124,3,SE)))))</f>
        <v/>
      </c>
    </row>
    <row r="125" spans="3:23">
      <c r="C125" s="2" t="str">
        <f>IF(OR(F125="",H125=""),"",IF(F125=H125,1,IF(F125&lt;H125,0,IF(F125-H125&lt;10,2,IF(F125&gt;H125,3,SE)))))</f>
        <v/>
      </c>
      <c r="D125" s="13"/>
      <c r="E125" s="13"/>
      <c r="F125" s="13"/>
      <c r="G125" s="13"/>
      <c r="H125" s="13"/>
      <c r="I125" s="13"/>
      <c r="J125" s="13"/>
      <c r="K125" s="13"/>
      <c r="L125" s="13"/>
      <c r="M125" s="13"/>
      <c r="N125" s="13"/>
      <c r="O125" s="13"/>
      <c r="P125" s="13"/>
      <c r="Q125" s="2" t="str">
        <f>IF(OR(H125="",F125=""),"",IF(H125=F125,1,IF(H125&lt;F125,0,IF(H125-F125&lt;10,2,IF(H125&gt;F125,3,SE)))))</f>
        <v/>
      </c>
    </row>
    <row r="126" spans="3:23">
      <c r="C126" s="2">
        <f>IF(OR(F126="",H126=""),"",IF(F126=H126,1,IF(F126&lt;H126,0,IF(F126-H126&lt;10,2,IF(F126&gt;H126,3,SE)))))</f>
        <v>0</v>
      </c>
      <c r="D126" s="173" t="str">
        <f>V23</f>
        <v>PHVT F.C.</v>
      </c>
      <c r="E126" s="175"/>
      <c r="F126" s="68">
        <v>25</v>
      </c>
      <c r="G126" s="14" t="s">
        <v>20</v>
      </c>
      <c r="H126" s="69">
        <v>79</v>
      </c>
      <c r="I126" s="173" t="str">
        <f>V28</f>
        <v>Rosinha da Gabi</v>
      </c>
      <c r="J126" s="174"/>
      <c r="K126" s="174"/>
      <c r="L126" s="174"/>
      <c r="M126" s="174"/>
      <c r="N126" s="174"/>
      <c r="O126" s="174"/>
      <c r="P126" s="175"/>
      <c r="Q126" s="2">
        <f>IF(OR(H126="",F126=""),"",IF(H126=F126,1,IF(H126&lt;F126,0,IF(H126-F126&lt;10,2,IF(H126&gt;F126,3,SE)))))</f>
        <v>3</v>
      </c>
    </row>
    <row r="127" spans="3:23">
      <c r="C127" s="2">
        <f>IF(OR(F127="",H127=""),"",IF(F127=H127,1,IF(F127&lt;H127,0,IF(F127-H127&lt;10,2,IF(F127&gt;H127,3,SE)))))</f>
        <v>3</v>
      </c>
      <c r="D127" s="172" t="str">
        <f>V24</f>
        <v>Tribe of Gypsies</v>
      </c>
      <c r="E127" s="172"/>
      <c r="F127" s="69">
        <v>72</v>
      </c>
      <c r="G127" s="14" t="s">
        <v>20</v>
      </c>
      <c r="H127" s="68">
        <v>46</v>
      </c>
      <c r="I127" s="172" t="str">
        <f>V30</f>
        <v>Forever2014</v>
      </c>
      <c r="J127" s="172"/>
      <c r="K127" s="172"/>
      <c r="L127" s="172"/>
      <c r="M127" s="172"/>
      <c r="N127" s="172"/>
      <c r="O127" s="172"/>
      <c r="P127" s="172"/>
      <c r="Q127" s="2">
        <f>IF(OR(H127="",F127=""),"",IF(H127=F127,1,IF(H127&lt;F127,0,IF(H127-F127&lt;10,2,IF(H127&gt;F127,3,SE)))))</f>
        <v>0</v>
      </c>
    </row>
    <row r="128" spans="3:23">
      <c r="C128" s="2">
        <f>IF(OR(F128="",H128=""),"",IF(F128=H128,1,IF(F128&lt;H128,0,IF(F128-H128&lt;10,2,IF(F128&gt;H128,3,SE)))))</f>
        <v>0</v>
      </c>
      <c r="D128" s="173" t="str">
        <f>V20</f>
        <v>secapimenteira</v>
      </c>
      <c r="E128" s="175"/>
      <c r="F128" s="68">
        <v>41</v>
      </c>
      <c r="G128" s="14" t="s">
        <v>20</v>
      </c>
      <c r="H128" s="69">
        <v>72</v>
      </c>
      <c r="I128" s="173" t="str">
        <f>V27</f>
        <v>Lucca Mengão</v>
      </c>
      <c r="J128" s="174"/>
      <c r="K128" s="174"/>
      <c r="L128" s="174"/>
      <c r="M128" s="174"/>
      <c r="N128" s="174"/>
      <c r="O128" s="174"/>
      <c r="P128" s="175"/>
      <c r="Q128" s="2">
        <f>IF(OR(H128="",F128=""),"",IF(H128=F128,1,IF(H128&lt;F128,0,IF(H128-F128&lt;10,2,IF(H128&gt;F128,3,SE)))))</f>
        <v>3</v>
      </c>
    </row>
    <row r="129" spans="3:17">
      <c r="C129" s="2">
        <f>IF(OR(F129="",H129=""),"",IF(F129=H129,1,IF(F129&lt;H129,0,IF(F129-H129&lt;10,2,IF(F129&gt;H129,3,SE)))))</f>
        <v>0</v>
      </c>
      <c r="D129" s="172" t="str">
        <f>V26</f>
        <v>santo onofre E C</v>
      </c>
      <c r="E129" s="172"/>
      <c r="F129" s="68">
        <v>41</v>
      </c>
      <c r="G129" s="14" t="s">
        <v>20</v>
      </c>
      <c r="H129" s="69">
        <v>59</v>
      </c>
      <c r="I129" s="172" t="str">
        <f>V22</f>
        <v>Family Paz F.C.</v>
      </c>
      <c r="J129" s="172"/>
      <c r="K129" s="172"/>
      <c r="L129" s="172"/>
      <c r="M129" s="172"/>
      <c r="N129" s="172"/>
      <c r="O129" s="172"/>
      <c r="P129" s="172"/>
      <c r="Q129" s="2">
        <f>IF(OR(H129="",F129=""),"",IF(H129=F129,1,IF(H129&lt;F129,0,IF(H129-F129&lt;10,2,IF(H129&gt;F129,3,SE)))))</f>
        <v>3</v>
      </c>
    </row>
    <row r="130" spans="3:17">
      <c r="C130" s="2">
        <f>IF(OR(F130="",H130=""),"",IF(F130=H130,1,IF(F130&lt;H130,0,IF(F130-H130&lt;10,2,IF(F130&gt;H130,3,SE)))))</f>
        <v>0</v>
      </c>
      <c r="D130" s="172" t="str">
        <f>V21</f>
        <v>itaipavacervejaclube</v>
      </c>
      <c r="E130" s="172"/>
      <c r="F130" s="68">
        <v>47</v>
      </c>
      <c r="G130" s="14" t="s">
        <v>20</v>
      </c>
      <c r="H130" s="69">
        <v>62</v>
      </c>
      <c r="I130" s="172" t="str">
        <f>V29</f>
        <v>La Bestia Negra_Z</v>
      </c>
      <c r="J130" s="172"/>
      <c r="K130" s="172"/>
      <c r="L130" s="172"/>
      <c r="M130" s="172"/>
      <c r="N130" s="172"/>
      <c r="O130" s="172"/>
      <c r="P130" s="172"/>
      <c r="Q130" s="2">
        <f>IF(OR(H130="",F130=""),"",IF(H130=F130,1,IF(H130&lt;F130,0,IF(H130-F130&lt;10,2,IF(H130&gt;F130,3,SE)))))</f>
        <v>3</v>
      </c>
    </row>
    <row r="131" spans="3:17">
      <c r="C131" s="2">
        <f>IF(OR(F131="",H131=""),"",IF(F131=H131,1,IF(F131&lt;H131,0,IF(F131-H131&lt;10,2,IF(F131&gt;H131,3,SE)))))</f>
        <v>0</v>
      </c>
      <c r="D131" s="172" t="str">
        <f>V25</f>
        <v>Puro Malte F. C.</v>
      </c>
      <c r="E131" s="172"/>
      <c r="F131" s="68">
        <v>54</v>
      </c>
      <c r="G131" s="14" t="s">
        <v>20</v>
      </c>
      <c r="H131" s="69">
        <v>56</v>
      </c>
      <c r="I131" s="172" t="str">
        <f>V31</f>
        <v>BFR Igor Costa</v>
      </c>
      <c r="J131" s="172"/>
      <c r="K131" s="172"/>
      <c r="L131" s="172"/>
      <c r="M131" s="172"/>
      <c r="N131" s="172"/>
      <c r="O131" s="172"/>
      <c r="P131" s="172"/>
      <c r="Q131" s="2">
        <f>IF(OR(H131="",F131=""),"",IF(H131=F131,1,IF(H131&lt;F131,0,IF(H131-F131&lt;10,2,IF(H131&gt;F131,3,SE)))))</f>
        <v>2</v>
      </c>
    </row>
    <row r="132" spans="3:17" ht="15.75" thickBot="1">
      <c r="C132" s="2" t="str">
        <f>IF(OR(F132="",H132=""),"",IF(F132=H132,1,IF(F132&lt;H132,0,IF(F132-H132&lt;10,2,IF(F132&gt;H132,3,SE)))))</f>
        <v/>
      </c>
      <c r="D132" s="13"/>
      <c r="E132" s="13"/>
      <c r="F132" s="13"/>
      <c r="G132" s="13"/>
      <c r="H132" s="13"/>
      <c r="I132" s="13"/>
      <c r="J132" s="13"/>
      <c r="K132" s="13"/>
      <c r="L132" s="13"/>
      <c r="M132" s="13"/>
      <c r="N132" s="13"/>
      <c r="O132" s="13"/>
      <c r="P132" s="13"/>
      <c r="Q132" s="2" t="str">
        <f>IF(OR(H132="",F132=""),"",IF(H132=F132,1,IF(H132&lt;F132,0,IF(H132-F132&lt;10,2,IF(H132&gt;F132,3,SE)))))</f>
        <v/>
      </c>
    </row>
    <row r="133" spans="3:17">
      <c r="C133" s="2" t="str">
        <f>IF(OR(F133="",H133=""),"",IF(F133=H133,1,IF(F133&lt;H133,0,IF(F133-H133&lt;10,2,IF(F133&gt;H133,3,SE)))))</f>
        <v/>
      </c>
      <c r="D133" s="166" t="s">
        <v>23</v>
      </c>
      <c r="E133" s="167"/>
      <c r="F133" s="167"/>
      <c r="G133" s="167"/>
      <c r="H133" s="167"/>
      <c r="I133" s="167"/>
      <c r="J133" s="167"/>
      <c r="K133" s="167"/>
      <c r="L133" s="167"/>
      <c r="M133" s="167"/>
      <c r="N133" s="167"/>
      <c r="O133" s="167"/>
      <c r="P133" s="168"/>
      <c r="Q133" s="2" t="str">
        <f>IF(OR(H133="",F133=""),"",IF(H133=F133,1,IF(H133&lt;F133,0,IF(H133-F133&lt;10,2,IF(H133&gt;F133,3,SE)))))</f>
        <v/>
      </c>
    </row>
    <row r="134" spans="3:17" ht="15.75" thickBot="1">
      <c r="C134" s="2" t="str">
        <f>IF(OR(F134="",H134=""),"",IF(F134=H134,1,IF(F134&lt;H134,0,IF(F134-H134&lt;10,2,IF(F134&gt;H134,3,SE)))))</f>
        <v/>
      </c>
      <c r="D134" s="169"/>
      <c r="E134" s="170"/>
      <c r="F134" s="170"/>
      <c r="G134" s="170"/>
      <c r="H134" s="170"/>
      <c r="I134" s="170"/>
      <c r="J134" s="170"/>
      <c r="K134" s="170"/>
      <c r="L134" s="170"/>
      <c r="M134" s="170"/>
      <c r="N134" s="170"/>
      <c r="O134" s="170"/>
      <c r="P134" s="171"/>
      <c r="Q134" s="2" t="str">
        <f>IF(OR(H134="",F134=""),"",IF(H134=F134,1,IF(H134&lt;F134,0,IF(H134-F134&lt;10,2,IF(H134&gt;F134,3,SE)))))</f>
        <v/>
      </c>
    </row>
    <row r="135" spans="3:17">
      <c r="C135" s="2" t="str">
        <f>IF(OR(F135="",H135=""),"",IF(F135=H135,1,IF(F135&lt;H135,0,IF(F135-H135&lt;10,2,IF(F135&gt;H135,3,SE)))))</f>
        <v/>
      </c>
      <c r="D135" s="13"/>
      <c r="E135" s="13"/>
      <c r="F135" s="13"/>
      <c r="G135" s="13"/>
      <c r="H135" s="13"/>
      <c r="I135" s="13"/>
      <c r="J135" s="13"/>
      <c r="K135" s="13"/>
      <c r="L135" s="13"/>
      <c r="M135" s="13"/>
      <c r="N135" s="13"/>
      <c r="O135" s="13"/>
      <c r="P135" s="13"/>
      <c r="Q135" s="2" t="str">
        <f>IF(OR(H135="",F135=""),"",IF(H135=F135,1,IF(H135&lt;F135,0,IF(H135-F135&lt;10,2,IF(H135&gt;F135,3,SE)))))</f>
        <v/>
      </c>
    </row>
    <row r="136" spans="3:17">
      <c r="C136" s="2">
        <f>IF(OR(F136="",H136=""),"",IF(F136=H136,1,IF(F136&lt;H136,0,IF(F136-H136&lt;10,2,IF(F136&gt;H136,3,SE)))))</f>
        <v>3</v>
      </c>
      <c r="D136" s="173" t="str">
        <f>V28</f>
        <v>Rosinha da Gabi</v>
      </c>
      <c r="E136" s="175"/>
      <c r="F136" s="21">
        <v>57</v>
      </c>
      <c r="G136" s="14" t="s">
        <v>20</v>
      </c>
      <c r="H136" s="21">
        <v>25</v>
      </c>
      <c r="I136" s="173" t="str">
        <f>V26</f>
        <v>santo onofre E C</v>
      </c>
      <c r="J136" s="174"/>
      <c r="K136" s="174"/>
      <c r="L136" s="174"/>
      <c r="M136" s="174"/>
      <c r="N136" s="174"/>
      <c r="O136" s="174"/>
      <c r="P136" s="175"/>
      <c r="Q136" s="2">
        <f>IF(OR(H136="",F136=""),"",IF(H136=F136,1,IF(H136&lt;F136,0,IF(H136-F136&lt;10,2,IF(H136&gt;F136,3,SE)))))</f>
        <v>0</v>
      </c>
    </row>
    <row r="137" spans="3:17">
      <c r="C137" s="2">
        <f>IF(OR(F137="",H137=""),"",IF(F137=H137,1,IF(F137&lt;H137,0,IF(F137-H137&lt;10,2,IF(F137&gt;H137,3,SE)))))</f>
        <v>0</v>
      </c>
      <c r="D137" s="172" t="str">
        <f>V22</f>
        <v>Family Paz F.C.</v>
      </c>
      <c r="E137" s="172"/>
      <c r="F137" s="21">
        <v>17</v>
      </c>
      <c r="G137" s="14" t="s">
        <v>20</v>
      </c>
      <c r="H137" s="21">
        <v>40</v>
      </c>
      <c r="I137" s="172" t="str">
        <f>V25</f>
        <v>Puro Malte F. C.</v>
      </c>
      <c r="J137" s="172"/>
      <c r="K137" s="172"/>
      <c r="L137" s="172"/>
      <c r="M137" s="172"/>
      <c r="N137" s="172"/>
      <c r="O137" s="172"/>
      <c r="P137" s="172"/>
      <c r="Q137" s="2">
        <f>IF(OR(H137="",F137=""),"",IF(H137=F137,1,IF(H137&lt;F137,0,IF(H137-F137&lt;10,2,IF(H137&gt;F137,3,SE)))))</f>
        <v>3</v>
      </c>
    </row>
    <row r="138" spans="3:17">
      <c r="C138" s="2">
        <f>IF(OR(F138="",H138=""),"",IF(F138=H138,1,IF(F138&lt;H138,0,IF(F138-H138&lt;10,2,IF(F138&gt;H138,3,SE)))))</f>
        <v>3</v>
      </c>
      <c r="D138" s="173" t="str">
        <f>V31</f>
        <v>BFR Igor Costa</v>
      </c>
      <c r="E138" s="175"/>
      <c r="F138" s="21">
        <v>56</v>
      </c>
      <c r="G138" s="14" t="s">
        <v>20</v>
      </c>
      <c r="H138" s="21">
        <v>32</v>
      </c>
      <c r="I138" s="173" t="str">
        <f>V21</f>
        <v>itaipavacervejaclube</v>
      </c>
      <c r="J138" s="174"/>
      <c r="K138" s="174"/>
      <c r="L138" s="174"/>
      <c r="M138" s="174"/>
      <c r="N138" s="174"/>
      <c r="O138" s="174"/>
      <c r="P138" s="175"/>
      <c r="Q138" s="2">
        <f>IF(OR(H138="",F138=""),"",IF(H138=F138,1,IF(H138&lt;F138,0,IF(H138-F138&lt;10,2,IF(H138&gt;F138,3,SE)))))</f>
        <v>0</v>
      </c>
    </row>
    <row r="139" spans="3:17">
      <c r="C139" s="2">
        <f>IF(OR(F139="",H139=""),"",IF(F139=H139,1,IF(F139&lt;H139,0,IF(F139-H139&lt;10,2,IF(F139&gt;H139,3,SE)))))</f>
        <v>3</v>
      </c>
      <c r="D139" s="172" t="str">
        <f>V27</f>
        <v>Lucca Mengão</v>
      </c>
      <c r="E139" s="172"/>
      <c r="F139" s="21">
        <v>49</v>
      </c>
      <c r="G139" s="14" t="s">
        <v>20</v>
      </c>
      <c r="H139" s="21">
        <v>9</v>
      </c>
      <c r="I139" s="172" t="str">
        <f>V23</f>
        <v>PHVT F.C.</v>
      </c>
      <c r="J139" s="172"/>
      <c r="K139" s="172"/>
      <c r="L139" s="172"/>
      <c r="M139" s="172"/>
      <c r="N139" s="172"/>
      <c r="O139" s="172"/>
      <c r="P139" s="172"/>
      <c r="Q139" s="2">
        <f>IF(OR(H139="",F139=""),"",IF(H139=F139,1,IF(H139&lt;F139,0,IF(H139-F139&lt;10,2,IF(H139&gt;F139,3,SE)))))</f>
        <v>0</v>
      </c>
    </row>
    <row r="140" spans="3:17">
      <c r="C140" s="2">
        <f>IF(OR(F140="",H140=""),"",IF(F140=H140,1,IF(F140&lt;H140,0,IF(F140-H140&lt;10,2,IF(F140&gt;H140,3,SE)))))</f>
        <v>0</v>
      </c>
      <c r="D140" s="172" t="str">
        <f>V20</f>
        <v>secapimenteira</v>
      </c>
      <c r="E140" s="172"/>
      <c r="F140" s="21">
        <v>43</v>
      </c>
      <c r="G140" s="14" t="s">
        <v>20</v>
      </c>
      <c r="H140" s="21">
        <v>48</v>
      </c>
      <c r="I140" s="172" t="str">
        <f>V24</f>
        <v>Tribe of Gypsies</v>
      </c>
      <c r="J140" s="172"/>
      <c r="K140" s="172"/>
      <c r="L140" s="172"/>
      <c r="M140" s="172"/>
      <c r="N140" s="172"/>
      <c r="O140" s="172"/>
      <c r="P140" s="172"/>
      <c r="Q140" s="2">
        <f>IF(OR(H140="",F140=""),"",IF(H140=F140,1,IF(H140&lt;F140,0,IF(H140-F140&lt;10,2,IF(H140&gt;F140,3,SE)))))</f>
        <v>2</v>
      </c>
    </row>
    <row r="141" spans="3:17">
      <c r="C141" s="2">
        <f>IF(OR(F141="",H141=""),"",IF(F141=H141,1,IF(F141&lt;H141,0,IF(F141-H141&lt;10,2,IF(F141&gt;H141,3,SE)))))</f>
        <v>0</v>
      </c>
      <c r="D141" s="172" t="str">
        <f>V30</f>
        <v>Forever2014</v>
      </c>
      <c r="E141" s="172"/>
      <c r="F141" s="21">
        <v>46</v>
      </c>
      <c r="G141" s="14" t="s">
        <v>20</v>
      </c>
      <c r="H141" s="21">
        <v>70</v>
      </c>
      <c r="I141" s="172" t="str">
        <f>V29</f>
        <v>La Bestia Negra_Z</v>
      </c>
      <c r="J141" s="172"/>
      <c r="K141" s="172"/>
      <c r="L141" s="172"/>
      <c r="M141" s="172"/>
      <c r="N141" s="172"/>
      <c r="O141" s="172"/>
      <c r="P141" s="172"/>
      <c r="Q141" s="2">
        <f>IF(OR(H141="",F141=""),"",IF(H141=F141,1,IF(H141&lt;F141,0,IF(H141-F141&lt;10,2,IF(H141&gt;F141,3,SE)))))</f>
        <v>3</v>
      </c>
    </row>
    <row r="142" spans="3:17">
      <c r="D142" s="13"/>
      <c r="E142" s="13"/>
      <c r="F142" s="13"/>
      <c r="G142" s="13"/>
      <c r="H142" s="13"/>
      <c r="I142" s="13"/>
      <c r="J142" s="13"/>
      <c r="K142" s="13"/>
      <c r="L142" s="13"/>
      <c r="M142" s="13"/>
      <c r="N142" s="13"/>
      <c r="O142" s="13"/>
      <c r="P142" s="13"/>
    </row>
  </sheetData>
  <mergeCells count="149">
    <mergeCell ref="D140:E140"/>
    <mergeCell ref="I140:P140"/>
    <mergeCell ref="D141:E141"/>
    <mergeCell ref="I141:P141"/>
    <mergeCell ref="D137:E137"/>
    <mergeCell ref="I137:P137"/>
    <mergeCell ref="D138:E138"/>
    <mergeCell ref="I138:P138"/>
    <mergeCell ref="D139:E139"/>
    <mergeCell ref="I139:P139"/>
    <mergeCell ref="D130:E130"/>
    <mergeCell ref="I130:P130"/>
    <mergeCell ref="D131:E131"/>
    <mergeCell ref="I131:P131"/>
    <mergeCell ref="D133:P134"/>
    <mergeCell ref="D136:E136"/>
    <mergeCell ref="I136:P136"/>
    <mergeCell ref="D127:E127"/>
    <mergeCell ref="I127:P127"/>
    <mergeCell ref="D128:E128"/>
    <mergeCell ref="I128:P128"/>
    <mergeCell ref="D129:E129"/>
    <mergeCell ref="I129:P129"/>
    <mergeCell ref="D120:E120"/>
    <mergeCell ref="I120:P120"/>
    <mergeCell ref="D121:E121"/>
    <mergeCell ref="I121:P121"/>
    <mergeCell ref="D123:P124"/>
    <mergeCell ref="D126:E126"/>
    <mergeCell ref="I126:P126"/>
    <mergeCell ref="D117:E117"/>
    <mergeCell ref="I117:P117"/>
    <mergeCell ref="D118:E118"/>
    <mergeCell ref="I118:P118"/>
    <mergeCell ref="D119:E119"/>
    <mergeCell ref="I119:P119"/>
    <mergeCell ref="D110:E110"/>
    <mergeCell ref="I110:P110"/>
    <mergeCell ref="D111:E111"/>
    <mergeCell ref="I111:P111"/>
    <mergeCell ref="D113:P114"/>
    <mergeCell ref="D116:E116"/>
    <mergeCell ref="I116:P116"/>
    <mergeCell ref="D107:E107"/>
    <mergeCell ref="I107:P107"/>
    <mergeCell ref="D108:E108"/>
    <mergeCell ref="I108:P108"/>
    <mergeCell ref="D109:E109"/>
    <mergeCell ref="I109:P109"/>
    <mergeCell ref="D100:E100"/>
    <mergeCell ref="I100:P100"/>
    <mergeCell ref="D101:E101"/>
    <mergeCell ref="I101:P101"/>
    <mergeCell ref="D103:P104"/>
    <mergeCell ref="D106:E106"/>
    <mergeCell ref="I106:P106"/>
    <mergeCell ref="D97:E97"/>
    <mergeCell ref="I97:P97"/>
    <mergeCell ref="D98:E98"/>
    <mergeCell ref="I98:P98"/>
    <mergeCell ref="D99:E99"/>
    <mergeCell ref="I99:P99"/>
    <mergeCell ref="D90:E90"/>
    <mergeCell ref="I90:P90"/>
    <mergeCell ref="D91:E91"/>
    <mergeCell ref="I91:P91"/>
    <mergeCell ref="D93:P94"/>
    <mergeCell ref="D96:E96"/>
    <mergeCell ref="I96:P96"/>
    <mergeCell ref="D87:E87"/>
    <mergeCell ref="I87:P87"/>
    <mergeCell ref="D88:E88"/>
    <mergeCell ref="I88:P88"/>
    <mergeCell ref="D89:E89"/>
    <mergeCell ref="I89:P89"/>
    <mergeCell ref="D80:E80"/>
    <mergeCell ref="I80:P80"/>
    <mergeCell ref="D81:E81"/>
    <mergeCell ref="I81:P81"/>
    <mergeCell ref="D83:P84"/>
    <mergeCell ref="D86:E86"/>
    <mergeCell ref="I86:P86"/>
    <mergeCell ref="D77:E77"/>
    <mergeCell ref="I77:P77"/>
    <mergeCell ref="D78:E78"/>
    <mergeCell ref="I78:P78"/>
    <mergeCell ref="D79:E79"/>
    <mergeCell ref="I79:P79"/>
    <mergeCell ref="D70:E70"/>
    <mergeCell ref="I70:P70"/>
    <mergeCell ref="D71:E71"/>
    <mergeCell ref="I71:P71"/>
    <mergeCell ref="D73:P74"/>
    <mergeCell ref="D76:E76"/>
    <mergeCell ref="I76:P76"/>
    <mergeCell ref="D67:E67"/>
    <mergeCell ref="I67:P67"/>
    <mergeCell ref="D68:E68"/>
    <mergeCell ref="I68:P68"/>
    <mergeCell ref="D69:E69"/>
    <mergeCell ref="I69:P69"/>
    <mergeCell ref="D60:E60"/>
    <mergeCell ref="I60:P60"/>
    <mergeCell ref="D61:E61"/>
    <mergeCell ref="I61:P61"/>
    <mergeCell ref="D63:P64"/>
    <mergeCell ref="D66:E66"/>
    <mergeCell ref="I66:P66"/>
    <mergeCell ref="D57:E57"/>
    <mergeCell ref="I57:P57"/>
    <mergeCell ref="D58:E58"/>
    <mergeCell ref="I58:P58"/>
    <mergeCell ref="D59:E59"/>
    <mergeCell ref="I59:P59"/>
    <mergeCell ref="D50:E50"/>
    <mergeCell ref="I50:P50"/>
    <mergeCell ref="D51:E51"/>
    <mergeCell ref="I51:P51"/>
    <mergeCell ref="D53:P54"/>
    <mergeCell ref="D56:E56"/>
    <mergeCell ref="I56:P56"/>
    <mergeCell ref="D47:E47"/>
    <mergeCell ref="I47:P47"/>
    <mergeCell ref="D48:E48"/>
    <mergeCell ref="I48:P48"/>
    <mergeCell ref="D49:E49"/>
    <mergeCell ref="I49:P49"/>
    <mergeCell ref="D40:E40"/>
    <mergeCell ref="I40:P40"/>
    <mergeCell ref="D41:E41"/>
    <mergeCell ref="I41:P41"/>
    <mergeCell ref="D43:P44"/>
    <mergeCell ref="D46:E46"/>
    <mergeCell ref="I46:P46"/>
    <mergeCell ref="D37:E37"/>
    <mergeCell ref="I37:P37"/>
    <mergeCell ref="D38:E38"/>
    <mergeCell ref="I38:P38"/>
    <mergeCell ref="D39:E39"/>
    <mergeCell ref="I39:P39"/>
    <mergeCell ref="AJ19:AK19"/>
    <mergeCell ref="AL19:AM19"/>
    <mergeCell ref="B2:Q4"/>
    <mergeCell ref="B6:Q8"/>
    <mergeCell ref="D10:P13"/>
    <mergeCell ref="D17:O18"/>
    <mergeCell ref="D33:P34"/>
    <mergeCell ref="D36:E36"/>
    <mergeCell ref="I36:P36"/>
  </mergeCells>
  <pageMargins left="0.511811024" right="0.511811024" top="0.78740157499999996" bottom="0.78740157499999996" header="0.31496062000000002" footer="0.31496062000000002"/>
  <pageSetup paperSize="9" orientation="portrait" r:id="rId1"/>
  <ignoredErrors>
    <ignoredError sqref="I50 D57 I60 I78 I80 D118 D128 I129" formula="1"/>
  </ignoredErrors>
</worksheet>
</file>

<file path=xl/worksheets/sheet4.xml><?xml version="1.0" encoding="utf-8"?>
<worksheet xmlns="http://schemas.openxmlformats.org/spreadsheetml/2006/main" xmlns:r="http://schemas.openxmlformats.org/officeDocument/2006/relationships">
  <dimension ref="B1:AN144"/>
  <sheetViews>
    <sheetView showGridLines="0" showRowColHeaders="0" topLeftCell="A14" zoomScale="70" zoomScaleNormal="70" workbookViewId="0">
      <selection activeCell="U44" sqref="U44"/>
    </sheetView>
  </sheetViews>
  <sheetFormatPr defaultRowHeight="15"/>
  <cols>
    <col min="1" max="3" width="4" style="1" customWidth="1"/>
    <col min="4" max="4" width="6.42578125" style="1" customWidth="1"/>
    <col min="5" max="5" width="39.5703125" style="1" customWidth="1"/>
    <col min="6" max="6" width="8.7109375" style="1" customWidth="1"/>
    <col min="7" max="7" width="4.28515625" style="1" customWidth="1"/>
    <col min="8" max="8" width="8.140625" style="1" customWidth="1"/>
    <col min="9" max="9" width="5.140625" style="1" customWidth="1"/>
    <col min="10" max="10" width="6.42578125" style="1" customWidth="1"/>
    <col min="11" max="11" width="5.85546875" style="1" customWidth="1"/>
    <col min="12" max="12" width="7" style="1" customWidth="1"/>
    <col min="13" max="13" width="8.140625" style="1" customWidth="1"/>
    <col min="14" max="14" width="8.28515625" style="1" customWidth="1"/>
    <col min="15" max="15" width="8.85546875" style="1" customWidth="1"/>
    <col min="16" max="16" width="4.5703125" style="1" customWidth="1"/>
    <col min="17" max="17" width="4.42578125" style="1" customWidth="1"/>
    <col min="18" max="18" width="4.140625" style="1" customWidth="1"/>
    <col min="19" max="19" width="5" style="1" customWidth="1"/>
    <col min="20" max="20" width="17" style="1" customWidth="1"/>
    <col min="21" max="21" width="5.85546875" style="1" customWidth="1"/>
    <col min="22" max="22" width="20.85546875" style="1" bestFit="1" customWidth="1"/>
    <col min="23" max="23" width="5.7109375" style="1" customWidth="1"/>
    <col min="24" max="28" width="4.42578125" style="1" customWidth="1"/>
    <col min="29" max="29" width="5.7109375" style="1" customWidth="1"/>
    <col min="30" max="30" width="5.140625" style="1" bestFit="1" customWidth="1"/>
    <col min="31" max="31" width="6" style="1" bestFit="1" customWidth="1"/>
    <col min="32" max="32" width="6.42578125" style="1" customWidth="1"/>
    <col min="33" max="33" width="13.140625" style="1" customWidth="1"/>
    <col min="34" max="34" width="15" style="1" bestFit="1" customWidth="1"/>
    <col min="35" max="35" width="8" style="1" bestFit="1" customWidth="1"/>
    <col min="36" max="36" width="3.7109375" style="1" customWidth="1"/>
    <col min="37" max="37" width="4" style="1" customWidth="1"/>
    <col min="38" max="38" width="2.85546875" style="1" customWidth="1"/>
    <col min="39" max="39" width="3.42578125" style="1" customWidth="1"/>
    <col min="40" max="16384" width="9.140625" style="1"/>
  </cols>
  <sheetData>
    <row r="1" spans="2:40" ht="15.75" thickBot="1"/>
    <row r="2" spans="2:40" ht="15" customHeight="1">
      <c r="B2" s="180" t="s">
        <v>41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  <c r="N2" s="181"/>
      <c r="O2" s="181"/>
      <c r="P2" s="181"/>
      <c r="Q2" s="182"/>
    </row>
    <row r="3" spans="2:40" ht="15" customHeight="1">
      <c r="B3" s="183"/>
      <c r="C3" s="184"/>
      <c r="D3" s="184"/>
      <c r="E3" s="184"/>
      <c r="F3" s="184"/>
      <c r="G3" s="184"/>
      <c r="H3" s="184"/>
      <c r="I3" s="184"/>
      <c r="J3" s="184"/>
      <c r="K3" s="184"/>
      <c r="L3" s="184"/>
      <c r="M3" s="184"/>
      <c r="N3" s="184"/>
      <c r="O3" s="184"/>
      <c r="P3" s="184"/>
      <c r="Q3" s="185"/>
    </row>
    <row r="4" spans="2:40" ht="15" customHeight="1" thickBot="1">
      <c r="B4" s="186"/>
      <c r="C4" s="187"/>
      <c r="D4" s="187"/>
      <c r="E4" s="187"/>
      <c r="F4" s="187"/>
      <c r="G4" s="187"/>
      <c r="H4" s="187"/>
      <c r="I4" s="187"/>
      <c r="J4" s="187"/>
      <c r="K4" s="187"/>
      <c r="L4" s="187"/>
      <c r="M4" s="187"/>
      <c r="N4" s="187"/>
      <c r="O4" s="187"/>
      <c r="P4" s="187"/>
      <c r="Q4" s="188"/>
    </row>
    <row r="5" spans="2:40" ht="15.75" thickBot="1">
      <c r="U5" s="2"/>
      <c r="V5" s="2"/>
      <c r="W5" s="2"/>
      <c r="X5" s="2"/>
      <c r="Y5" s="2"/>
      <c r="Z5" s="2"/>
      <c r="AA5" s="2"/>
      <c r="AB5" s="2"/>
      <c r="AC5" s="2"/>
      <c r="AD5" s="2"/>
      <c r="AE5" s="2"/>
      <c r="AF5" s="2"/>
      <c r="AG5" s="2"/>
      <c r="AH5" s="2"/>
      <c r="AI5" s="2"/>
      <c r="AJ5" s="2"/>
      <c r="AK5" s="2"/>
    </row>
    <row r="6" spans="2:40" ht="15" customHeight="1">
      <c r="B6" s="180" t="s">
        <v>21</v>
      </c>
      <c r="C6" s="181"/>
      <c r="D6" s="181"/>
      <c r="E6" s="181"/>
      <c r="F6" s="181"/>
      <c r="G6" s="181"/>
      <c r="H6" s="181"/>
      <c r="I6" s="181"/>
      <c r="J6" s="181"/>
      <c r="K6" s="181"/>
      <c r="L6" s="181"/>
      <c r="M6" s="181"/>
      <c r="N6" s="181"/>
      <c r="O6" s="181"/>
      <c r="P6" s="181"/>
      <c r="Q6" s="182"/>
      <c r="U6" s="2"/>
      <c r="V6" s="2"/>
      <c r="W6" s="2"/>
      <c r="X6" s="2"/>
      <c r="Y6" s="2"/>
      <c r="Z6" s="2"/>
      <c r="AA6" s="2"/>
      <c r="AB6" s="2"/>
      <c r="AC6" s="2"/>
      <c r="AD6" s="2"/>
      <c r="AE6" s="2"/>
      <c r="AF6" s="2"/>
      <c r="AG6" s="2"/>
      <c r="AH6" s="2"/>
      <c r="AI6" s="2"/>
      <c r="AJ6" s="2"/>
      <c r="AK6" s="2"/>
    </row>
    <row r="7" spans="2:40" ht="15" customHeight="1">
      <c r="B7" s="183"/>
      <c r="C7" s="184"/>
      <c r="D7" s="184"/>
      <c r="E7" s="184"/>
      <c r="F7" s="184"/>
      <c r="G7" s="184"/>
      <c r="H7" s="184"/>
      <c r="I7" s="184"/>
      <c r="J7" s="184"/>
      <c r="K7" s="184"/>
      <c r="L7" s="184"/>
      <c r="M7" s="184"/>
      <c r="N7" s="184"/>
      <c r="O7" s="184"/>
      <c r="P7" s="184"/>
      <c r="Q7" s="185"/>
      <c r="U7" s="2"/>
      <c r="V7" s="2"/>
      <c r="W7" s="2"/>
      <c r="X7" s="2"/>
      <c r="Y7" s="2"/>
      <c r="Z7" s="2"/>
      <c r="AA7" s="2"/>
      <c r="AB7" s="2"/>
      <c r="AC7" s="2"/>
      <c r="AD7" s="2"/>
      <c r="AE7" s="2"/>
      <c r="AF7" s="2"/>
      <c r="AG7" s="2"/>
      <c r="AH7" s="2"/>
      <c r="AI7" s="2"/>
      <c r="AJ7" s="2"/>
      <c r="AK7" s="2"/>
    </row>
    <row r="8" spans="2:40" ht="15" customHeight="1" thickBot="1">
      <c r="B8" s="186"/>
      <c r="C8" s="187"/>
      <c r="D8" s="187"/>
      <c r="E8" s="187"/>
      <c r="F8" s="187"/>
      <c r="G8" s="187"/>
      <c r="H8" s="187"/>
      <c r="I8" s="187"/>
      <c r="J8" s="187"/>
      <c r="K8" s="187"/>
      <c r="L8" s="187"/>
      <c r="M8" s="187"/>
      <c r="N8" s="187"/>
      <c r="O8" s="187"/>
      <c r="P8" s="187"/>
      <c r="Q8" s="188"/>
      <c r="U8" s="2"/>
      <c r="V8" s="2"/>
      <c r="W8" s="2"/>
      <c r="X8" s="2"/>
      <c r="Y8" s="2"/>
      <c r="Z8" s="2"/>
      <c r="AA8" s="2"/>
      <c r="AB8" s="2"/>
      <c r="AC8" s="2"/>
      <c r="AD8" s="2"/>
      <c r="AE8" s="2"/>
      <c r="AF8" s="2"/>
      <c r="AG8" s="2"/>
      <c r="AH8" s="2"/>
      <c r="AI8" s="2"/>
      <c r="AJ8" s="2"/>
      <c r="AK8" s="2"/>
    </row>
    <row r="9" spans="2:40" ht="15.75" thickBot="1">
      <c r="U9" s="2"/>
      <c r="V9" s="2"/>
      <c r="W9" s="2"/>
      <c r="X9" s="2"/>
      <c r="Y9" s="2"/>
      <c r="Z9" s="2"/>
      <c r="AA9" s="2"/>
      <c r="AB9" s="2"/>
      <c r="AC9" s="2"/>
      <c r="AD9" s="2"/>
      <c r="AE9" s="2"/>
      <c r="AF9" s="2"/>
      <c r="AG9" s="2"/>
      <c r="AH9" s="2"/>
      <c r="AI9" s="2"/>
      <c r="AJ9" s="2"/>
      <c r="AK9" s="2"/>
    </row>
    <row r="10" spans="2:40" ht="15" customHeight="1">
      <c r="D10" s="189" t="s">
        <v>0</v>
      </c>
      <c r="E10" s="190"/>
      <c r="F10" s="190"/>
      <c r="G10" s="190"/>
      <c r="H10" s="190"/>
      <c r="I10" s="190"/>
      <c r="J10" s="190"/>
      <c r="K10" s="190"/>
      <c r="L10" s="190"/>
      <c r="M10" s="190"/>
      <c r="N10" s="190"/>
      <c r="O10" s="190"/>
      <c r="P10" s="191"/>
      <c r="U10" s="2"/>
      <c r="V10" s="2"/>
      <c r="W10" s="2"/>
      <c r="X10" s="2"/>
      <c r="Y10" s="2"/>
      <c r="Z10" s="2"/>
      <c r="AA10" s="2"/>
      <c r="AB10" s="2"/>
      <c r="AC10" s="2"/>
      <c r="AD10" s="2"/>
      <c r="AE10" s="2"/>
      <c r="AF10" s="2"/>
      <c r="AG10" s="2"/>
      <c r="AH10" s="2"/>
      <c r="AI10" s="2"/>
      <c r="AJ10" s="2"/>
      <c r="AK10" s="2"/>
    </row>
    <row r="11" spans="2:40" ht="15" customHeight="1">
      <c r="D11" s="192"/>
      <c r="E11" s="193"/>
      <c r="F11" s="193"/>
      <c r="G11" s="193"/>
      <c r="H11" s="193"/>
      <c r="I11" s="193"/>
      <c r="J11" s="193"/>
      <c r="K11" s="193"/>
      <c r="L11" s="193"/>
      <c r="M11" s="193"/>
      <c r="N11" s="193"/>
      <c r="O11" s="193"/>
      <c r="P11" s="194"/>
      <c r="U11" s="2"/>
      <c r="V11" s="2"/>
      <c r="W11" s="2"/>
      <c r="X11" s="2"/>
      <c r="Y11" s="2"/>
      <c r="Z11" s="2"/>
      <c r="AA11" s="2"/>
      <c r="AB11" s="2"/>
      <c r="AC11" s="2"/>
      <c r="AD11" s="2"/>
      <c r="AE11" s="2"/>
      <c r="AF11" s="2"/>
      <c r="AG11" s="2"/>
      <c r="AH11" s="2"/>
      <c r="AI11" s="2"/>
      <c r="AJ11" s="2"/>
      <c r="AK11" s="2"/>
    </row>
    <row r="12" spans="2:40" ht="15" customHeight="1">
      <c r="D12" s="192"/>
      <c r="E12" s="193"/>
      <c r="F12" s="193"/>
      <c r="G12" s="193"/>
      <c r="H12" s="193"/>
      <c r="I12" s="193"/>
      <c r="J12" s="193"/>
      <c r="K12" s="193"/>
      <c r="L12" s="193"/>
      <c r="M12" s="193"/>
      <c r="N12" s="193"/>
      <c r="O12" s="193"/>
      <c r="P12" s="194"/>
      <c r="S12" s="2"/>
      <c r="T12" s="2"/>
      <c r="U12" s="2"/>
      <c r="V12" s="2"/>
      <c r="W12" s="2"/>
      <c r="X12" s="2"/>
      <c r="Y12" s="2"/>
      <c r="Z12" s="2"/>
      <c r="AA12" s="2"/>
      <c r="AB12" s="2"/>
      <c r="AC12" s="2"/>
      <c r="AD12" s="2"/>
      <c r="AE12" s="2"/>
      <c r="AF12" s="2"/>
      <c r="AG12" s="2"/>
      <c r="AH12" s="2"/>
      <c r="AI12" s="2"/>
      <c r="AJ12" s="2"/>
      <c r="AK12" s="2"/>
    </row>
    <row r="13" spans="2:40" ht="15.75" customHeight="1" thickBot="1">
      <c r="D13" s="195"/>
      <c r="E13" s="196"/>
      <c r="F13" s="196"/>
      <c r="G13" s="196"/>
      <c r="H13" s="196"/>
      <c r="I13" s="196"/>
      <c r="J13" s="196"/>
      <c r="K13" s="196"/>
      <c r="L13" s="196"/>
      <c r="M13" s="196"/>
      <c r="N13" s="196"/>
      <c r="O13" s="196"/>
      <c r="P13" s="197"/>
      <c r="S13" s="2"/>
      <c r="T13" s="3"/>
      <c r="U13" s="2"/>
      <c r="V13" s="3"/>
      <c r="W13" s="3"/>
      <c r="X13" s="2"/>
      <c r="Y13" s="2"/>
      <c r="Z13" s="2"/>
      <c r="AA13" s="2"/>
      <c r="AB13" s="2"/>
      <c r="AC13" s="2"/>
      <c r="AD13" s="2"/>
      <c r="AE13" s="2"/>
      <c r="AF13" s="2"/>
      <c r="AG13" s="2"/>
      <c r="AH13" s="2"/>
      <c r="AI13" s="2"/>
      <c r="AJ13" s="2"/>
      <c r="AK13" s="2"/>
    </row>
    <row r="14" spans="2:40" ht="15.75" customHeight="1"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S14" s="2"/>
      <c r="T14" s="3"/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</row>
    <row r="15" spans="2:40" ht="15.75" customHeight="1">
      <c r="D15" s="5" t="s">
        <v>88</v>
      </c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S15" s="2"/>
      <c r="T15" s="3"/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</row>
    <row r="16" spans="2:40" ht="21.75" customHeight="1" thickBot="1">
      <c r="D16" s="4"/>
      <c r="E16" s="4"/>
      <c r="F16" s="4"/>
      <c r="G16" s="4"/>
      <c r="H16" s="4"/>
      <c r="I16" s="4"/>
      <c r="J16" s="4"/>
      <c r="K16" s="4"/>
      <c r="L16" s="4"/>
      <c r="M16" s="4"/>
      <c r="R16" s="2"/>
      <c r="S16" s="2"/>
      <c r="T16" s="2"/>
      <c r="U16" s="2"/>
      <c r="V16" s="2"/>
      <c r="W16" s="2"/>
      <c r="X16" s="2"/>
      <c r="Y16" s="2"/>
      <c r="Z16" s="2"/>
      <c r="AA16" s="2"/>
      <c r="AB16" s="2"/>
      <c r="AC16" s="2"/>
      <c r="AD16" s="2"/>
      <c r="AE16" s="2"/>
      <c r="AF16" s="2"/>
      <c r="AG16" s="2"/>
      <c r="AH16" s="2"/>
      <c r="AI16" s="3"/>
      <c r="AJ16" s="3"/>
      <c r="AK16" s="3"/>
      <c r="AL16" s="3"/>
      <c r="AM16" s="3"/>
      <c r="AN16" s="3"/>
    </row>
    <row r="17" spans="4:40" ht="15" customHeight="1">
      <c r="D17" s="198" t="s">
        <v>44</v>
      </c>
      <c r="E17" s="199"/>
      <c r="F17" s="199"/>
      <c r="G17" s="199"/>
      <c r="H17" s="199"/>
      <c r="I17" s="199"/>
      <c r="J17" s="199"/>
      <c r="K17" s="199"/>
      <c r="L17" s="199"/>
      <c r="M17" s="199"/>
      <c r="N17" s="199"/>
      <c r="O17" s="200"/>
      <c r="Q17" s="3"/>
      <c r="R17" s="2" t="s">
        <v>6</v>
      </c>
      <c r="S17" s="2"/>
      <c r="T17" s="2"/>
      <c r="U17" s="2"/>
      <c r="V17" s="2"/>
      <c r="W17" s="2"/>
      <c r="X17" s="2"/>
      <c r="Y17" s="2"/>
      <c r="Z17" s="2"/>
      <c r="AA17" s="2"/>
      <c r="AB17" s="2"/>
      <c r="AC17" s="2"/>
      <c r="AD17" s="2"/>
      <c r="AE17" s="2"/>
      <c r="AF17" s="2"/>
      <c r="AG17" s="2"/>
      <c r="AH17" s="2"/>
      <c r="AI17" s="2"/>
      <c r="AJ17" s="3"/>
      <c r="AK17" s="3"/>
      <c r="AL17" s="3"/>
      <c r="AM17" s="3"/>
      <c r="AN17" s="3"/>
    </row>
    <row r="18" spans="4:40" ht="15.75" customHeight="1" thickBot="1">
      <c r="D18" s="201"/>
      <c r="E18" s="202"/>
      <c r="F18" s="202"/>
      <c r="G18" s="202"/>
      <c r="H18" s="202"/>
      <c r="I18" s="202"/>
      <c r="J18" s="202"/>
      <c r="K18" s="202"/>
      <c r="L18" s="202"/>
      <c r="M18" s="202"/>
      <c r="N18" s="202"/>
      <c r="O18" s="203"/>
      <c r="Q18" s="3"/>
      <c r="R18" s="2" t="s">
        <v>15</v>
      </c>
      <c r="S18" s="2"/>
      <c r="T18" s="2"/>
      <c r="U18" s="2"/>
      <c r="V18" s="139"/>
      <c r="W18" s="139"/>
      <c r="X18" s="2"/>
      <c r="Y18" s="2"/>
      <c r="Z18" s="2"/>
      <c r="AA18" s="2"/>
      <c r="AB18" s="2"/>
      <c r="AC18" s="2"/>
      <c r="AD18" s="2"/>
      <c r="AE18" s="2"/>
      <c r="AF18" s="2"/>
      <c r="AG18" s="2"/>
      <c r="AH18" s="2"/>
      <c r="AI18" s="2"/>
      <c r="AJ18" s="3"/>
      <c r="AK18" s="3"/>
      <c r="AL18" s="3"/>
      <c r="AM18" s="3"/>
      <c r="AN18" s="3"/>
    </row>
    <row r="19" spans="4:40" ht="15.75" thickBot="1">
      <c r="D19" s="6" t="s">
        <v>2</v>
      </c>
      <c r="E19" s="7" t="s">
        <v>3</v>
      </c>
      <c r="F19" s="7" t="s">
        <v>185</v>
      </c>
      <c r="G19" s="7" t="s">
        <v>4</v>
      </c>
      <c r="H19" s="7" t="s">
        <v>186</v>
      </c>
      <c r="I19" s="7" t="s">
        <v>187</v>
      </c>
      <c r="J19" s="7" t="s">
        <v>188</v>
      </c>
      <c r="K19" s="7" t="s">
        <v>189</v>
      </c>
      <c r="L19" s="7" t="s">
        <v>136</v>
      </c>
      <c r="M19" s="7" t="s">
        <v>137</v>
      </c>
      <c r="N19" s="7" t="s">
        <v>5</v>
      </c>
      <c r="O19" s="82" t="s">
        <v>195</v>
      </c>
      <c r="Q19" s="3"/>
      <c r="R19" s="2" t="s">
        <v>191</v>
      </c>
      <c r="S19" s="2"/>
      <c r="T19" s="2"/>
      <c r="U19" s="8" t="s">
        <v>2</v>
      </c>
      <c r="V19" s="140" t="s">
        <v>7</v>
      </c>
      <c r="W19" s="140" t="s">
        <v>185</v>
      </c>
      <c r="X19" s="8" t="s">
        <v>4</v>
      </c>
      <c r="Y19" s="8" t="s">
        <v>186</v>
      </c>
      <c r="Z19" s="8" t="s">
        <v>187</v>
      </c>
      <c r="AA19" s="8" t="s">
        <v>188</v>
      </c>
      <c r="AB19" s="8" t="s">
        <v>189</v>
      </c>
      <c r="AC19" s="8" t="s">
        <v>8</v>
      </c>
      <c r="AD19" s="8" t="s">
        <v>9</v>
      </c>
      <c r="AE19" s="8" t="s">
        <v>10</v>
      </c>
      <c r="AF19" s="8" t="s">
        <v>195</v>
      </c>
      <c r="AG19" s="8" t="s">
        <v>11</v>
      </c>
      <c r="AH19" s="8" t="s">
        <v>12</v>
      </c>
      <c r="AI19" s="8" t="s">
        <v>13</v>
      </c>
      <c r="AJ19" s="179"/>
      <c r="AK19" s="179"/>
      <c r="AL19" s="179"/>
      <c r="AM19" s="179"/>
      <c r="AN19" s="3"/>
    </row>
    <row r="20" spans="4:40">
      <c r="D20" s="9" t="s">
        <v>14</v>
      </c>
      <c r="E20" s="79" t="str">
        <f>VLOOKUP(AI20,$U$20:$AH$31,2)</f>
        <v>Casinha da Grazi</v>
      </c>
      <c r="F20" s="79">
        <f>VLOOKUP(AI20,$U$20:$AH$31,3)</f>
        <v>11</v>
      </c>
      <c r="G20" s="79">
        <f>VLOOKUP(AI20,$U$20:$AH$31,4)</f>
        <v>24</v>
      </c>
      <c r="H20" s="80">
        <f>VLOOKUP(AI20,$U$20:$AH$31,5)</f>
        <v>6</v>
      </c>
      <c r="I20" s="80">
        <f>VLOOKUP(AI20,$U$20:$AH$31,6)</f>
        <v>3</v>
      </c>
      <c r="J20" s="80">
        <f>VLOOKUP(AI20,$U$20:$AH$31,7)</f>
        <v>0</v>
      </c>
      <c r="K20" s="80">
        <f>VLOOKUP(AI20,$U$20:$AH$31,8)</f>
        <v>2</v>
      </c>
      <c r="L20" s="80">
        <f>VLOOKUP(AI20,$U$20:$AH$31,9)</f>
        <v>570</v>
      </c>
      <c r="M20" s="80">
        <f>VLOOKUP(AI20,$U$20:$AH$31,10)</f>
        <v>449</v>
      </c>
      <c r="N20" s="79">
        <f>VLOOKUP(AI20,$U$20:$AH$31,11)</f>
        <v>121</v>
      </c>
      <c r="O20" s="83">
        <f>VLOOKUP(AI20,$U$20:$AH$31,12)</f>
        <v>0.72727272727272729</v>
      </c>
      <c r="Q20" s="3"/>
      <c r="R20" s="2" t="s">
        <v>192</v>
      </c>
      <c r="S20" s="2"/>
      <c r="T20" s="2"/>
      <c r="U20" s="8">
        <v>1</v>
      </c>
      <c r="V20" s="139" t="s">
        <v>106</v>
      </c>
      <c r="W20" s="141">
        <f>COUNT(F38,H60,F71,H46,H78,F91,H98,F108,H120,F128,F140)</f>
        <v>11</v>
      </c>
      <c r="X20" s="2">
        <f>SUM(C38,Q46,Q60,C71,Q78,C91,Q98,C108,Q120,C128,C140)</f>
        <v>16</v>
      </c>
      <c r="Y20" s="2">
        <f>SUM(COUNTIFS($C$36:$C$141,3,$D$36:$D$141,V20),COUNTIFS($I$36:$I$141,V20,$Q$36:$Q$141,3))</f>
        <v>4</v>
      </c>
      <c r="Z20" s="2">
        <f>SUM(COUNTIFS($C$36:$C$141,2,$D$36:$D$141,V20),COUNTIFS($I$36:$I$141,V20,$Q$36:$Q$141,2))</f>
        <v>1</v>
      </c>
      <c r="AA20" s="2">
        <f>SUM(COUNTIFS($C$36:$C$141,1,$D$36:$D$141,V20),COUNTIFS($I$36:$I$141,V20,$Q$36:$Q$141,1))</f>
        <v>2</v>
      </c>
      <c r="AB20" s="2">
        <f>SUM(COUNTIFS($C$36:$C$141,0,$D$36:$D$141,V20),COUNTIFS($I$36:$I$141,V20,$Q$36:$Q$141,0))</f>
        <v>4</v>
      </c>
      <c r="AC20" s="2">
        <f>SUM(F38,H46,H60,F71,H78,F91,H98,H120,F108,F128,F140)</f>
        <v>501</v>
      </c>
      <c r="AD20" s="2">
        <f>SUM(H38,F46,F60,H71,F78,H91,F98,H108,F120,H128,H140)</f>
        <v>445</v>
      </c>
      <c r="AE20" s="2">
        <f>AC20-AD20</f>
        <v>56</v>
      </c>
      <c r="AF20" s="142">
        <f>(X20/(W20*3))</f>
        <v>0.48484848484848486</v>
      </c>
      <c r="AG20" s="2">
        <f>(X20*10^10)+((AC20+5000)*10^6)+(AE20*10)+U20</f>
        <v>165501000561</v>
      </c>
      <c r="AH20" s="2">
        <f>LARGE($AG$20:$AG$31,U20)</f>
        <v>245570001217</v>
      </c>
      <c r="AI20" s="81">
        <f>MATCH(AH20,$AG$20:$AG$31,0)</f>
        <v>7</v>
      </c>
      <c r="AJ20" s="3"/>
      <c r="AK20" s="3"/>
      <c r="AL20" s="3"/>
      <c r="AM20" s="3"/>
      <c r="AN20" s="3"/>
    </row>
    <row r="21" spans="4:40">
      <c r="D21" s="10" t="s">
        <v>16</v>
      </c>
      <c r="E21" s="78" t="str">
        <f t="shared" ref="E21:E31" si="0">VLOOKUP(AI21,$U$20:$AH$31,2)</f>
        <v>hugofluzao</v>
      </c>
      <c r="F21" s="78">
        <f t="shared" ref="F21:F31" si="1">VLOOKUP(AI21,$U$20:$AH$31,3)</f>
        <v>11</v>
      </c>
      <c r="G21" s="78">
        <f t="shared" ref="G21:G31" si="2">VLOOKUP(AI21,$U$20:$AH$31,4)</f>
        <v>23</v>
      </c>
      <c r="H21" s="77">
        <f t="shared" ref="H21:H31" si="3">VLOOKUP(AI21,$U$20:$AH$31,5)</f>
        <v>5</v>
      </c>
      <c r="I21" s="77">
        <f t="shared" ref="I21:I31" si="4">VLOOKUP(AI21,$U$20:$AH$31,6)</f>
        <v>4</v>
      </c>
      <c r="J21" s="77">
        <f t="shared" ref="J21:J31" si="5">VLOOKUP(AI21,$U$20:$AH$31,7)</f>
        <v>0</v>
      </c>
      <c r="K21" s="77">
        <f t="shared" ref="K21:K31" si="6">VLOOKUP(AI21,$U$20:$AH$31,8)</f>
        <v>2</v>
      </c>
      <c r="L21" s="77">
        <f t="shared" ref="L21:L31" si="7">VLOOKUP(AI21,$U$20:$AH$31,9)</f>
        <v>637</v>
      </c>
      <c r="M21" s="77">
        <f t="shared" ref="M21:M31" si="8">VLOOKUP(AI21,$U$20:$AH$31,10)</f>
        <v>510</v>
      </c>
      <c r="N21" s="78">
        <f t="shared" ref="N21:N31" si="9">VLOOKUP(AI21,$U$20:$AH$31,11)</f>
        <v>127</v>
      </c>
      <c r="O21" s="84">
        <f t="shared" ref="O21:O31" si="10">VLOOKUP(AI21,$U$20:$AH$31,12)</f>
        <v>0.69696969696969702</v>
      </c>
      <c r="Q21" s="3"/>
      <c r="R21" s="2" t="s">
        <v>193</v>
      </c>
      <c r="S21" s="2"/>
      <c r="T21" s="2"/>
      <c r="U21" s="8">
        <v>2</v>
      </c>
      <c r="V21" s="139" t="s">
        <v>109</v>
      </c>
      <c r="W21" s="141">
        <f>COUNT(H41,F50,H57,F69,F81,H91,F96,H110,F118,F130,H138)</f>
        <v>11</v>
      </c>
      <c r="X21" s="2">
        <f>SUM(Q41,Q57,C69,C81,Q91,C50,C96,Q110,C118,C130,Q138)</f>
        <v>3</v>
      </c>
      <c r="Y21" s="2">
        <f t="shared" ref="Y21:Y31" si="11">SUM(COUNTIFS($C$36:$C$141,3,$D$36:$D$141,V21),COUNTIFS($I$36:$I$141,V21,$Q$36:$Q$141,3))</f>
        <v>1</v>
      </c>
      <c r="Z21" s="2">
        <f t="shared" ref="Z21:Z31" si="12">SUM(COUNTIFS($C$36:$C$141,2,$D$36:$D$141,V21),COUNTIFS($I$36:$I$141,V21,$Q$36:$Q$141,2))</f>
        <v>0</v>
      </c>
      <c r="AA21" s="2">
        <f t="shared" ref="AA21:AA31" si="13">SUM(COUNTIFS($C$36:$C$141,1,$D$36:$D$141,V21),COUNTIFS($I$36:$I$141,V21,$Q$36:$Q$141,1))</f>
        <v>0</v>
      </c>
      <c r="AB21" s="2">
        <f t="shared" ref="AB21:AB31" si="14">SUM(COUNTIFS($C$36:$C$141,0,$D$36:$D$141,V21),COUNTIFS($I$36:$I$141,V21,$Q$36:$Q$141,0))</f>
        <v>10</v>
      </c>
      <c r="AC21" s="2">
        <f>SUM(H41,F50,H57,F69,F81,H91,F96,H110,F118,F130,H138)</f>
        <v>330</v>
      </c>
      <c r="AD21" s="2">
        <f>SUM(F41,H50,F57,H69,H81,F91,H96,F110,H118,H130,F138)</f>
        <v>525</v>
      </c>
      <c r="AE21" s="2">
        <f>AC21-AD21</f>
        <v>-195</v>
      </c>
      <c r="AF21" s="142">
        <f t="shared" ref="AF21:AF31" si="15">(X21/(W21*3))</f>
        <v>9.0909090909090912E-2</v>
      </c>
      <c r="AG21" s="2">
        <f t="shared" ref="AG21:AG31" si="16">(X21*10^10)+((AC21+5000)*10^6)+(AE21*10)+U21</f>
        <v>35329998052</v>
      </c>
      <c r="AH21" s="2">
        <f>LARGE($AG$20:$AG$31,U21)</f>
        <v>235637001280</v>
      </c>
      <c r="AI21" s="81">
        <f t="shared" ref="AI21:AI31" si="17">MATCH(AH21,$AG$20:$AG$31,0)</f>
        <v>10</v>
      </c>
      <c r="AJ21" s="3"/>
      <c r="AK21" s="3"/>
      <c r="AL21" s="3"/>
      <c r="AM21" s="3"/>
      <c r="AN21" s="3"/>
    </row>
    <row r="22" spans="4:40">
      <c r="D22" s="10" t="s">
        <v>17</v>
      </c>
      <c r="E22" s="78" t="str">
        <f t="shared" si="0"/>
        <v>VivaCR.FC</v>
      </c>
      <c r="F22" s="78">
        <f t="shared" si="1"/>
        <v>11</v>
      </c>
      <c r="G22" s="78">
        <f t="shared" si="2"/>
        <v>21</v>
      </c>
      <c r="H22" s="77">
        <f t="shared" si="3"/>
        <v>6</v>
      </c>
      <c r="I22" s="77">
        <f t="shared" si="4"/>
        <v>1</v>
      </c>
      <c r="J22" s="77">
        <f t="shared" si="5"/>
        <v>1</v>
      </c>
      <c r="K22" s="77">
        <f t="shared" si="6"/>
        <v>3</v>
      </c>
      <c r="L22" s="77">
        <f t="shared" si="7"/>
        <v>635</v>
      </c>
      <c r="M22" s="77">
        <f t="shared" si="8"/>
        <v>492</v>
      </c>
      <c r="N22" s="78">
        <f t="shared" si="9"/>
        <v>143</v>
      </c>
      <c r="O22" s="84">
        <f t="shared" si="10"/>
        <v>0.63636363636363635</v>
      </c>
      <c r="Q22" s="3"/>
      <c r="R22" s="2" t="s">
        <v>194</v>
      </c>
      <c r="S22" s="2"/>
      <c r="T22" s="2"/>
      <c r="U22" s="8">
        <v>3</v>
      </c>
      <c r="V22" s="139" t="s">
        <v>113</v>
      </c>
      <c r="W22" s="141">
        <f>COUNT(F39,H50,F60,F67,H77,H86,F99,H107,F121,H129,F137)</f>
        <v>11</v>
      </c>
      <c r="X22" s="2">
        <f>SUM(C39,Q50,C60,C67,C99,Q77,Q86,Q107,C121,Q129,C137)</f>
        <v>14</v>
      </c>
      <c r="Y22" s="2">
        <f t="shared" si="11"/>
        <v>4</v>
      </c>
      <c r="Z22" s="2">
        <f t="shared" si="12"/>
        <v>1</v>
      </c>
      <c r="AA22" s="2">
        <f t="shared" si="13"/>
        <v>0</v>
      </c>
      <c r="AB22" s="2">
        <f t="shared" si="14"/>
        <v>6</v>
      </c>
      <c r="AC22" s="2">
        <f>SUM(F39,H50,F60,F67,H77,H86,F99,H107,F121,H129,F137)</f>
        <v>555</v>
      </c>
      <c r="AD22" s="2">
        <f>SUM(H39,F50,H60,H67,F77,F86,H99,F107,H121,F129,H137)</f>
        <v>481</v>
      </c>
      <c r="AE22" s="2">
        <f>AC22-AD22</f>
        <v>74</v>
      </c>
      <c r="AF22" s="142">
        <f t="shared" si="15"/>
        <v>0.42424242424242425</v>
      </c>
      <c r="AG22" s="2">
        <f t="shared" si="16"/>
        <v>145555000743</v>
      </c>
      <c r="AH22" s="2">
        <f t="shared" ref="AH22:AH31" si="18">LARGE($AG$20:$AG$31,U22)</f>
        <v>215635001441</v>
      </c>
      <c r="AI22" s="81">
        <f t="shared" si="17"/>
        <v>11</v>
      </c>
      <c r="AJ22" s="3"/>
      <c r="AK22" s="3"/>
      <c r="AL22" s="3"/>
      <c r="AM22" s="3"/>
      <c r="AN22" s="3"/>
    </row>
    <row r="23" spans="4:40">
      <c r="D23" s="10" t="s">
        <v>18</v>
      </c>
      <c r="E23" s="78" t="str">
        <f t="shared" si="0"/>
        <v>Grajaú F.C.</v>
      </c>
      <c r="F23" s="78">
        <f t="shared" si="1"/>
        <v>11</v>
      </c>
      <c r="G23" s="78">
        <f t="shared" si="2"/>
        <v>19</v>
      </c>
      <c r="H23" s="77">
        <f t="shared" si="3"/>
        <v>5</v>
      </c>
      <c r="I23" s="77">
        <f t="shared" si="4"/>
        <v>2</v>
      </c>
      <c r="J23" s="77">
        <f t="shared" si="5"/>
        <v>0</v>
      </c>
      <c r="K23" s="77">
        <f t="shared" si="6"/>
        <v>4</v>
      </c>
      <c r="L23" s="77">
        <f t="shared" si="7"/>
        <v>577</v>
      </c>
      <c r="M23" s="77">
        <f t="shared" si="8"/>
        <v>496</v>
      </c>
      <c r="N23" s="78">
        <f t="shared" si="9"/>
        <v>81</v>
      </c>
      <c r="O23" s="84">
        <f t="shared" si="10"/>
        <v>0.5757575757575758</v>
      </c>
      <c r="Q23" s="3"/>
      <c r="R23" s="2" t="s">
        <v>138</v>
      </c>
      <c r="S23" s="2"/>
      <c r="T23" s="2"/>
      <c r="U23" s="8">
        <v>4</v>
      </c>
      <c r="V23" s="139" t="s">
        <v>116</v>
      </c>
      <c r="W23" s="141">
        <f>COUNT(F41,F46,H58,F68,H76,H87,F101,H109,H121,F126,H139)</f>
        <v>11</v>
      </c>
      <c r="X23" s="2">
        <f>SUM(C41,C46,C68,Q76,Q58,Q109,Q87,C101,Q121,C126,Q139)</f>
        <v>12</v>
      </c>
      <c r="Y23" s="2">
        <f t="shared" si="11"/>
        <v>4</v>
      </c>
      <c r="Z23" s="2">
        <f t="shared" si="12"/>
        <v>0</v>
      </c>
      <c r="AA23" s="2">
        <f t="shared" si="13"/>
        <v>0</v>
      </c>
      <c r="AB23" s="2">
        <f t="shared" si="14"/>
        <v>7</v>
      </c>
      <c r="AC23" s="2">
        <f>SUM(F41,F46,H58,F68,H87,H109,H76,F101,H121,F126,H139)</f>
        <v>429</v>
      </c>
      <c r="AD23" s="2">
        <f>SUM(H41,H46,H68,F58,F76,F87,H101,F109,F121,H126,F139)</f>
        <v>537</v>
      </c>
      <c r="AE23" s="2">
        <f>AC23-AD23</f>
        <v>-108</v>
      </c>
      <c r="AF23" s="142">
        <f t="shared" si="15"/>
        <v>0.36363636363636365</v>
      </c>
      <c r="AG23" s="2">
        <f t="shared" si="16"/>
        <v>125428998924</v>
      </c>
      <c r="AH23" s="2">
        <f t="shared" si="18"/>
        <v>195577000818</v>
      </c>
      <c r="AI23" s="81">
        <f t="shared" si="17"/>
        <v>8</v>
      </c>
      <c r="AJ23" s="3"/>
      <c r="AK23" s="3"/>
      <c r="AL23" s="3"/>
      <c r="AM23" s="3"/>
      <c r="AN23" s="3"/>
    </row>
    <row r="24" spans="4:40">
      <c r="D24" s="11" t="s">
        <v>33</v>
      </c>
      <c r="E24" s="73" t="str">
        <f t="shared" si="0"/>
        <v>VascoPaulo F.C.</v>
      </c>
      <c r="F24" s="73">
        <f t="shared" si="1"/>
        <v>11</v>
      </c>
      <c r="G24" s="73">
        <f t="shared" si="2"/>
        <v>18</v>
      </c>
      <c r="H24" s="74">
        <f t="shared" si="3"/>
        <v>4</v>
      </c>
      <c r="I24" s="74">
        <f t="shared" si="4"/>
        <v>3</v>
      </c>
      <c r="J24" s="74">
        <f t="shared" si="5"/>
        <v>0</v>
      </c>
      <c r="K24" s="74">
        <f t="shared" si="6"/>
        <v>4</v>
      </c>
      <c r="L24" s="74">
        <f t="shared" si="7"/>
        <v>537</v>
      </c>
      <c r="M24" s="74">
        <f t="shared" si="8"/>
        <v>567</v>
      </c>
      <c r="N24" s="73">
        <f t="shared" si="9"/>
        <v>-30</v>
      </c>
      <c r="O24" s="85">
        <f t="shared" si="10"/>
        <v>0.54545454545454541</v>
      </c>
      <c r="Q24" s="3"/>
      <c r="R24" s="2" t="s">
        <v>190</v>
      </c>
      <c r="S24" s="2"/>
      <c r="T24" s="2"/>
      <c r="U24" s="8">
        <v>5</v>
      </c>
      <c r="V24" s="139" t="s">
        <v>121</v>
      </c>
      <c r="W24" s="141">
        <f>COUNT(H36,F47,H56,F70,H79,F89,H101,F107,H118,F127,H140)</f>
        <v>11</v>
      </c>
      <c r="X24" s="2">
        <f>SUM(Q36,C47,Q56,C70,Q79,C89,Q101,C107,Q118,C127,Q140)</f>
        <v>6</v>
      </c>
      <c r="Y24" s="2">
        <f t="shared" si="11"/>
        <v>1</v>
      </c>
      <c r="Z24" s="2">
        <f t="shared" si="12"/>
        <v>1</v>
      </c>
      <c r="AA24" s="2">
        <f t="shared" si="13"/>
        <v>1</v>
      </c>
      <c r="AB24" s="2">
        <f t="shared" si="14"/>
        <v>8</v>
      </c>
      <c r="AC24" s="2">
        <f>SUM(H36,F47,H56,F70,H79,F89,H101,F107,H118,F127,H140)</f>
        <v>445</v>
      </c>
      <c r="AD24" s="2">
        <f>SUM(F36,H47,F56,H70,F79,H89,F101,H107,F118,H127,F140)</f>
        <v>567</v>
      </c>
      <c r="AE24" s="2">
        <f t="shared" ref="AE24:AE31" si="19">AC24-AD24</f>
        <v>-122</v>
      </c>
      <c r="AF24" s="142">
        <f t="shared" si="15"/>
        <v>0.18181818181818182</v>
      </c>
      <c r="AG24" s="2">
        <f t="shared" si="16"/>
        <v>65444998785</v>
      </c>
      <c r="AH24" s="2">
        <f t="shared" si="18"/>
        <v>185536999712</v>
      </c>
      <c r="AI24" s="81">
        <f t="shared" si="17"/>
        <v>12</v>
      </c>
      <c r="AJ24" s="3"/>
      <c r="AK24" s="3"/>
      <c r="AL24" s="3"/>
      <c r="AM24" s="3"/>
      <c r="AN24" s="3"/>
    </row>
    <row r="25" spans="4:40">
      <c r="D25" s="11" t="s">
        <v>34</v>
      </c>
      <c r="E25" s="73" t="str">
        <f t="shared" si="0"/>
        <v>MJ Predador F.C.</v>
      </c>
      <c r="F25" s="73">
        <f t="shared" si="1"/>
        <v>11</v>
      </c>
      <c r="G25" s="73">
        <f t="shared" si="2"/>
        <v>16</v>
      </c>
      <c r="H25" s="74">
        <f t="shared" si="3"/>
        <v>4</v>
      </c>
      <c r="I25" s="74">
        <f t="shared" si="4"/>
        <v>1</v>
      </c>
      <c r="J25" s="74">
        <f t="shared" si="5"/>
        <v>2</v>
      </c>
      <c r="K25" s="74">
        <f t="shared" si="6"/>
        <v>4</v>
      </c>
      <c r="L25" s="74">
        <f t="shared" si="7"/>
        <v>501</v>
      </c>
      <c r="M25" s="74">
        <f t="shared" si="8"/>
        <v>445</v>
      </c>
      <c r="N25" s="73">
        <f t="shared" si="9"/>
        <v>56</v>
      </c>
      <c r="O25" s="85">
        <f t="shared" si="10"/>
        <v>0.48484848484848486</v>
      </c>
      <c r="Q25" s="3"/>
      <c r="R25" s="2" t="s">
        <v>19</v>
      </c>
      <c r="S25" s="2"/>
      <c r="T25" s="2"/>
      <c r="U25" s="8">
        <v>6</v>
      </c>
      <c r="V25" s="139" t="s">
        <v>123</v>
      </c>
      <c r="W25" s="141">
        <f>COUNT(H38,F49,F57,H70,H76,H86,H96,H106,H116,H126,H136)</f>
        <v>11</v>
      </c>
      <c r="X25" s="2">
        <f>SUM(Q38,C49,C57,Q70,C76,Q90,C100,C111,Q117,C131,Q137)</f>
        <v>11</v>
      </c>
      <c r="Y25" s="2">
        <f t="shared" si="11"/>
        <v>3</v>
      </c>
      <c r="Z25" s="2">
        <f t="shared" si="12"/>
        <v>1</v>
      </c>
      <c r="AA25" s="2">
        <f t="shared" si="13"/>
        <v>0</v>
      </c>
      <c r="AB25" s="2">
        <f t="shared" si="14"/>
        <v>7</v>
      </c>
      <c r="AC25" s="2">
        <f>SUM(H38,F49,F57,H70,F76,H90,F100,F111,H117,F131,H137)</f>
        <v>484</v>
      </c>
      <c r="AD25" s="2">
        <f>SUM(F38,H49,H57,F70,H76,F90,H100,H111,F117,H131,F137)</f>
        <v>548</v>
      </c>
      <c r="AE25" s="2">
        <f t="shared" si="19"/>
        <v>-64</v>
      </c>
      <c r="AF25" s="142">
        <f t="shared" si="15"/>
        <v>0.33333333333333331</v>
      </c>
      <c r="AG25" s="2">
        <f t="shared" si="16"/>
        <v>115483999366</v>
      </c>
      <c r="AH25" s="2">
        <f t="shared" si="18"/>
        <v>165501000561</v>
      </c>
      <c r="AI25" s="81">
        <f t="shared" si="17"/>
        <v>1</v>
      </c>
      <c r="AJ25" s="3"/>
      <c r="AK25" s="3"/>
      <c r="AL25" s="3"/>
      <c r="AM25" s="3"/>
      <c r="AN25" s="3"/>
    </row>
    <row r="26" spans="4:40">
      <c r="D26" s="11" t="s">
        <v>35</v>
      </c>
      <c r="E26" s="73" t="str">
        <f t="shared" si="0"/>
        <v>Vitullo soccer clube</v>
      </c>
      <c r="F26" s="73">
        <f t="shared" si="1"/>
        <v>11</v>
      </c>
      <c r="G26" s="73">
        <f t="shared" si="2"/>
        <v>14</v>
      </c>
      <c r="H26" s="74">
        <f t="shared" si="3"/>
        <v>4</v>
      </c>
      <c r="I26" s="74">
        <f t="shared" si="4"/>
        <v>1</v>
      </c>
      <c r="J26" s="74">
        <f t="shared" si="5"/>
        <v>0</v>
      </c>
      <c r="K26" s="74">
        <f t="shared" si="6"/>
        <v>6</v>
      </c>
      <c r="L26" s="74">
        <f t="shared" si="7"/>
        <v>555</v>
      </c>
      <c r="M26" s="74">
        <f t="shared" si="8"/>
        <v>481</v>
      </c>
      <c r="N26" s="73">
        <f t="shared" si="9"/>
        <v>74</v>
      </c>
      <c r="O26" s="85">
        <f t="shared" si="10"/>
        <v>0.42424242424242425</v>
      </c>
      <c r="Q26" s="3"/>
      <c r="R26" s="2" t="s">
        <v>196</v>
      </c>
      <c r="S26" s="2"/>
      <c r="T26" s="2"/>
      <c r="U26" s="8">
        <v>7</v>
      </c>
      <c r="V26" s="139" t="s">
        <v>91</v>
      </c>
      <c r="W26" s="141">
        <f>COUNT(H36,H46,H56,H66,H76,H86,H96,H106,H116,H126,H136)</f>
        <v>11</v>
      </c>
      <c r="X26" s="2">
        <f>SUM(Q40,Q47,C59,C66,Q81,C87,C98,Q111,Q119,C129,Q136)</f>
        <v>24</v>
      </c>
      <c r="Y26" s="2">
        <f t="shared" si="11"/>
        <v>6</v>
      </c>
      <c r="Z26" s="2">
        <f t="shared" si="12"/>
        <v>3</v>
      </c>
      <c r="AA26" s="2">
        <f t="shared" si="13"/>
        <v>0</v>
      </c>
      <c r="AB26" s="2">
        <f t="shared" si="14"/>
        <v>2</v>
      </c>
      <c r="AC26" s="2">
        <f>SUM(H40,H47,F59,F66,H81,F87,F98,H111,H119,F129,H136)</f>
        <v>570</v>
      </c>
      <c r="AD26" s="2">
        <f>SUM(F40,F47,H59,H66,F81,H87,H98,F119,H129,F136)</f>
        <v>449</v>
      </c>
      <c r="AE26" s="2">
        <f t="shared" si="19"/>
        <v>121</v>
      </c>
      <c r="AF26" s="142">
        <f t="shared" si="15"/>
        <v>0.72727272727272729</v>
      </c>
      <c r="AG26" s="2">
        <f t="shared" si="16"/>
        <v>245570001217</v>
      </c>
      <c r="AH26" s="2">
        <f t="shared" si="18"/>
        <v>145555000743</v>
      </c>
      <c r="AI26" s="81">
        <f t="shared" si="17"/>
        <v>3</v>
      </c>
      <c r="AJ26" s="3"/>
      <c r="AK26" s="3"/>
      <c r="AL26" s="3"/>
      <c r="AM26" s="3"/>
      <c r="AN26" s="3"/>
    </row>
    <row r="27" spans="4:40">
      <c r="D27" s="11" t="s">
        <v>36</v>
      </c>
      <c r="E27" s="73" t="str">
        <f t="shared" si="0"/>
        <v>tico sto fc</v>
      </c>
      <c r="F27" s="73">
        <f t="shared" si="1"/>
        <v>11</v>
      </c>
      <c r="G27" s="73">
        <f t="shared" si="2"/>
        <v>12</v>
      </c>
      <c r="H27" s="74">
        <f t="shared" si="3"/>
        <v>4</v>
      </c>
      <c r="I27" s="74">
        <f t="shared" si="4"/>
        <v>0</v>
      </c>
      <c r="J27" s="74">
        <f t="shared" si="5"/>
        <v>0</v>
      </c>
      <c r="K27" s="74">
        <f t="shared" si="6"/>
        <v>7</v>
      </c>
      <c r="L27" s="74">
        <f t="shared" si="7"/>
        <v>429</v>
      </c>
      <c r="M27" s="74">
        <f t="shared" si="8"/>
        <v>537</v>
      </c>
      <c r="N27" s="73">
        <f t="shared" si="9"/>
        <v>-108</v>
      </c>
      <c r="O27" s="85">
        <f t="shared" si="10"/>
        <v>0.36363636363636365</v>
      </c>
      <c r="Q27" s="3"/>
      <c r="R27" s="2"/>
      <c r="S27" s="2"/>
      <c r="T27" s="2"/>
      <c r="U27" s="8">
        <v>8</v>
      </c>
      <c r="V27" s="139" t="s">
        <v>95</v>
      </c>
      <c r="W27" s="141">
        <f>COUNT(H36,H46,H56,H66,H76,H86,H96,H106,H116,H126,H136)</f>
        <v>11</v>
      </c>
      <c r="X27" s="2">
        <f>SUM(Q39,Q48,C61,Q66,C79,C90,Q96,C106,C116,Q128,C139)</f>
        <v>19</v>
      </c>
      <c r="Y27" s="2">
        <f t="shared" si="11"/>
        <v>5</v>
      </c>
      <c r="Z27" s="2">
        <f t="shared" si="12"/>
        <v>2</v>
      </c>
      <c r="AA27" s="2">
        <f t="shared" si="13"/>
        <v>0</v>
      </c>
      <c r="AB27" s="2">
        <f t="shared" si="14"/>
        <v>4</v>
      </c>
      <c r="AC27" s="2">
        <f>SUM(H39,H48,F61,H66,F79,F90,H96,F106,F116,H128,F139)</f>
        <v>577</v>
      </c>
      <c r="AD27" s="2">
        <f>SUM(F39,F48,F66,H61,H79,H90,F96,H106,H116,F128,H139)</f>
        <v>496</v>
      </c>
      <c r="AE27" s="2">
        <f t="shared" si="19"/>
        <v>81</v>
      </c>
      <c r="AF27" s="142">
        <f t="shared" si="15"/>
        <v>0.5757575757575758</v>
      </c>
      <c r="AG27" s="2">
        <f t="shared" si="16"/>
        <v>195577000818</v>
      </c>
      <c r="AH27" s="2">
        <f t="shared" si="18"/>
        <v>125428998924</v>
      </c>
      <c r="AI27" s="81">
        <f t="shared" si="17"/>
        <v>4</v>
      </c>
      <c r="AJ27" s="3"/>
      <c r="AK27" s="3"/>
      <c r="AL27" s="3"/>
      <c r="AM27" s="3"/>
      <c r="AN27" s="3"/>
    </row>
    <row r="28" spans="4:40">
      <c r="D28" s="11" t="s">
        <v>37</v>
      </c>
      <c r="E28" s="73" t="str">
        <f t="shared" si="0"/>
        <v>Bayern do Cartola</v>
      </c>
      <c r="F28" s="73">
        <f t="shared" si="1"/>
        <v>11</v>
      </c>
      <c r="G28" s="73">
        <f t="shared" si="2"/>
        <v>11</v>
      </c>
      <c r="H28" s="74">
        <f t="shared" si="3"/>
        <v>3</v>
      </c>
      <c r="I28" s="74">
        <f t="shared" si="4"/>
        <v>1</v>
      </c>
      <c r="J28" s="74">
        <f t="shared" si="5"/>
        <v>0</v>
      </c>
      <c r="K28" s="74">
        <f t="shared" si="6"/>
        <v>7</v>
      </c>
      <c r="L28" s="74">
        <f t="shared" si="7"/>
        <v>484</v>
      </c>
      <c r="M28" s="74">
        <f t="shared" si="8"/>
        <v>548</v>
      </c>
      <c r="N28" s="73">
        <f t="shared" si="9"/>
        <v>-64</v>
      </c>
      <c r="O28" s="85">
        <f t="shared" si="10"/>
        <v>0.33333333333333331</v>
      </c>
      <c r="Q28" s="3"/>
      <c r="R28" s="2" t="s">
        <v>179</v>
      </c>
      <c r="S28" s="2"/>
      <c r="T28" s="2"/>
      <c r="U28" s="8">
        <v>9</v>
      </c>
      <c r="V28" s="139" t="s">
        <v>93</v>
      </c>
      <c r="W28" s="141">
        <f>COUNT(H36,H46,H56,H66,H76,H86,H96,H106,H116,H126,H136)</f>
        <v>11</v>
      </c>
      <c r="X28" s="2">
        <f>SUM(C37,Q49,C56,Q69,C77,Q88,C97,Q106,C120,Q126,C136)</f>
        <v>9</v>
      </c>
      <c r="Y28" s="2">
        <f t="shared" si="11"/>
        <v>1</v>
      </c>
      <c r="Z28" s="2">
        <f t="shared" si="12"/>
        <v>3</v>
      </c>
      <c r="AA28" s="2">
        <f t="shared" si="13"/>
        <v>0</v>
      </c>
      <c r="AB28" s="2">
        <f t="shared" si="14"/>
        <v>7</v>
      </c>
      <c r="AC28" s="2">
        <f>SUM(F37,H49,F56,H69,F77,H88,F97,H106,F120,H126,F136)</f>
        <v>460</v>
      </c>
      <c r="AD28" s="2">
        <f>SUM(H37,F49,H56,F69,H77,F88,H97,F106,H120,F126,H136)</f>
        <v>513</v>
      </c>
      <c r="AE28" s="2">
        <f t="shared" si="19"/>
        <v>-53</v>
      </c>
      <c r="AF28" s="142">
        <f t="shared" si="15"/>
        <v>0.27272727272727271</v>
      </c>
      <c r="AG28" s="2">
        <f t="shared" si="16"/>
        <v>95459999479</v>
      </c>
      <c r="AH28" s="2">
        <f t="shared" si="18"/>
        <v>115483999366</v>
      </c>
      <c r="AI28" s="81">
        <f t="shared" si="17"/>
        <v>6</v>
      </c>
      <c r="AJ28" s="3"/>
      <c r="AK28" s="3"/>
      <c r="AL28" s="3"/>
      <c r="AM28" s="3"/>
      <c r="AN28" s="3"/>
    </row>
    <row r="29" spans="4:40">
      <c r="D29" s="11" t="s">
        <v>38</v>
      </c>
      <c r="E29" s="73" t="str">
        <f t="shared" si="0"/>
        <v>André fogão</v>
      </c>
      <c r="F29" s="73">
        <f t="shared" si="1"/>
        <v>11</v>
      </c>
      <c r="G29" s="73">
        <f t="shared" si="2"/>
        <v>9</v>
      </c>
      <c r="H29" s="74">
        <f t="shared" si="3"/>
        <v>1</v>
      </c>
      <c r="I29" s="74">
        <f t="shared" si="4"/>
        <v>3</v>
      </c>
      <c r="J29" s="74">
        <f t="shared" si="5"/>
        <v>0</v>
      </c>
      <c r="K29" s="74">
        <f t="shared" si="6"/>
        <v>7</v>
      </c>
      <c r="L29" s="74">
        <f t="shared" si="7"/>
        <v>460</v>
      </c>
      <c r="M29" s="74">
        <f t="shared" si="8"/>
        <v>513</v>
      </c>
      <c r="N29" s="73">
        <f t="shared" si="9"/>
        <v>-53</v>
      </c>
      <c r="O29" s="85">
        <f t="shared" si="10"/>
        <v>0.27272727272727271</v>
      </c>
      <c r="Q29" s="3"/>
      <c r="R29" s="2" t="s">
        <v>180</v>
      </c>
      <c r="S29" s="2"/>
      <c r="T29" s="2"/>
      <c r="U29" s="8">
        <v>10</v>
      </c>
      <c r="V29" s="139" t="s">
        <v>97</v>
      </c>
      <c r="W29" s="141">
        <f>COUNT(H36,H46,H56,H66,H76,H86,H96,H106,H116,H126,H136)</f>
        <v>11</v>
      </c>
      <c r="X29" s="2">
        <f>SUM(Q37,C48,Q59,Q71,C80,Q89,Q99,C109,C117,Q130,Q141)</f>
        <v>23</v>
      </c>
      <c r="Y29" s="2">
        <f t="shared" si="11"/>
        <v>5</v>
      </c>
      <c r="Z29" s="2">
        <f t="shared" si="12"/>
        <v>4</v>
      </c>
      <c r="AA29" s="2">
        <f t="shared" si="13"/>
        <v>0</v>
      </c>
      <c r="AB29" s="2">
        <f t="shared" si="14"/>
        <v>2</v>
      </c>
      <c r="AC29" s="2">
        <f>SUM(H37,F48,H59,H71,F80,H89,H99,F109,F117,H130,H141)</f>
        <v>637</v>
      </c>
      <c r="AD29" s="2">
        <f>SUM(F37,H48,F59,F71,H80,F89,F99,H109,H117,F130,F141)</f>
        <v>510</v>
      </c>
      <c r="AE29" s="2">
        <f t="shared" si="19"/>
        <v>127</v>
      </c>
      <c r="AF29" s="142">
        <f t="shared" si="15"/>
        <v>0.69696969696969702</v>
      </c>
      <c r="AG29" s="2">
        <f t="shared" si="16"/>
        <v>235637001280</v>
      </c>
      <c r="AH29" s="2">
        <f t="shared" si="18"/>
        <v>95459999479</v>
      </c>
      <c r="AI29" s="81">
        <f t="shared" si="17"/>
        <v>9</v>
      </c>
      <c r="AJ29" s="3"/>
      <c r="AK29" s="3"/>
      <c r="AL29" s="3"/>
      <c r="AM29" s="3"/>
      <c r="AN29" s="3"/>
    </row>
    <row r="30" spans="4:40">
      <c r="D30" s="11" t="s">
        <v>39</v>
      </c>
      <c r="E30" s="73" t="str">
        <f t="shared" si="0"/>
        <v>Espamengo</v>
      </c>
      <c r="F30" s="73">
        <f t="shared" si="1"/>
        <v>11</v>
      </c>
      <c r="G30" s="73">
        <f t="shared" si="2"/>
        <v>6</v>
      </c>
      <c r="H30" s="74">
        <f t="shared" si="3"/>
        <v>1</v>
      </c>
      <c r="I30" s="74">
        <f t="shared" si="4"/>
        <v>1</v>
      </c>
      <c r="J30" s="74">
        <f t="shared" si="5"/>
        <v>1</v>
      </c>
      <c r="K30" s="74">
        <f t="shared" si="6"/>
        <v>8</v>
      </c>
      <c r="L30" s="74">
        <f t="shared" si="7"/>
        <v>445</v>
      </c>
      <c r="M30" s="74">
        <f t="shared" si="8"/>
        <v>567</v>
      </c>
      <c r="N30" s="73">
        <f t="shared" si="9"/>
        <v>-122</v>
      </c>
      <c r="O30" s="85">
        <f t="shared" si="10"/>
        <v>0.18181818181818182</v>
      </c>
      <c r="Q30" s="3"/>
      <c r="R30" s="2" t="s">
        <v>181</v>
      </c>
      <c r="S30" s="2"/>
      <c r="T30" s="2"/>
      <c r="U30" s="8">
        <v>11</v>
      </c>
      <c r="V30" s="139" t="s">
        <v>134</v>
      </c>
      <c r="W30" s="141">
        <f>COUNT(H36,H46,H56,H66,H76,H86,H96,H106,H116,H126,H136)</f>
        <v>11</v>
      </c>
      <c r="X30" s="2">
        <f>SUM(C40,Q51,C58,Q67,C78,C88,Q100,C110,Q116,Q127,C141)</f>
        <v>21</v>
      </c>
      <c r="Y30" s="2">
        <f t="shared" si="11"/>
        <v>6</v>
      </c>
      <c r="Z30" s="2">
        <f t="shared" si="12"/>
        <v>1</v>
      </c>
      <c r="AA30" s="2">
        <f t="shared" si="13"/>
        <v>1</v>
      </c>
      <c r="AB30" s="2">
        <f t="shared" si="14"/>
        <v>3</v>
      </c>
      <c r="AC30" s="2">
        <f>SUM(F40,H51,F58,H67,F78,H100,F110,H116,H127,F141,F88)</f>
        <v>635</v>
      </c>
      <c r="AD30" s="2">
        <f>SUM(H40,F51,H58,F67,H78,H88,F100,H110,F116,F127,H141)</f>
        <v>492</v>
      </c>
      <c r="AE30" s="2">
        <f t="shared" si="19"/>
        <v>143</v>
      </c>
      <c r="AF30" s="142">
        <f t="shared" si="15"/>
        <v>0.63636363636363635</v>
      </c>
      <c r="AG30" s="2">
        <f t="shared" si="16"/>
        <v>215635001441</v>
      </c>
      <c r="AH30" s="2">
        <f t="shared" si="18"/>
        <v>65444998785</v>
      </c>
      <c r="AI30" s="81">
        <f t="shared" si="17"/>
        <v>5</v>
      </c>
      <c r="AJ30" s="3"/>
      <c r="AK30" s="3"/>
      <c r="AL30" s="3"/>
      <c r="AM30" s="3"/>
      <c r="AN30" s="3"/>
    </row>
    <row r="31" spans="4:40" ht="15.75" thickBot="1">
      <c r="D31" s="12" t="s">
        <v>40</v>
      </c>
      <c r="E31" s="75" t="str">
        <f t="shared" si="0"/>
        <v>JUGULI Fc</v>
      </c>
      <c r="F31" s="75">
        <f t="shared" si="1"/>
        <v>11</v>
      </c>
      <c r="G31" s="75">
        <f t="shared" si="2"/>
        <v>3</v>
      </c>
      <c r="H31" s="76">
        <f t="shared" si="3"/>
        <v>1</v>
      </c>
      <c r="I31" s="76">
        <f t="shared" si="4"/>
        <v>0</v>
      </c>
      <c r="J31" s="76">
        <f t="shared" si="5"/>
        <v>0</v>
      </c>
      <c r="K31" s="76">
        <f t="shared" si="6"/>
        <v>10</v>
      </c>
      <c r="L31" s="76">
        <f t="shared" si="7"/>
        <v>330</v>
      </c>
      <c r="M31" s="76">
        <f t="shared" si="8"/>
        <v>525</v>
      </c>
      <c r="N31" s="75">
        <f t="shared" si="9"/>
        <v>-195</v>
      </c>
      <c r="O31" s="86">
        <f t="shared" si="10"/>
        <v>9.0909090909090912E-2</v>
      </c>
      <c r="Q31" s="3"/>
      <c r="R31" s="2" t="s">
        <v>182</v>
      </c>
      <c r="S31" s="2"/>
      <c r="T31" s="2"/>
      <c r="U31" s="8">
        <v>12</v>
      </c>
      <c r="V31" s="139" t="s">
        <v>103</v>
      </c>
      <c r="W31" s="141">
        <f>COUNT(H36,H46,H56,H66,H76,H86,H96,H106,H116,H126,H136)</f>
        <v>11</v>
      </c>
      <c r="X31" s="2">
        <f>SUM(C36,C51,Q61,Q68,Q80,C86,Q97,Q108,C119,Q131,C138)</f>
        <v>18</v>
      </c>
      <c r="Y31" s="2">
        <f t="shared" si="11"/>
        <v>4</v>
      </c>
      <c r="Z31" s="2">
        <f t="shared" si="12"/>
        <v>3</v>
      </c>
      <c r="AA31" s="2">
        <f t="shared" si="13"/>
        <v>0</v>
      </c>
      <c r="AB31" s="2">
        <f t="shared" si="14"/>
        <v>4</v>
      </c>
      <c r="AC31" s="2">
        <f>SUM(F36,F51,H61,H68,H80,F86,H97,H108,F119,H131,F138)</f>
        <v>537</v>
      </c>
      <c r="AD31" s="2">
        <f>SUM(H36,H51,F61,F68,F80,H86,F97,F108,H119,F131,H138)</f>
        <v>567</v>
      </c>
      <c r="AE31" s="2">
        <f t="shared" si="19"/>
        <v>-30</v>
      </c>
      <c r="AF31" s="142">
        <f t="shared" si="15"/>
        <v>0.54545454545454541</v>
      </c>
      <c r="AG31" s="2">
        <f t="shared" si="16"/>
        <v>185536999712</v>
      </c>
      <c r="AH31" s="2">
        <f t="shared" si="18"/>
        <v>35329998052</v>
      </c>
      <c r="AI31" s="81">
        <f t="shared" si="17"/>
        <v>2</v>
      </c>
      <c r="AJ31" s="3"/>
      <c r="AK31" s="3"/>
      <c r="AL31" s="3"/>
      <c r="AM31" s="3"/>
      <c r="AN31" s="3"/>
    </row>
    <row r="32" spans="4:40" ht="15.75" thickBot="1">
      <c r="Q32" s="3"/>
      <c r="R32" s="2" t="s">
        <v>183</v>
      </c>
      <c r="S32" s="2"/>
      <c r="T32" s="2"/>
      <c r="U32" s="2"/>
      <c r="V32" s="139"/>
      <c r="W32" s="139"/>
      <c r="X32" s="2"/>
      <c r="Y32" s="2"/>
      <c r="Z32" s="2"/>
      <c r="AA32" s="2"/>
      <c r="AB32" s="2"/>
      <c r="AC32" s="2"/>
      <c r="AD32" s="2"/>
      <c r="AE32" s="2"/>
      <c r="AF32" s="2"/>
      <c r="AG32" s="2"/>
      <c r="AH32" s="2"/>
      <c r="AI32" s="2"/>
      <c r="AJ32" s="3"/>
      <c r="AK32" s="3"/>
      <c r="AL32" s="3"/>
      <c r="AM32" s="3"/>
      <c r="AN32" s="3"/>
    </row>
    <row r="33" spans="3:40">
      <c r="D33" s="166" t="s">
        <v>32</v>
      </c>
      <c r="E33" s="167"/>
      <c r="F33" s="167"/>
      <c r="G33" s="167"/>
      <c r="H33" s="167"/>
      <c r="I33" s="167"/>
      <c r="J33" s="167"/>
      <c r="K33" s="167"/>
      <c r="L33" s="167"/>
      <c r="M33" s="167"/>
      <c r="N33" s="167"/>
      <c r="O33" s="167"/>
      <c r="P33" s="168"/>
      <c r="Q33" s="3"/>
      <c r="R33" s="3"/>
      <c r="S33" s="2"/>
      <c r="T33" s="2"/>
      <c r="U33" s="2"/>
      <c r="V33" s="2"/>
      <c r="W33" s="2"/>
      <c r="X33" s="2"/>
      <c r="Y33" s="2"/>
      <c r="Z33" s="2"/>
      <c r="AA33" s="2"/>
      <c r="AB33" s="2"/>
      <c r="AC33" s="2"/>
      <c r="AD33" s="2"/>
      <c r="AE33" s="2"/>
      <c r="AF33" s="2"/>
      <c r="AG33" s="2"/>
      <c r="AH33" s="2"/>
      <c r="AI33" s="2"/>
      <c r="AJ33" s="3"/>
      <c r="AK33" s="3"/>
      <c r="AL33" s="3"/>
      <c r="AM33" s="3"/>
      <c r="AN33" s="3"/>
    </row>
    <row r="34" spans="3:40" ht="15.75" thickBot="1">
      <c r="D34" s="169"/>
      <c r="E34" s="170"/>
      <c r="F34" s="170"/>
      <c r="G34" s="170"/>
      <c r="H34" s="170"/>
      <c r="I34" s="170"/>
      <c r="J34" s="170"/>
      <c r="K34" s="170"/>
      <c r="L34" s="170"/>
      <c r="M34" s="170"/>
      <c r="N34" s="170"/>
      <c r="O34" s="170"/>
      <c r="P34" s="171"/>
      <c r="R34" s="2"/>
      <c r="S34" s="2"/>
      <c r="T34" s="2"/>
      <c r="U34" s="2"/>
      <c r="V34" s="2"/>
      <c r="W34" s="2"/>
      <c r="X34" s="2"/>
      <c r="Y34" s="2"/>
      <c r="Z34" s="2"/>
      <c r="AA34" s="2"/>
      <c r="AB34" s="2"/>
      <c r="AC34" s="2"/>
      <c r="AD34" s="2"/>
      <c r="AE34" s="2"/>
      <c r="AF34" s="2"/>
      <c r="AG34" s="2"/>
      <c r="AH34" s="2"/>
      <c r="AI34" s="2"/>
      <c r="AJ34" s="3"/>
      <c r="AK34" s="3"/>
      <c r="AL34" s="3"/>
      <c r="AM34" s="3"/>
      <c r="AN34" s="3"/>
    </row>
    <row r="35" spans="3:40">
      <c r="D35" s="13"/>
      <c r="E35" s="13"/>
      <c r="F35" s="13"/>
      <c r="G35" s="13"/>
      <c r="H35" s="13"/>
      <c r="I35" s="13"/>
      <c r="J35" s="13"/>
      <c r="K35" s="13"/>
      <c r="L35" s="13"/>
      <c r="M35" s="13"/>
      <c r="N35" s="13"/>
      <c r="O35" s="13"/>
      <c r="P35" s="13"/>
      <c r="R35" s="2"/>
      <c r="S35" s="2"/>
      <c r="T35" s="2"/>
      <c r="U35" s="2"/>
      <c r="V35" s="2"/>
      <c r="W35" s="2"/>
      <c r="X35" s="2"/>
      <c r="Y35" s="2"/>
      <c r="Z35" s="2"/>
      <c r="AA35" s="2"/>
      <c r="AB35" s="2"/>
      <c r="AC35" s="2"/>
      <c r="AD35" s="2"/>
      <c r="AE35" s="2"/>
      <c r="AF35" s="2"/>
      <c r="AG35" s="2"/>
      <c r="AH35" s="2"/>
      <c r="AI35" s="2"/>
      <c r="AJ35" s="3"/>
      <c r="AK35" s="3"/>
      <c r="AL35" s="3"/>
      <c r="AM35" s="3"/>
      <c r="AN35" s="3"/>
    </row>
    <row r="36" spans="3:40">
      <c r="C36" s="2">
        <f>IF(OR(F36="",H36=""),"",IF(F36=H36,1,IF(F36&lt;H36,0,IF(F36-H36&lt;10,2,IF(F36&gt;H36,3,SE)))))</f>
        <v>3</v>
      </c>
      <c r="D36" s="173" t="str">
        <f>V31</f>
        <v>VascoPaulo F.C.</v>
      </c>
      <c r="E36" s="175"/>
      <c r="F36" s="69">
        <v>53</v>
      </c>
      <c r="G36" s="19" t="s">
        <v>20</v>
      </c>
      <c r="H36" s="68">
        <v>37</v>
      </c>
      <c r="I36" s="173" t="str">
        <f>V24</f>
        <v>Espamengo</v>
      </c>
      <c r="J36" s="174"/>
      <c r="K36" s="174"/>
      <c r="L36" s="174"/>
      <c r="M36" s="174"/>
      <c r="N36" s="174"/>
      <c r="O36" s="174"/>
      <c r="P36" s="175"/>
      <c r="Q36" s="2">
        <f>IF(OR(H36="",F36=""),"",IF(H36=F36,1,IF(H36&lt;F36,0,IF(H36-F36&lt;10,2,IF(H36&gt;F36,3,SE)))))</f>
        <v>0</v>
      </c>
      <c r="R36" s="2"/>
      <c r="S36" s="2"/>
      <c r="T36" s="2"/>
      <c r="U36" s="2"/>
      <c r="V36" s="2"/>
      <c r="W36" s="2"/>
      <c r="X36" s="2"/>
      <c r="Y36" s="2"/>
      <c r="Z36" s="2"/>
      <c r="AA36" s="2"/>
      <c r="AB36" s="2"/>
      <c r="AC36" s="2"/>
      <c r="AD36" s="2"/>
      <c r="AE36" s="2"/>
      <c r="AF36" s="2"/>
      <c r="AG36" s="2"/>
      <c r="AH36" s="2"/>
      <c r="AI36" s="2"/>
      <c r="AJ36" s="3"/>
      <c r="AK36" s="3"/>
      <c r="AL36" s="3"/>
      <c r="AM36" s="3"/>
      <c r="AN36" s="3"/>
    </row>
    <row r="37" spans="3:40">
      <c r="C37" s="2">
        <f>IF(OR(F37="",H37=""),"",IF(F37=H37,1,IF(F37&lt;H37,0,IF(F37-H37&lt;10,2,IF(F37&gt;H37,3,SE)))))</f>
        <v>0</v>
      </c>
      <c r="D37" s="172" t="str">
        <f>V28</f>
        <v>André fogão</v>
      </c>
      <c r="E37" s="172"/>
      <c r="F37" s="68">
        <v>60</v>
      </c>
      <c r="G37" s="19" t="s">
        <v>20</v>
      </c>
      <c r="H37" s="69">
        <v>61</v>
      </c>
      <c r="I37" s="172" t="str">
        <f>V29</f>
        <v>hugofluzao</v>
      </c>
      <c r="J37" s="172"/>
      <c r="K37" s="172"/>
      <c r="L37" s="172"/>
      <c r="M37" s="172"/>
      <c r="N37" s="172"/>
      <c r="O37" s="172"/>
      <c r="P37" s="172"/>
      <c r="Q37" s="2">
        <f>IF(OR(H37="",F37=""),"",IF(H37=F37,1,IF(H37&lt;F37,0,IF(H37-F37&lt;10,2,IF(H37&gt;F37,3,SE)))))</f>
        <v>2</v>
      </c>
      <c r="R37" s="2"/>
      <c r="S37" s="2"/>
      <c r="T37" s="2"/>
      <c r="U37" s="2"/>
      <c r="V37" s="2"/>
      <c r="W37" s="2"/>
      <c r="X37" s="2"/>
      <c r="Y37" s="2"/>
      <c r="Z37" s="2"/>
      <c r="AA37" s="2"/>
      <c r="AB37" s="2"/>
      <c r="AC37" s="2"/>
      <c r="AD37" s="2"/>
      <c r="AE37" s="2"/>
      <c r="AF37" s="2"/>
      <c r="AG37" s="2"/>
      <c r="AH37" s="2"/>
      <c r="AI37" s="2"/>
      <c r="AJ37" s="3"/>
      <c r="AK37" s="3"/>
      <c r="AL37" s="3"/>
      <c r="AM37" s="3"/>
    </row>
    <row r="38" spans="3:40">
      <c r="C38" s="2">
        <f>IF(OR(F38="",H38=""),"",IF(F38=H38,1,IF(F38&lt;H38,0,IF(F38-H38&lt;10,2,IF(F38&gt;H38,3,SE)))))</f>
        <v>3</v>
      </c>
      <c r="D38" s="173" t="str">
        <f>V20</f>
        <v>MJ Predador F.C.</v>
      </c>
      <c r="E38" s="175"/>
      <c r="F38" s="69">
        <v>59</v>
      </c>
      <c r="G38" s="19" t="s">
        <v>20</v>
      </c>
      <c r="H38" s="68">
        <v>38</v>
      </c>
      <c r="I38" s="173" t="str">
        <f>V25</f>
        <v>Bayern do Cartola</v>
      </c>
      <c r="J38" s="174"/>
      <c r="K38" s="174"/>
      <c r="L38" s="174"/>
      <c r="M38" s="174"/>
      <c r="N38" s="174"/>
      <c r="O38" s="174"/>
      <c r="P38" s="175"/>
      <c r="Q38" s="2">
        <f>IF(OR(H38="",F38=""),"",IF(H38=F38,1,IF(H38&lt;F38,0,IF(H38-F38&lt;10,2,IF(H38&gt;F38,3,SE)))))</f>
        <v>0</v>
      </c>
      <c r="R38" s="2"/>
      <c r="S38" s="2"/>
      <c r="T38" s="2"/>
      <c r="U38" s="2"/>
      <c r="V38" s="2"/>
      <c r="W38" s="2"/>
      <c r="X38" s="2"/>
      <c r="Y38" s="2"/>
      <c r="Z38" s="2"/>
      <c r="AA38" s="2"/>
      <c r="AB38" s="2"/>
      <c r="AC38" s="2"/>
      <c r="AD38" s="2"/>
      <c r="AE38" s="2"/>
      <c r="AF38" s="2"/>
      <c r="AG38" s="2"/>
      <c r="AH38" s="2"/>
      <c r="AI38" s="2"/>
      <c r="AJ38" s="3"/>
      <c r="AK38" s="3"/>
      <c r="AL38" s="3"/>
      <c r="AM38" s="3"/>
    </row>
    <row r="39" spans="3:40">
      <c r="C39" s="2">
        <f>IF(OR(F39="",H39=""),"",IF(F39=H39,1,IF(F39&lt;H39,0,IF(F39-H39&lt;10,2,IF(F39&gt;H39,3,SE)))))</f>
        <v>3</v>
      </c>
      <c r="D39" s="172" t="str">
        <f>V22</f>
        <v>Vitullo soccer clube</v>
      </c>
      <c r="E39" s="172"/>
      <c r="F39" s="69">
        <v>82</v>
      </c>
      <c r="G39" s="19" t="s">
        <v>20</v>
      </c>
      <c r="H39" s="68">
        <v>63</v>
      </c>
      <c r="I39" s="172" t="str">
        <f>V27</f>
        <v>Grajaú F.C.</v>
      </c>
      <c r="J39" s="172"/>
      <c r="K39" s="172"/>
      <c r="L39" s="172"/>
      <c r="M39" s="172"/>
      <c r="N39" s="172"/>
      <c r="O39" s="172"/>
      <c r="P39" s="172"/>
      <c r="Q39" s="2">
        <f>IF(OR(H39="",F39=""),"",IF(H39=F39,1,IF(H39&lt;F39,0,IF(H39-F39&lt;10,2,IF(H39&gt;F39,3,SE)))))</f>
        <v>0</v>
      </c>
      <c r="U39" s="2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  <c r="AG39" s="3"/>
      <c r="AH39" s="2"/>
      <c r="AI39" s="2"/>
      <c r="AJ39" s="3"/>
      <c r="AK39" s="3"/>
    </row>
    <row r="40" spans="3:40">
      <c r="C40" s="2">
        <f>IF(OR(F40="",H40=""),"",IF(F40=H40,1,IF(F40&lt;H40,0,IF(F40-H40&lt;10,2,IF(F40&gt;H40,3,SE)))))</f>
        <v>0</v>
      </c>
      <c r="D40" s="172" t="str">
        <f>V30</f>
        <v>VivaCR.FC</v>
      </c>
      <c r="E40" s="172"/>
      <c r="F40" s="68">
        <v>47</v>
      </c>
      <c r="G40" s="19" t="s">
        <v>20</v>
      </c>
      <c r="H40" s="69">
        <v>57</v>
      </c>
      <c r="I40" s="172" t="str">
        <f>V26</f>
        <v>Casinha da Grazi</v>
      </c>
      <c r="J40" s="172"/>
      <c r="K40" s="172"/>
      <c r="L40" s="172"/>
      <c r="M40" s="172"/>
      <c r="N40" s="172"/>
      <c r="O40" s="172"/>
      <c r="P40" s="172"/>
      <c r="Q40" s="2">
        <f>IF(OR(H40="",F40=""),"",IF(H40=F40,1,IF(H40&lt;F40,0,IF(H40-F40&lt;10,2,IF(H40&gt;F40,3,SE)))))</f>
        <v>3</v>
      </c>
      <c r="U40" s="2"/>
      <c r="V40" s="3"/>
      <c r="W40" s="3"/>
      <c r="X40" s="3"/>
      <c r="Y40" s="3"/>
      <c r="Z40" s="3"/>
      <c r="AA40" s="3"/>
      <c r="AB40" s="3"/>
      <c r="AC40" s="3"/>
      <c r="AD40" s="3"/>
      <c r="AE40" s="3"/>
      <c r="AF40" s="3"/>
      <c r="AG40" s="3"/>
      <c r="AH40" s="2"/>
      <c r="AI40" s="2"/>
      <c r="AJ40" s="3"/>
      <c r="AK40" s="3"/>
    </row>
    <row r="41" spans="3:40">
      <c r="C41" s="2">
        <f>IF(OR(F41="",H41=""),"",IF(F41=H41,1,IF(F41&lt;H41,0,IF(F41-H41&lt;10,2,IF(F41&gt;H41,3,SE)))))</f>
        <v>3</v>
      </c>
      <c r="D41" s="172" t="str">
        <f>V23</f>
        <v>tico sto fc</v>
      </c>
      <c r="E41" s="172"/>
      <c r="F41" s="69">
        <v>35</v>
      </c>
      <c r="G41" s="19" t="s">
        <v>20</v>
      </c>
      <c r="H41" s="68">
        <v>25</v>
      </c>
      <c r="I41" s="172" t="str">
        <f>V21</f>
        <v>JUGULI Fc</v>
      </c>
      <c r="J41" s="172"/>
      <c r="K41" s="172"/>
      <c r="L41" s="172"/>
      <c r="M41" s="172"/>
      <c r="N41" s="172"/>
      <c r="O41" s="172"/>
      <c r="P41" s="172"/>
      <c r="Q41" s="2">
        <f>IF(OR(H41="",F41=""),"",IF(H41=F41,1,IF(H41&lt;F41,0,IF(H41-F41&lt;10,2,IF(H41&gt;F41,3,SE)))))</f>
        <v>0</v>
      </c>
      <c r="U41" s="2"/>
      <c r="V41" s="3"/>
      <c r="W41" s="3"/>
      <c r="X41" s="3"/>
      <c r="Y41" s="3"/>
      <c r="Z41" s="3"/>
      <c r="AA41" s="3"/>
      <c r="AB41" s="3"/>
      <c r="AC41" s="3"/>
      <c r="AD41" s="3"/>
      <c r="AE41" s="3"/>
      <c r="AF41" s="3"/>
      <c r="AG41" s="3"/>
      <c r="AH41" s="2"/>
      <c r="AI41" s="2"/>
      <c r="AJ41" s="3"/>
      <c r="AK41" s="3"/>
    </row>
    <row r="42" spans="3:40" ht="15.75" thickBot="1">
      <c r="C42" s="2" t="str">
        <f>IF(OR(F42="",H42=""),"",IF(F42=H42,1,IF(F42&lt;H42,0,IF(F42-H42&lt;10,2,IF(F42&gt;H42,3,SE)))))</f>
        <v/>
      </c>
      <c r="D42" s="13"/>
      <c r="E42" s="13"/>
      <c r="F42" s="13"/>
      <c r="G42" s="13"/>
      <c r="H42" s="13"/>
      <c r="I42" s="13"/>
      <c r="J42" s="13"/>
      <c r="K42" s="13"/>
      <c r="L42" s="13"/>
      <c r="M42" s="13"/>
      <c r="N42" s="13"/>
      <c r="O42" s="13"/>
      <c r="P42" s="13"/>
      <c r="Q42" s="2" t="str">
        <f>IF(OR(H42="",F42=""),"",IF(H42=F42,1,IF(H42&lt;F42,0,IF(H42-F42&lt;10,2,IF(H42&gt;F42,3,SE)))))</f>
        <v/>
      </c>
      <c r="U42" s="2"/>
      <c r="V42" s="3"/>
      <c r="W42" s="3"/>
      <c r="X42" s="3"/>
      <c r="Y42" s="3"/>
      <c r="Z42" s="3"/>
      <c r="AA42" s="3"/>
      <c r="AB42" s="3"/>
      <c r="AC42" s="3"/>
      <c r="AD42" s="3"/>
      <c r="AE42" s="3"/>
      <c r="AF42" s="3"/>
      <c r="AG42" s="3"/>
      <c r="AH42" s="2"/>
      <c r="AI42" s="2"/>
      <c r="AJ42" s="3"/>
      <c r="AK42" s="3"/>
    </row>
    <row r="43" spans="3:40">
      <c r="C43" s="2" t="str">
        <f>IF(OR(F43="",H43=""),"",IF(F43=H43,1,IF(F43&lt;H43,0,IF(F43-H43&lt;10,2,IF(F43&gt;H43,3,SE)))))</f>
        <v/>
      </c>
      <c r="D43" s="166" t="s">
        <v>31</v>
      </c>
      <c r="E43" s="167"/>
      <c r="F43" s="167"/>
      <c r="G43" s="167"/>
      <c r="H43" s="167"/>
      <c r="I43" s="167"/>
      <c r="J43" s="167"/>
      <c r="K43" s="167"/>
      <c r="L43" s="167"/>
      <c r="M43" s="167"/>
      <c r="N43" s="167"/>
      <c r="O43" s="167"/>
      <c r="P43" s="168"/>
      <c r="Q43" s="2" t="str">
        <f>IF(OR(H43="",F43=""),"",IF(H43=F43,1,IF(H43&lt;F43,0,IF(H43-F43&lt;10,2,IF(H43&gt;F43,3,SE)))))</f>
        <v/>
      </c>
      <c r="U43" s="2"/>
      <c r="V43" s="3"/>
      <c r="W43" s="3"/>
      <c r="X43" s="3"/>
      <c r="Y43" s="3"/>
      <c r="Z43" s="3"/>
      <c r="AA43" s="3"/>
      <c r="AB43" s="3"/>
      <c r="AC43" s="3"/>
      <c r="AD43" s="3"/>
      <c r="AE43" s="3"/>
      <c r="AF43" s="3"/>
      <c r="AG43" s="3"/>
      <c r="AH43" s="2"/>
      <c r="AI43" s="2"/>
      <c r="AJ43" s="3"/>
      <c r="AK43" s="3"/>
    </row>
    <row r="44" spans="3:40" ht="15.75" thickBot="1">
      <c r="C44" s="2" t="str">
        <f>IF(OR(F44="",H44=""),"",IF(F44=H44,1,IF(F44&lt;H44,0,IF(F44-H44&lt;10,2,IF(F44&gt;H44,3,SE)))))</f>
        <v/>
      </c>
      <c r="D44" s="169"/>
      <c r="E44" s="170"/>
      <c r="F44" s="170"/>
      <c r="G44" s="170"/>
      <c r="H44" s="170"/>
      <c r="I44" s="170"/>
      <c r="J44" s="170"/>
      <c r="K44" s="170"/>
      <c r="L44" s="170"/>
      <c r="M44" s="170"/>
      <c r="N44" s="170"/>
      <c r="O44" s="170"/>
      <c r="P44" s="171"/>
      <c r="Q44" s="2" t="str">
        <f>IF(OR(H44="",F44=""),"",IF(H44=F44,1,IF(H44&lt;F44,0,IF(H44-F44&lt;10,2,IF(H44&gt;F44,3,SE)))))</f>
        <v/>
      </c>
      <c r="U44" s="2"/>
      <c r="V44" s="3"/>
      <c r="W44" s="3"/>
      <c r="X44" s="3"/>
      <c r="Y44" s="3"/>
      <c r="Z44" s="3"/>
      <c r="AA44" s="3"/>
      <c r="AB44" s="3"/>
      <c r="AC44" s="3"/>
      <c r="AD44" s="3"/>
      <c r="AE44" s="3"/>
      <c r="AF44" s="3"/>
      <c r="AG44" s="3"/>
      <c r="AH44" s="2"/>
      <c r="AI44" s="2"/>
      <c r="AJ44" s="3"/>
      <c r="AK44" s="3"/>
    </row>
    <row r="45" spans="3:40">
      <c r="C45" s="2" t="str">
        <f>IF(OR(F45="",H45=""),"",IF(F45=H45,1,IF(F45&lt;H45,0,IF(F45-H45&lt;10,2,IF(F45&gt;H45,3,SE)))))</f>
        <v/>
      </c>
      <c r="D45" s="13"/>
      <c r="E45" s="13"/>
      <c r="F45" s="13"/>
      <c r="G45" s="13"/>
      <c r="H45" s="13"/>
      <c r="I45" s="13"/>
      <c r="J45" s="13"/>
      <c r="K45" s="13"/>
      <c r="L45" s="13"/>
      <c r="M45" s="13"/>
      <c r="N45" s="13"/>
      <c r="O45" s="13"/>
      <c r="P45" s="13"/>
      <c r="Q45" s="2" t="str">
        <f>IF(OR(H45="",F45=""),"",IF(H45=F45,1,IF(H45&lt;F45,0,IF(H45-F45&lt;10,2,IF(H45&gt;F45,3,SE)))))</f>
        <v/>
      </c>
      <c r="U45" s="2"/>
      <c r="V45" s="3"/>
      <c r="W45" s="3"/>
      <c r="X45" s="3"/>
      <c r="Y45" s="3"/>
      <c r="Z45" s="3"/>
      <c r="AA45" s="3"/>
      <c r="AB45" s="3"/>
      <c r="AC45" s="3"/>
      <c r="AD45" s="3"/>
      <c r="AE45" s="3"/>
      <c r="AF45" s="3"/>
      <c r="AG45" s="3"/>
      <c r="AH45" s="2"/>
      <c r="AI45" s="2"/>
      <c r="AJ45" s="3"/>
      <c r="AK45" s="3"/>
    </row>
    <row r="46" spans="3:40">
      <c r="C46" s="2">
        <f>IF(OR(F46="",H46=""),"",IF(F46=H46,1,IF(F46&lt;H46,0,IF(F46-H46&lt;10,2,IF(F46&gt;H46,3,SE)))))</f>
        <v>0</v>
      </c>
      <c r="D46" s="173" t="str">
        <f>V23</f>
        <v>tico sto fc</v>
      </c>
      <c r="E46" s="175"/>
      <c r="F46" s="72">
        <v>22</v>
      </c>
      <c r="G46" s="19" t="s">
        <v>20</v>
      </c>
      <c r="H46" s="69">
        <v>85</v>
      </c>
      <c r="I46" s="173" t="str">
        <f>V20</f>
        <v>MJ Predador F.C.</v>
      </c>
      <c r="J46" s="174"/>
      <c r="K46" s="174"/>
      <c r="L46" s="174"/>
      <c r="M46" s="174"/>
      <c r="N46" s="174"/>
      <c r="O46" s="174"/>
      <c r="P46" s="175"/>
      <c r="Q46" s="2">
        <f>IF(OR(H46="",F46=""),"",IF(H46=F46,1,IF(H46&lt;F46,0,IF(H46-F46&lt;10,2,IF(H46&gt;F46,3,SE)))))</f>
        <v>3</v>
      </c>
      <c r="U46" s="2"/>
      <c r="V46" s="3"/>
      <c r="W46" s="3"/>
      <c r="X46" s="3"/>
      <c r="Y46" s="3"/>
      <c r="Z46" s="3"/>
      <c r="AA46" s="3"/>
      <c r="AB46" s="3"/>
      <c r="AC46" s="3"/>
      <c r="AD46" s="3"/>
      <c r="AE46" s="3"/>
      <c r="AF46" s="3"/>
      <c r="AG46" s="3"/>
      <c r="AH46" s="2"/>
      <c r="AI46" s="2"/>
      <c r="AJ46" s="3"/>
      <c r="AK46" s="3"/>
    </row>
    <row r="47" spans="3:40">
      <c r="C47" s="2">
        <f>IF(OR(F47="",H47=""),"",IF(F47=H47,1,IF(F47&lt;H47,0,IF(F47-H47&lt;10,2,IF(F47&gt;H47,3,SE)))))</f>
        <v>0</v>
      </c>
      <c r="D47" s="172" t="str">
        <f>V24</f>
        <v>Espamengo</v>
      </c>
      <c r="E47" s="172"/>
      <c r="F47" s="72">
        <v>62</v>
      </c>
      <c r="G47" s="19" t="s">
        <v>20</v>
      </c>
      <c r="H47" s="69">
        <v>63</v>
      </c>
      <c r="I47" s="172" t="str">
        <f>V26</f>
        <v>Casinha da Grazi</v>
      </c>
      <c r="J47" s="172"/>
      <c r="K47" s="172"/>
      <c r="L47" s="172"/>
      <c r="M47" s="172"/>
      <c r="N47" s="172"/>
      <c r="O47" s="172"/>
      <c r="P47" s="172"/>
      <c r="Q47" s="2">
        <f>IF(OR(H47="",F47=""),"",IF(H47=F47,1,IF(H47&lt;F47,0,IF(H47-F47&lt;10,2,IF(H47&gt;F47,3,SE)))))</f>
        <v>2</v>
      </c>
      <c r="U47" s="2"/>
      <c r="V47" s="3"/>
      <c r="W47" s="3"/>
      <c r="X47" s="3"/>
      <c r="Y47" s="3"/>
      <c r="Z47" s="3"/>
      <c r="AA47" s="3"/>
      <c r="AB47" s="3"/>
      <c r="AC47" s="3"/>
      <c r="AD47" s="3"/>
      <c r="AE47" s="3"/>
      <c r="AF47" s="3"/>
      <c r="AG47" s="3"/>
      <c r="AH47" s="2"/>
      <c r="AI47" s="2"/>
      <c r="AJ47" s="3"/>
      <c r="AK47" s="3"/>
    </row>
    <row r="48" spans="3:40">
      <c r="C48" s="2">
        <f>IF(OR(F48="",H48=""),"",IF(F48=H48,1,IF(F48&lt;H48,0,IF(F48-H48&lt;10,2,IF(F48&gt;H48,3,SE)))))</f>
        <v>3</v>
      </c>
      <c r="D48" s="173" t="str">
        <f>V29</f>
        <v>hugofluzao</v>
      </c>
      <c r="E48" s="175"/>
      <c r="F48" s="69">
        <v>80</v>
      </c>
      <c r="G48" s="19" t="s">
        <v>20</v>
      </c>
      <c r="H48" s="72">
        <v>67</v>
      </c>
      <c r="I48" s="173" t="str">
        <f>V27</f>
        <v>Grajaú F.C.</v>
      </c>
      <c r="J48" s="174"/>
      <c r="K48" s="174"/>
      <c r="L48" s="174"/>
      <c r="M48" s="174"/>
      <c r="N48" s="174"/>
      <c r="O48" s="174"/>
      <c r="P48" s="175"/>
      <c r="Q48" s="2">
        <f>IF(OR(H48="",F48=""),"",IF(H48=F48,1,IF(H48&lt;F48,0,IF(H48-F48&lt;10,2,IF(H48&gt;F48,3,SE)))))</f>
        <v>0</v>
      </c>
      <c r="U48" s="2"/>
      <c r="V48" s="3"/>
      <c r="W48" s="3"/>
      <c r="X48" s="3"/>
      <c r="Y48" s="3"/>
      <c r="Z48" s="3"/>
      <c r="AA48" s="3"/>
      <c r="AB48" s="3"/>
      <c r="AC48" s="3"/>
      <c r="AD48" s="3"/>
      <c r="AE48" s="3"/>
      <c r="AF48" s="3"/>
      <c r="AG48" s="3"/>
      <c r="AH48" s="2"/>
      <c r="AI48" s="2"/>
      <c r="AJ48" s="3"/>
      <c r="AK48" s="3"/>
    </row>
    <row r="49" spans="3:37">
      <c r="C49" s="2">
        <f>IF(OR(F49="",H49=""),"",IF(F49=H49,1,IF(F49&lt;H49,0,IF(F49-H49&lt;10,2,IF(F49&gt;H49,3,SE)))))</f>
        <v>0</v>
      </c>
      <c r="D49" s="172" t="str">
        <f>V25</f>
        <v>Bayern do Cartola</v>
      </c>
      <c r="E49" s="172"/>
      <c r="F49" s="72">
        <v>38</v>
      </c>
      <c r="G49" s="19" t="s">
        <v>20</v>
      </c>
      <c r="H49" s="69">
        <v>46</v>
      </c>
      <c r="I49" s="172" t="str">
        <f>V28</f>
        <v>André fogão</v>
      </c>
      <c r="J49" s="172"/>
      <c r="K49" s="172"/>
      <c r="L49" s="172"/>
      <c r="M49" s="172"/>
      <c r="N49" s="172"/>
      <c r="O49" s="172"/>
      <c r="P49" s="172"/>
      <c r="Q49" s="2">
        <f>IF(OR(H49="",F49=""),"",IF(H49=F49,1,IF(H49&lt;F49,0,IF(H49-F49&lt;10,2,IF(H49&gt;F49,3,SE)))))</f>
        <v>2</v>
      </c>
      <c r="U49" s="2"/>
      <c r="V49" s="3"/>
      <c r="W49" s="3"/>
      <c r="X49" s="3"/>
      <c r="Y49" s="3"/>
      <c r="Z49" s="3"/>
      <c r="AA49" s="3"/>
      <c r="AB49" s="3"/>
      <c r="AC49" s="3"/>
      <c r="AD49" s="3"/>
      <c r="AE49" s="3"/>
      <c r="AF49" s="3"/>
      <c r="AG49" s="3"/>
      <c r="AH49" s="2"/>
      <c r="AI49" s="2"/>
      <c r="AJ49" s="3"/>
      <c r="AK49" s="3"/>
    </row>
    <row r="50" spans="3:37">
      <c r="C50" s="2">
        <f>IF(OR(F50="",H50=""),"",IF(F50=H50,1,IF(F50&lt;H50,0,IF(F50-H50&lt;10,2,IF(F50&gt;H50,3,SE)))))</f>
        <v>0</v>
      </c>
      <c r="D50" s="172" t="str">
        <f>V21</f>
        <v>JUGULI Fc</v>
      </c>
      <c r="E50" s="172"/>
      <c r="F50" s="72">
        <v>25</v>
      </c>
      <c r="G50" s="19" t="s">
        <v>20</v>
      </c>
      <c r="H50" s="69">
        <v>63</v>
      </c>
      <c r="I50" s="172" t="str">
        <f>V22</f>
        <v>Vitullo soccer clube</v>
      </c>
      <c r="J50" s="172"/>
      <c r="K50" s="172"/>
      <c r="L50" s="172"/>
      <c r="M50" s="172"/>
      <c r="N50" s="172"/>
      <c r="O50" s="172"/>
      <c r="P50" s="172"/>
      <c r="Q50" s="2">
        <f>IF(OR(H50="",F50=""),"",IF(H50=F50,1,IF(H50&lt;F50,0,IF(H50-F50&lt;10,2,IF(H50&gt;F50,3,SE)))))</f>
        <v>3</v>
      </c>
      <c r="U50" s="2"/>
      <c r="V50" s="3"/>
      <c r="W50" s="3"/>
      <c r="X50" s="3"/>
      <c r="Y50" s="3"/>
      <c r="Z50" s="3"/>
      <c r="AA50" s="3"/>
      <c r="AB50" s="3"/>
      <c r="AC50" s="3"/>
      <c r="AD50" s="3"/>
      <c r="AE50" s="3"/>
      <c r="AF50" s="3"/>
      <c r="AG50" s="3"/>
      <c r="AH50" s="2"/>
      <c r="AI50" s="2"/>
      <c r="AJ50" s="3"/>
      <c r="AK50" s="3"/>
    </row>
    <row r="51" spans="3:37">
      <c r="C51" s="2">
        <f>IF(OR(F51="",H51=""),"",IF(F51=H51,1,IF(F51&lt;H51,0,IF(F51-H51&lt;10,2,IF(F51&gt;H51,3,SE)))))</f>
        <v>3</v>
      </c>
      <c r="D51" s="172" t="str">
        <f>V31</f>
        <v>VascoPaulo F.C.</v>
      </c>
      <c r="E51" s="172"/>
      <c r="F51" s="69">
        <v>84</v>
      </c>
      <c r="G51" s="19" t="s">
        <v>20</v>
      </c>
      <c r="H51" s="72">
        <v>63</v>
      </c>
      <c r="I51" s="172" t="str">
        <f>V30</f>
        <v>VivaCR.FC</v>
      </c>
      <c r="J51" s="172"/>
      <c r="K51" s="172"/>
      <c r="L51" s="172"/>
      <c r="M51" s="172"/>
      <c r="N51" s="172"/>
      <c r="O51" s="172"/>
      <c r="P51" s="172"/>
      <c r="Q51" s="2">
        <f>IF(OR(H51="",F51=""),"",IF(H51=F51,1,IF(H51&lt;F51,0,IF(H51-F51&lt;10,2,IF(H51&gt;F51,3,SE)))))</f>
        <v>0</v>
      </c>
      <c r="U51" s="2"/>
      <c r="V51" s="3"/>
      <c r="W51" s="3"/>
      <c r="X51" s="3"/>
      <c r="Y51" s="3"/>
      <c r="Z51" s="3"/>
      <c r="AA51" s="3"/>
      <c r="AB51" s="3"/>
      <c r="AC51" s="3"/>
      <c r="AD51" s="3"/>
      <c r="AE51" s="3"/>
      <c r="AF51" s="3"/>
      <c r="AG51" s="3"/>
      <c r="AH51" s="2"/>
      <c r="AI51" s="2"/>
      <c r="AJ51" s="3"/>
      <c r="AK51" s="3"/>
    </row>
    <row r="52" spans="3:37" ht="15.75" thickBot="1">
      <c r="C52" s="2" t="str">
        <f>IF(OR(F52="",H52=""),"",IF(F52=H52,1,IF(F52&lt;H52,0,IF(F52-H52&lt;10,2,IF(F52&gt;H52,3,SE)))))</f>
        <v/>
      </c>
      <c r="D52" s="13"/>
      <c r="E52" s="13"/>
      <c r="F52" s="13"/>
      <c r="G52" s="13"/>
      <c r="H52" s="13"/>
      <c r="I52" s="13"/>
      <c r="J52" s="13"/>
      <c r="K52" s="13"/>
      <c r="L52" s="13"/>
      <c r="M52" s="13"/>
      <c r="N52" s="13"/>
      <c r="O52" s="13"/>
      <c r="P52" s="13"/>
      <c r="Q52" s="2" t="str">
        <f>IF(OR(H52="",F52=""),"",IF(H52=F52,1,IF(H52&lt;F52,0,IF(H52-F52&lt;10,2,IF(H52&gt;F52,3,SE)))))</f>
        <v/>
      </c>
      <c r="U52" s="2"/>
      <c r="V52" s="3"/>
      <c r="W52" s="3"/>
      <c r="X52" s="3"/>
      <c r="Y52" s="3"/>
      <c r="Z52" s="3"/>
      <c r="AA52" s="3"/>
      <c r="AB52" s="3"/>
      <c r="AC52" s="3"/>
      <c r="AD52" s="3"/>
      <c r="AE52" s="3"/>
      <c r="AF52" s="3"/>
      <c r="AG52" s="3"/>
      <c r="AH52" s="2"/>
      <c r="AI52" s="2"/>
      <c r="AJ52" s="3"/>
      <c r="AK52" s="3"/>
    </row>
    <row r="53" spans="3:37">
      <c r="C53" s="2" t="str">
        <f>IF(OR(F53="",H53=""),"",IF(F53=H53,1,IF(F53&lt;H53,0,IF(F53-H53&lt;10,2,IF(F53&gt;H53,3,SE)))))</f>
        <v/>
      </c>
      <c r="D53" s="166" t="s">
        <v>30</v>
      </c>
      <c r="E53" s="167"/>
      <c r="F53" s="167"/>
      <c r="G53" s="167"/>
      <c r="H53" s="167"/>
      <c r="I53" s="167"/>
      <c r="J53" s="167"/>
      <c r="K53" s="167"/>
      <c r="L53" s="167"/>
      <c r="M53" s="167"/>
      <c r="N53" s="167"/>
      <c r="O53" s="167"/>
      <c r="P53" s="168"/>
      <c r="Q53" s="2" t="str">
        <f>IF(OR(H53="",F53=""),"",IF(H53=F53,1,IF(H53&lt;F53,0,IF(H53-F53&lt;10,2,IF(H53&gt;F53,3,SE)))))</f>
        <v/>
      </c>
      <c r="U53" s="2"/>
      <c r="V53" s="3"/>
      <c r="W53" s="3"/>
      <c r="X53" s="3"/>
      <c r="Y53" s="3"/>
      <c r="Z53" s="3"/>
      <c r="AA53" s="3"/>
      <c r="AB53" s="3"/>
      <c r="AC53" s="3"/>
      <c r="AD53" s="3"/>
      <c r="AE53" s="3"/>
      <c r="AF53" s="3"/>
      <c r="AG53" s="3"/>
      <c r="AH53" s="2"/>
      <c r="AI53" s="2"/>
      <c r="AJ53" s="3"/>
      <c r="AK53" s="3"/>
    </row>
    <row r="54" spans="3:37" ht="15.75" thickBot="1">
      <c r="C54" s="2" t="str">
        <f>IF(OR(F54="",H54=""),"",IF(F54=H54,1,IF(F54&lt;H54,0,IF(F54-H54&lt;10,2,IF(F54&gt;H54,3,SE)))))</f>
        <v/>
      </c>
      <c r="D54" s="169"/>
      <c r="E54" s="170"/>
      <c r="F54" s="170"/>
      <c r="G54" s="170"/>
      <c r="H54" s="170"/>
      <c r="I54" s="170"/>
      <c r="J54" s="170"/>
      <c r="K54" s="170"/>
      <c r="L54" s="170"/>
      <c r="M54" s="170"/>
      <c r="N54" s="170"/>
      <c r="O54" s="170"/>
      <c r="P54" s="171"/>
      <c r="Q54" s="2" t="str">
        <f>IF(OR(H54="",F54=""),"",IF(H54=F54,1,IF(H54&lt;F54,0,IF(H54-F54&lt;10,2,IF(H54&gt;F54,3,SE)))))</f>
        <v/>
      </c>
      <c r="U54" s="2"/>
      <c r="V54" s="3"/>
      <c r="W54" s="3"/>
      <c r="X54" s="3"/>
      <c r="Y54" s="3"/>
      <c r="Z54" s="3"/>
      <c r="AA54" s="3"/>
      <c r="AB54" s="3"/>
      <c r="AC54" s="3"/>
      <c r="AD54" s="3"/>
      <c r="AE54" s="3"/>
      <c r="AF54" s="3"/>
      <c r="AG54" s="3"/>
      <c r="AH54" s="2"/>
      <c r="AI54" s="2"/>
      <c r="AJ54" s="3"/>
      <c r="AK54" s="3"/>
    </row>
    <row r="55" spans="3:37">
      <c r="C55" s="2" t="str">
        <f>IF(OR(F55="",H55=""),"",IF(F55=H55,1,IF(F55&lt;H55,0,IF(F55-H55&lt;10,2,IF(F55&gt;H55,3,SE)))))</f>
        <v/>
      </c>
      <c r="D55" s="13"/>
      <c r="E55" s="13"/>
      <c r="F55" s="13"/>
      <c r="G55" s="13"/>
      <c r="H55" s="13"/>
      <c r="I55" s="13"/>
      <c r="J55" s="13"/>
      <c r="K55" s="13"/>
      <c r="L55" s="13"/>
      <c r="M55" s="13"/>
      <c r="N55" s="13"/>
      <c r="O55" s="13"/>
      <c r="P55" s="13"/>
      <c r="Q55" s="2" t="str">
        <f>IF(OR(H55="",F55=""),"",IF(H55=F55,1,IF(H55&lt;F55,0,IF(H55-F55&lt;10,2,IF(H55&gt;F55,3,SE)))))</f>
        <v/>
      </c>
      <c r="U55" s="2"/>
      <c r="V55" s="3"/>
      <c r="W55" s="3"/>
      <c r="X55" s="3"/>
      <c r="Y55" s="3"/>
      <c r="Z55" s="3"/>
      <c r="AA55" s="3"/>
      <c r="AB55" s="3"/>
      <c r="AC55" s="3"/>
      <c r="AD55" s="3"/>
      <c r="AE55" s="3"/>
      <c r="AF55" s="3"/>
      <c r="AG55" s="3"/>
      <c r="AH55" s="2"/>
      <c r="AI55" s="2"/>
      <c r="AJ55" s="3"/>
      <c r="AK55" s="3"/>
    </row>
    <row r="56" spans="3:37">
      <c r="C56" s="2">
        <f>IF(OR(F56="",H56=""),"",IF(F56=H56,1,IF(F56&lt;H56,0,IF(F56-H56&lt;10,2,IF(F56&gt;H56,3,SE)))))</f>
        <v>2</v>
      </c>
      <c r="D56" s="173" t="str">
        <f>V28</f>
        <v>André fogão</v>
      </c>
      <c r="E56" s="175"/>
      <c r="F56" s="69">
        <v>23</v>
      </c>
      <c r="G56" s="19" t="s">
        <v>20</v>
      </c>
      <c r="H56" s="68">
        <v>21</v>
      </c>
      <c r="I56" s="173" t="str">
        <f>V24</f>
        <v>Espamengo</v>
      </c>
      <c r="J56" s="174"/>
      <c r="K56" s="174"/>
      <c r="L56" s="174"/>
      <c r="M56" s="174"/>
      <c r="N56" s="174"/>
      <c r="O56" s="174"/>
      <c r="P56" s="175"/>
      <c r="Q56" s="2">
        <f>IF(OR(H56="",F56=""),"",IF(H56=F56,1,IF(H56&lt;F56,0,IF(H56-F56&lt;10,2,IF(H56&gt;F56,3,SE)))))</f>
        <v>0</v>
      </c>
      <c r="U56" s="2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2"/>
      <c r="AI56" s="2"/>
      <c r="AJ56" s="3"/>
      <c r="AK56" s="3"/>
    </row>
    <row r="57" spans="3:37">
      <c r="C57" s="2">
        <f>IF(OR(F57="",H57=""),"",IF(F57=H57,1,IF(F57&lt;H57,0,IF(F57-H57&lt;10,2,IF(F57&gt;H57,3,SE)))))</f>
        <v>3</v>
      </c>
      <c r="D57" s="172" t="str">
        <f>V25</f>
        <v>Bayern do Cartola</v>
      </c>
      <c r="E57" s="172"/>
      <c r="F57" s="69">
        <v>55</v>
      </c>
      <c r="G57" s="19" t="s">
        <v>20</v>
      </c>
      <c r="H57" s="68">
        <v>37</v>
      </c>
      <c r="I57" s="172" t="str">
        <f>V21</f>
        <v>JUGULI Fc</v>
      </c>
      <c r="J57" s="172"/>
      <c r="K57" s="172"/>
      <c r="L57" s="172"/>
      <c r="M57" s="172"/>
      <c r="N57" s="172"/>
      <c r="O57" s="172"/>
      <c r="P57" s="172"/>
      <c r="Q57" s="2">
        <f>IF(OR(H57="",F57=""),"",IF(H57=F57,1,IF(H57&lt;F57,0,IF(H57-F57&lt;10,2,IF(H57&gt;F57,3,SE)))))</f>
        <v>0</v>
      </c>
      <c r="U57" s="2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2"/>
      <c r="AI57" s="2"/>
      <c r="AJ57" s="3"/>
      <c r="AK57" s="3"/>
    </row>
    <row r="58" spans="3:37">
      <c r="C58" s="2">
        <f>IF(OR(F58="",H58=""),"",IF(F58=H58,1,IF(F58&lt;H58,0,IF(F58-H58&lt;10,2,IF(F58&gt;H58,3,SE)))))</f>
        <v>3</v>
      </c>
      <c r="D58" s="173" t="str">
        <f>V30</f>
        <v>VivaCR.FC</v>
      </c>
      <c r="E58" s="175"/>
      <c r="F58" s="69">
        <v>46</v>
      </c>
      <c r="G58" s="19" t="s">
        <v>20</v>
      </c>
      <c r="H58" s="68">
        <v>36</v>
      </c>
      <c r="I58" s="173" t="str">
        <f>V23</f>
        <v>tico sto fc</v>
      </c>
      <c r="J58" s="174"/>
      <c r="K58" s="174"/>
      <c r="L58" s="174"/>
      <c r="M58" s="174"/>
      <c r="N58" s="174"/>
      <c r="O58" s="174"/>
      <c r="P58" s="175"/>
      <c r="Q58" s="2">
        <f>IF(OR(H58="",F58=""),"",IF(H58=F58,1,IF(H58&lt;F58,0,IF(H58-F58&lt;10,2,IF(H58&gt;F58,3,SE)))))</f>
        <v>0</v>
      </c>
      <c r="U58" s="2"/>
      <c r="V58" s="3"/>
      <c r="W58" s="3"/>
      <c r="X58" s="3"/>
      <c r="Y58" s="3"/>
      <c r="Z58" s="3"/>
      <c r="AA58" s="3"/>
      <c r="AB58" s="3"/>
      <c r="AC58" s="3"/>
      <c r="AD58" s="3"/>
      <c r="AE58" s="3"/>
      <c r="AF58" s="3"/>
      <c r="AG58" s="3"/>
      <c r="AH58" s="2"/>
      <c r="AI58" s="2"/>
      <c r="AJ58" s="3"/>
      <c r="AK58" s="3"/>
    </row>
    <row r="59" spans="3:37">
      <c r="C59" s="2">
        <f>IF(OR(F59="",H59=""),"",IF(F59=H59,1,IF(F59&lt;H59,0,IF(F59-H59&lt;10,2,IF(F59&gt;H59,3,SE)))))</f>
        <v>3</v>
      </c>
      <c r="D59" s="172" t="str">
        <f>V26</f>
        <v>Casinha da Grazi</v>
      </c>
      <c r="E59" s="172"/>
      <c r="F59" s="69">
        <v>42</v>
      </c>
      <c r="G59" s="19" t="s">
        <v>20</v>
      </c>
      <c r="H59" s="68">
        <v>26</v>
      </c>
      <c r="I59" s="172" t="str">
        <f>V29</f>
        <v>hugofluzao</v>
      </c>
      <c r="J59" s="172"/>
      <c r="K59" s="172"/>
      <c r="L59" s="172"/>
      <c r="M59" s="172"/>
      <c r="N59" s="172"/>
      <c r="O59" s="172"/>
      <c r="P59" s="172"/>
      <c r="Q59" s="2">
        <f>IF(OR(H59="",F59=""),"",IF(H59=F59,1,IF(H59&lt;F59,0,IF(H59-F59&lt;10,2,IF(H59&gt;F59,3,SE)))))</f>
        <v>0</v>
      </c>
      <c r="U59" s="2"/>
      <c r="V59" s="3"/>
      <c r="W59" s="3"/>
      <c r="X59" s="3"/>
      <c r="Y59" s="3"/>
      <c r="Z59" s="3"/>
      <c r="AA59" s="3"/>
      <c r="AB59" s="3"/>
      <c r="AC59" s="3"/>
      <c r="AD59" s="3"/>
      <c r="AE59" s="3"/>
      <c r="AF59" s="3"/>
      <c r="AG59" s="3"/>
      <c r="AH59" s="2"/>
      <c r="AI59" s="2"/>
      <c r="AJ59" s="3"/>
      <c r="AK59" s="3"/>
    </row>
    <row r="60" spans="3:37">
      <c r="C60" s="2">
        <f>IF(OR(F60="",H60=""),"",IF(F60=H60,1,IF(F60&lt;H60,0,IF(F60-H60&lt;10,2,IF(F60&gt;H60,3,SE)))))</f>
        <v>3</v>
      </c>
      <c r="D60" s="172" t="str">
        <f>V22</f>
        <v>Vitullo soccer clube</v>
      </c>
      <c r="E60" s="172"/>
      <c r="F60" s="69">
        <v>54</v>
      </c>
      <c r="G60" s="19" t="s">
        <v>20</v>
      </c>
      <c r="H60" s="68">
        <v>29</v>
      </c>
      <c r="I60" s="172" t="str">
        <f>V20</f>
        <v>MJ Predador F.C.</v>
      </c>
      <c r="J60" s="172"/>
      <c r="K60" s="172"/>
      <c r="L60" s="172"/>
      <c r="M60" s="172"/>
      <c r="N60" s="172"/>
      <c r="O60" s="172"/>
      <c r="P60" s="172"/>
      <c r="Q60" s="2">
        <f>IF(OR(H60="",F60=""),"",IF(H60=F60,1,IF(H60&lt;F60,0,IF(H60-F60&lt;10,2,IF(H60&gt;F60,3,SE)))))</f>
        <v>0</v>
      </c>
      <c r="U60" s="2"/>
      <c r="V60" s="3"/>
      <c r="W60" s="3"/>
      <c r="X60" s="3"/>
      <c r="Y60" s="3"/>
      <c r="Z60" s="3"/>
      <c r="AA60" s="3"/>
      <c r="AB60" s="3"/>
      <c r="AC60" s="3"/>
      <c r="AD60" s="3"/>
      <c r="AE60" s="3"/>
      <c r="AF60" s="3"/>
      <c r="AG60" s="3"/>
      <c r="AH60" s="2"/>
      <c r="AI60" s="2"/>
      <c r="AJ60" s="3"/>
      <c r="AK60" s="3"/>
    </row>
    <row r="61" spans="3:37">
      <c r="C61" s="2">
        <f>IF(OR(F61="",H61=""),"",IF(F61=H61,1,IF(F61&lt;H61,0,IF(F61-H61&lt;10,2,IF(F61&gt;H61,3,SE)))))</f>
        <v>3</v>
      </c>
      <c r="D61" s="172" t="str">
        <f>V27</f>
        <v>Grajaú F.C.</v>
      </c>
      <c r="E61" s="172"/>
      <c r="F61" s="69">
        <v>47</v>
      </c>
      <c r="G61" s="19" t="s">
        <v>20</v>
      </c>
      <c r="H61" s="68">
        <v>16</v>
      </c>
      <c r="I61" s="172" t="str">
        <f>V31</f>
        <v>VascoPaulo F.C.</v>
      </c>
      <c r="J61" s="172"/>
      <c r="K61" s="172"/>
      <c r="L61" s="172"/>
      <c r="M61" s="172"/>
      <c r="N61" s="172"/>
      <c r="O61" s="172"/>
      <c r="P61" s="172"/>
      <c r="Q61" s="2">
        <f>IF(OR(H61="",F61=""),"",IF(H61=F61,1,IF(H61&lt;F61,0,IF(H61-F61&lt;10,2,IF(H61&gt;F61,3,SE)))))</f>
        <v>0</v>
      </c>
      <c r="U61" s="2"/>
      <c r="V61" s="3"/>
      <c r="W61" s="3"/>
      <c r="X61" s="3"/>
      <c r="Y61" s="3"/>
      <c r="Z61" s="3"/>
      <c r="AA61" s="3"/>
      <c r="AB61" s="3"/>
      <c r="AC61" s="3"/>
      <c r="AD61" s="3"/>
      <c r="AE61" s="3"/>
      <c r="AF61" s="3"/>
      <c r="AG61" s="3"/>
      <c r="AH61" s="2"/>
      <c r="AI61" s="2"/>
      <c r="AJ61" s="3"/>
      <c r="AK61" s="3"/>
    </row>
    <row r="62" spans="3:37" ht="15.75" thickBot="1">
      <c r="C62" s="2" t="str">
        <f>IF(OR(F62="",H62=""),"",IF(F62=H62,1,IF(F62&lt;H62,0,IF(F62-H62&lt;10,2,IF(F62&gt;H62,3,SE)))))</f>
        <v/>
      </c>
      <c r="D62" s="13"/>
      <c r="E62" s="13"/>
      <c r="F62" s="13"/>
      <c r="G62" s="13"/>
      <c r="H62" s="13"/>
      <c r="I62" s="13"/>
      <c r="J62" s="13"/>
      <c r="K62" s="13"/>
      <c r="L62" s="13"/>
      <c r="M62" s="13"/>
      <c r="N62" s="13"/>
      <c r="O62" s="13"/>
      <c r="P62" s="13"/>
      <c r="Q62" s="2" t="str">
        <f>IF(OR(H62="",F62=""),"",IF(H62=F62,1,IF(H62&lt;F62,0,IF(H62-F62&lt;10,2,IF(H62&gt;F62,3,SE)))))</f>
        <v/>
      </c>
      <c r="U62" s="2"/>
      <c r="V62" s="3"/>
      <c r="W62" s="3"/>
      <c r="X62" s="3"/>
      <c r="Y62" s="3"/>
      <c r="Z62" s="3"/>
      <c r="AA62" s="3"/>
      <c r="AB62" s="3"/>
      <c r="AC62" s="3"/>
      <c r="AD62" s="3"/>
      <c r="AE62" s="3"/>
      <c r="AF62" s="3"/>
      <c r="AG62" s="3"/>
      <c r="AH62" s="2"/>
      <c r="AI62" s="2"/>
      <c r="AJ62" s="3"/>
      <c r="AK62" s="3"/>
    </row>
    <row r="63" spans="3:37">
      <c r="C63" s="2" t="str">
        <f>IF(OR(F63="",H63=""),"",IF(F63=H63,1,IF(F63&lt;H63,0,IF(F63-H63&lt;10,2,IF(F63&gt;H63,3,SE)))))</f>
        <v/>
      </c>
      <c r="D63" s="166" t="s">
        <v>29</v>
      </c>
      <c r="E63" s="167"/>
      <c r="F63" s="167"/>
      <c r="G63" s="167"/>
      <c r="H63" s="167"/>
      <c r="I63" s="167"/>
      <c r="J63" s="167"/>
      <c r="K63" s="167"/>
      <c r="L63" s="167"/>
      <c r="M63" s="167"/>
      <c r="N63" s="167"/>
      <c r="O63" s="167"/>
      <c r="P63" s="168"/>
      <c r="Q63" s="2" t="str">
        <f>IF(OR(H63="",F63=""),"",IF(H63=F63,1,IF(H63&lt;F63,0,IF(H63-F63&lt;10,2,IF(H63&gt;F63,3,SE)))))</f>
        <v/>
      </c>
      <c r="U63" s="2"/>
      <c r="V63" s="3"/>
      <c r="W63" s="3"/>
      <c r="X63" s="3"/>
      <c r="Y63" s="3"/>
      <c r="Z63" s="3"/>
      <c r="AA63" s="3"/>
      <c r="AB63" s="3"/>
      <c r="AC63" s="3"/>
      <c r="AD63" s="3"/>
      <c r="AE63" s="3"/>
      <c r="AF63" s="3"/>
      <c r="AG63" s="3"/>
      <c r="AH63" s="2"/>
      <c r="AI63" s="2"/>
      <c r="AJ63" s="3"/>
      <c r="AK63" s="3"/>
    </row>
    <row r="64" spans="3:37" ht="15.75" thickBot="1">
      <c r="C64" s="2" t="str">
        <f>IF(OR(F64="",H64=""),"",IF(F64=H64,1,IF(F64&lt;H64,0,IF(F64-H64&lt;10,2,IF(F64&gt;H64,3,SE)))))</f>
        <v/>
      </c>
      <c r="D64" s="169"/>
      <c r="E64" s="170"/>
      <c r="F64" s="170"/>
      <c r="G64" s="170"/>
      <c r="H64" s="170"/>
      <c r="I64" s="170"/>
      <c r="J64" s="170"/>
      <c r="K64" s="170"/>
      <c r="L64" s="170"/>
      <c r="M64" s="170"/>
      <c r="N64" s="170"/>
      <c r="O64" s="170"/>
      <c r="P64" s="171"/>
      <c r="Q64" s="2" t="str">
        <f>IF(OR(H64="",F64=""),"",IF(H64=F64,1,IF(H64&lt;F64,0,IF(H64-F64&lt;10,2,IF(H64&gt;F64,3,SE)))))</f>
        <v/>
      </c>
      <c r="U64" s="2"/>
      <c r="V64" s="3"/>
      <c r="W64" s="3"/>
      <c r="X64" s="3"/>
      <c r="Y64" s="3"/>
      <c r="Z64" s="3"/>
      <c r="AA64" s="3"/>
      <c r="AB64" s="3"/>
      <c r="AC64" s="3"/>
      <c r="AD64" s="3"/>
      <c r="AE64" s="3"/>
      <c r="AF64" s="3"/>
      <c r="AG64" s="3"/>
      <c r="AH64" s="2"/>
      <c r="AI64" s="2"/>
      <c r="AJ64" s="3"/>
      <c r="AK64" s="3"/>
    </row>
    <row r="65" spans="3:37">
      <c r="C65" s="2" t="str">
        <f>IF(OR(F65="",H65=""),"",IF(F65=H65,1,IF(F65&lt;H65,0,IF(F65-H65&lt;10,2,IF(F65&gt;H65,3,SE)))))</f>
        <v/>
      </c>
      <c r="D65" s="13"/>
      <c r="E65" s="13"/>
      <c r="F65" s="13"/>
      <c r="G65" s="13"/>
      <c r="H65" s="13"/>
      <c r="I65" s="13"/>
      <c r="J65" s="13"/>
      <c r="K65" s="13"/>
      <c r="L65" s="13"/>
      <c r="M65" s="13"/>
      <c r="N65" s="13"/>
      <c r="O65" s="13"/>
      <c r="P65" s="13"/>
      <c r="Q65" s="2" t="str">
        <f>IF(OR(H65="",F65=""),"",IF(H65=F65,1,IF(H65&lt;F65,0,IF(H65-F65&lt;10,2,IF(H65&gt;F65,3,SE)))))</f>
        <v/>
      </c>
      <c r="U65" s="2"/>
      <c r="V65" s="3"/>
      <c r="W65" s="3"/>
      <c r="X65" s="3"/>
      <c r="Y65" s="3"/>
      <c r="Z65" s="3"/>
      <c r="AA65" s="3"/>
      <c r="AB65" s="3"/>
      <c r="AC65" s="3"/>
      <c r="AD65" s="3"/>
      <c r="AE65" s="3"/>
      <c r="AF65" s="3"/>
      <c r="AG65" s="3"/>
      <c r="AH65" s="2"/>
      <c r="AI65" s="2"/>
      <c r="AJ65" s="3"/>
      <c r="AK65" s="3"/>
    </row>
    <row r="66" spans="3:37">
      <c r="C66" s="2">
        <f>IF(OR(F66="",H66=""),"",IF(F66=H66,1,IF(F66&lt;H66,0,IF(F66-H66&lt;10,2,IF(F66&gt;H66,3,SE)))))</f>
        <v>0</v>
      </c>
      <c r="D66" s="173" t="str">
        <f>V26</f>
        <v>Casinha da Grazi</v>
      </c>
      <c r="E66" s="175"/>
      <c r="F66" s="68">
        <v>50</v>
      </c>
      <c r="G66" s="19" t="s">
        <v>20</v>
      </c>
      <c r="H66" s="69">
        <v>58</v>
      </c>
      <c r="I66" s="173" t="str">
        <f>V27</f>
        <v>Grajaú F.C.</v>
      </c>
      <c r="J66" s="174"/>
      <c r="K66" s="174"/>
      <c r="L66" s="174"/>
      <c r="M66" s="174"/>
      <c r="N66" s="174"/>
      <c r="O66" s="174"/>
      <c r="P66" s="175"/>
      <c r="Q66" s="2">
        <f>IF(OR(H66="",F66=""),"",IF(H66=F66,1,IF(H66&lt;F66,0,IF(H66-F66&lt;10,2,IF(H66&gt;F66,3,SE)))))</f>
        <v>2</v>
      </c>
      <c r="U66" s="2"/>
      <c r="V66" s="3"/>
      <c r="W66" s="3"/>
      <c r="X66" s="3"/>
      <c r="Y66" s="3"/>
      <c r="Z66" s="3"/>
      <c r="AA66" s="3"/>
      <c r="AB66" s="3"/>
      <c r="AC66" s="3"/>
      <c r="AD66" s="3"/>
      <c r="AE66" s="3"/>
      <c r="AF66" s="3"/>
      <c r="AG66" s="3"/>
      <c r="AH66" s="2"/>
      <c r="AI66" s="2"/>
      <c r="AJ66" s="3"/>
      <c r="AK66" s="3"/>
    </row>
    <row r="67" spans="3:37">
      <c r="C67" s="2">
        <f>IF(OR(F67="",H67=""),"",IF(F67=H67,1,IF(F67&lt;H67,0,IF(F67-H67&lt;10,2,IF(F67&gt;H67,3,SE)))))</f>
        <v>0</v>
      </c>
      <c r="D67" s="172" t="str">
        <f>V22</f>
        <v>Vitullo soccer clube</v>
      </c>
      <c r="E67" s="172"/>
      <c r="F67" s="68">
        <v>18</v>
      </c>
      <c r="G67" s="19" t="s">
        <v>20</v>
      </c>
      <c r="H67" s="69">
        <v>43</v>
      </c>
      <c r="I67" s="172" t="str">
        <f>V30</f>
        <v>VivaCR.FC</v>
      </c>
      <c r="J67" s="172"/>
      <c r="K67" s="172"/>
      <c r="L67" s="172"/>
      <c r="M67" s="172"/>
      <c r="N67" s="172"/>
      <c r="O67" s="172"/>
      <c r="P67" s="172"/>
      <c r="Q67" s="2">
        <f>IF(OR(H67="",F67=""),"",IF(H67=F67,1,IF(H67&lt;F67,0,IF(H67-F67&lt;10,2,IF(H67&gt;F67,3,SE)))))</f>
        <v>3</v>
      </c>
      <c r="U67" s="2"/>
      <c r="V67" s="3"/>
      <c r="W67" s="3"/>
      <c r="X67" s="3"/>
      <c r="Y67" s="3"/>
      <c r="Z67" s="3"/>
      <c r="AA67" s="3"/>
      <c r="AB67" s="3"/>
      <c r="AC67" s="3"/>
      <c r="AD67" s="3"/>
      <c r="AE67" s="3"/>
      <c r="AF67" s="3"/>
      <c r="AG67" s="3"/>
      <c r="AH67" s="2"/>
      <c r="AI67" s="2"/>
      <c r="AJ67" s="3"/>
      <c r="AK67" s="3"/>
    </row>
    <row r="68" spans="3:37">
      <c r="C68" s="2">
        <f>IF(OR(F68="",H68=""),"",IF(F68=H68,1,IF(F68&lt;H68,0,IF(F68-H68&lt;10,2,IF(F68&gt;H68,3,SE)))))</f>
        <v>3</v>
      </c>
      <c r="D68" s="173" t="str">
        <f>V23</f>
        <v>tico sto fc</v>
      </c>
      <c r="E68" s="175"/>
      <c r="F68" s="69">
        <v>68</v>
      </c>
      <c r="G68" s="19" t="s">
        <v>20</v>
      </c>
      <c r="H68" s="68">
        <v>37</v>
      </c>
      <c r="I68" s="173" t="str">
        <f>V31</f>
        <v>VascoPaulo F.C.</v>
      </c>
      <c r="J68" s="174"/>
      <c r="K68" s="174"/>
      <c r="L68" s="174"/>
      <c r="M68" s="174"/>
      <c r="N68" s="174"/>
      <c r="O68" s="174"/>
      <c r="P68" s="175"/>
      <c r="Q68" s="2">
        <f>IF(OR(H68="",F68=""),"",IF(H68=F68,1,IF(H68&lt;F68,0,IF(H68-F68&lt;10,2,IF(H68&gt;F68,3,SE)))))</f>
        <v>0</v>
      </c>
      <c r="U68" s="2"/>
      <c r="V68" s="3"/>
      <c r="W68" s="3"/>
      <c r="X68" s="3"/>
      <c r="Y68" s="3"/>
      <c r="Z68" s="3"/>
      <c r="AA68" s="3"/>
      <c r="AB68" s="3"/>
      <c r="AC68" s="3"/>
      <c r="AD68" s="3"/>
      <c r="AE68" s="3"/>
      <c r="AF68" s="3"/>
      <c r="AG68" s="3"/>
      <c r="AH68" s="2"/>
      <c r="AI68" s="2"/>
      <c r="AJ68" s="3"/>
      <c r="AK68" s="3"/>
    </row>
    <row r="69" spans="3:37">
      <c r="C69" s="2">
        <f>IF(OR(F69="",H69=""),"",IF(F69=H69,1,IF(F69&lt;H69,0,IF(F69-H69&lt;10,2,IF(F69&gt;H69,3,SE)))))</f>
        <v>0</v>
      </c>
      <c r="D69" s="172" t="str">
        <f>V21</f>
        <v>JUGULI Fc</v>
      </c>
      <c r="E69" s="172"/>
      <c r="F69" s="68">
        <v>34</v>
      </c>
      <c r="G69" s="19" t="s">
        <v>20</v>
      </c>
      <c r="H69" s="69">
        <v>52</v>
      </c>
      <c r="I69" s="172" t="str">
        <f>V28</f>
        <v>André fogão</v>
      </c>
      <c r="J69" s="172"/>
      <c r="K69" s="172"/>
      <c r="L69" s="172"/>
      <c r="M69" s="172"/>
      <c r="N69" s="172"/>
      <c r="O69" s="172"/>
      <c r="P69" s="172"/>
      <c r="Q69" s="2">
        <f>IF(OR(H69="",F69=""),"",IF(H69=F69,1,IF(H69&lt;F69,0,IF(H69-F69&lt;10,2,IF(H69&gt;F69,3,SE)))))</f>
        <v>3</v>
      </c>
      <c r="U69" s="2"/>
      <c r="V69" s="3"/>
      <c r="W69" s="3"/>
      <c r="X69" s="3"/>
      <c r="Y69" s="3"/>
      <c r="Z69" s="3"/>
      <c r="AA69" s="3"/>
      <c r="AB69" s="3"/>
      <c r="AC69" s="3"/>
      <c r="AD69" s="3"/>
      <c r="AE69" s="3"/>
      <c r="AF69" s="3"/>
      <c r="AG69" s="3"/>
      <c r="AH69" s="2"/>
      <c r="AI69" s="2"/>
      <c r="AJ69" s="3"/>
      <c r="AK69" s="3"/>
    </row>
    <row r="70" spans="3:37">
      <c r="C70" s="2">
        <f>IF(OR(F70="",H70=""),"",IF(F70=H70,1,IF(F70&lt;H70,0,IF(F70-H70&lt;10,2,IF(F70&gt;H70,3,SE)))))</f>
        <v>3</v>
      </c>
      <c r="D70" s="172" t="str">
        <f>V24</f>
        <v>Espamengo</v>
      </c>
      <c r="E70" s="172"/>
      <c r="F70" s="69">
        <v>75</v>
      </c>
      <c r="G70" s="19" t="s">
        <v>20</v>
      </c>
      <c r="H70" s="68">
        <v>60</v>
      </c>
      <c r="I70" s="172" t="str">
        <f>V25</f>
        <v>Bayern do Cartola</v>
      </c>
      <c r="J70" s="172"/>
      <c r="K70" s="172"/>
      <c r="L70" s="172"/>
      <c r="M70" s="172"/>
      <c r="N70" s="172"/>
      <c r="O70" s="172"/>
      <c r="P70" s="172"/>
      <c r="Q70" s="2">
        <f>IF(OR(H70="",F70=""),"",IF(H70=F70,1,IF(H70&lt;F70,0,IF(H70-F70&lt;10,2,IF(H70&gt;F70,3,SE)))))</f>
        <v>0</v>
      </c>
      <c r="U70" s="2"/>
      <c r="V70" s="3"/>
      <c r="W70" s="3"/>
      <c r="X70" s="3"/>
      <c r="Y70" s="3"/>
      <c r="Z70" s="3"/>
      <c r="AA70" s="3"/>
      <c r="AB70" s="3"/>
      <c r="AC70" s="3"/>
      <c r="AD70" s="3"/>
      <c r="AE70" s="3"/>
      <c r="AF70" s="3"/>
      <c r="AG70" s="3"/>
      <c r="AH70" s="2"/>
      <c r="AI70" s="2"/>
      <c r="AJ70" s="3"/>
      <c r="AK70" s="3"/>
    </row>
    <row r="71" spans="3:37">
      <c r="C71" s="2">
        <f>IF(OR(F71="",H71=""),"",IF(F71=H71,1,IF(F71&lt;H71,0,IF(F71-H71&lt;10,2,IF(F71&gt;H71,3,SE)))))</f>
        <v>3</v>
      </c>
      <c r="D71" s="172" t="str">
        <f>V20</f>
        <v>MJ Predador F.C.</v>
      </c>
      <c r="E71" s="172"/>
      <c r="F71" s="69">
        <v>58</v>
      </c>
      <c r="G71" s="19" t="s">
        <v>20</v>
      </c>
      <c r="H71" s="68">
        <v>36</v>
      </c>
      <c r="I71" s="172" t="str">
        <f>V29</f>
        <v>hugofluzao</v>
      </c>
      <c r="J71" s="172"/>
      <c r="K71" s="172"/>
      <c r="L71" s="172"/>
      <c r="M71" s="172"/>
      <c r="N71" s="172"/>
      <c r="O71" s="172"/>
      <c r="P71" s="172"/>
      <c r="Q71" s="2">
        <f>IF(OR(H71="",F71=""),"",IF(H71=F71,1,IF(H71&lt;F71,0,IF(H71-F71&lt;10,2,IF(H71&gt;F71,3,SE)))))</f>
        <v>0</v>
      </c>
      <c r="U71" s="2"/>
      <c r="V71" s="3"/>
      <c r="W71" s="3"/>
      <c r="X71" s="3"/>
      <c r="Y71" s="3"/>
      <c r="Z71" s="3"/>
      <c r="AA71" s="3"/>
      <c r="AB71" s="3"/>
      <c r="AC71" s="3"/>
      <c r="AD71" s="3"/>
      <c r="AE71" s="3"/>
      <c r="AF71" s="3"/>
      <c r="AG71" s="3"/>
      <c r="AH71" s="2"/>
      <c r="AI71" s="2"/>
      <c r="AJ71" s="3"/>
      <c r="AK71" s="3"/>
    </row>
    <row r="72" spans="3:37" ht="15.75" thickBot="1">
      <c r="C72" s="2" t="str">
        <f>IF(OR(F72="",H72=""),"",IF(F72=H72,1,IF(F72&lt;H72,0,IF(F72-H72&lt;10,2,IF(F72&gt;H72,3,SE)))))</f>
        <v/>
      </c>
      <c r="D72" s="13"/>
      <c r="E72" s="13"/>
      <c r="F72" s="13"/>
      <c r="G72" s="13"/>
      <c r="H72" s="13"/>
      <c r="I72" s="13"/>
      <c r="J72" s="13"/>
      <c r="K72" s="13"/>
      <c r="L72" s="13"/>
      <c r="M72" s="13"/>
      <c r="N72" s="13"/>
      <c r="O72" s="13"/>
      <c r="P72" s="13"/>
      <c r="Q72" s="2" t="str">
        <f>IF(OR(H72="",F72=""),"",IF(H72=F72,1,IF(H72&lt;F72,0,IF(H72-F72&lt;10,2,IF(H72&gt;F72,3,SE)))))</f>
        <v/>
      </c>
      <c r="U72" s="2"/>
      <c r="V72" s="3"/>
      <c r="W72" s="3"/>
      <c r="X72" s="3"/>
      <c r="Y72" s="3"/>
      <c r="Z72" s="3"/>
      <c r="AA72" s="3"/>
      <c r="AB72" s="3"/>
      <c r="AC72" s="3"/>
      <c r="AD72" s="3"/>
      <c r="AE72" s="3"/>
      <c r="AF72" s="3"/>
      <c r="AG72" s="3"/>
      <c r="AH72" s="2"/>
      <c r="AI72" s="2"/>
      <c r="AJ72" s="3"/>
      <c r="AK72" s="3"/>
    </row>
    <row r="73" spans="3:37">
      <c r="C73" s="2" t="str">
        <f>IF(OR(F73="",H73=""),"",IF(F73=H73,1,IF(F73&lt;H73,0,IF(F73-H73&lt;10,2,IF(F73&gt;H73,3,SE)))))</f>
        <v/>
      </c>
      <c r="D73" s="166" t="s">
        <v>28</v>
      </c>
      <c r="E73" s="167"/>
      <c r="F73" s="167"/>
      <c r="G73" s="167"/>
      <c r="H73" s="167"/>
      <c r="I73" s="167"/>
      <c r="J73" s="167"/>
      <c r="K73" s="167"/>
      <c r="L73" s="167"/>
      <c r="M73" s="167"/>
      <c r="N73" s="167"/>
      <c r="O73" s="167"/>
      <c r="P73" s="168"/>
      <c r="Q73" s="2" t="str">
        <f>IF(OR(H73="",F73=""),"",IF(H73=F73,1,IF(H73&lt;F73,0,IF(H73-F73&lt;10,2,IF(H73&gt;F73,3,SE)))))</f>
        <v/>
      </c>
      <c r="U73" s="2"/>
      <c r="V73" s="3"/>
      <c r="W73" s="3"/>
      <c r="X73" s="3"/>
      <c r="Y73" s="3"/>
      <c r="Z73" s="3"/>
      <c r="AA73" s="3"/>
      <c r="AB73" s="3"/>
      <c r="AC73" s="3"/>
      <c r="AD73" s="3"/>
      <c r="AE73" s="3"/>
      <c r="AF73" s="3"/>
      <c r="AG73" s="3"/>
      <c r="AH73" s="2"/>
      <c r="AI73" s="2"/>
      <c r="AJ73" s="3"/>
      <c r="AK73" s="3"/>
    </row>
    <row r="74" spans="3:37" ht="15.75" thickBot="1">
      <c r="C74" s="2" t="str">
        <f>IF(OR(F74="",H74=""),"",IF(F74=H74,1,IF(F74&lt;H74,0,IF(F74-H74&lt;10,2,IF(F74&gt;H74,3,SE)))))</f>
        <v/>
      </c>
      <c r="D74" s="169"/>
      <c r="E74" s="170"/>
      <c r="F74" s="170"/>
      <c r="G74" s="170"/>
      <c r="H74" s="170"/>
      <c r="I74" s="170"/>
      <c r="J74" s="170"/>
      <c r="K74" s="170"/>
      <c r="L74" s="170"/>
      <c r="M74" s="170"/>
      <c r="N74" s="170"/>
      <c r="O74" s="170"/>
      <c r="P74" s="171"/>
      <c r="Q74" s="2" t="str">
        <f>IF(OR(H74="",F74=""),"",IF(H74=F74,1,IF(H74&lt;F74,0,IF(H74-F74&lt;10,2,IF(H74&gt;F74,3,SE)))))</f>
        <v/>
      </c>
      <c r="U74" s="2"/>
      <c r="V74" s="3"/>
      <c r="W74" s="3"/>
      <c r="X74" s="3"/>
      <c r="Y74" s="3"/>
      <c r="Z74" s="3"/>
      <c r="AA74" s="3"/>
      <c r="AB74" s="3"/>
      <c r="AC74" s="3"/>
      <c r="AD74" s="3"/>
      <c r="AE74" s="3"/>
      <c r="AF74" s="3"/>
      <c r="AG74" s="3"/>
      <c r="AH74" s="2"/>
      <c r="AI74" s="2"/>
      <c r="AJ74" s="3"/>
      <c r="AK74" s="3"/>
    </row>
    <row r="75" spans="3:37">
      <c r="C75" s="2" t="str">
        <f>IF(OR(F75="",H75=""),"",IF(F75=H75,1,IF(F75&lt;H75,0,IF(F75-H75&lt;10,2,IF(F75&gt;H75,3,SE)))))</f>
        <v/>
      </c>
      <c r="D75" s="13"/>
      <c r="E75" s="13"/>
      <c r="F75" s="13"/>
      <c r="G75" s="13"/>
      <c r="H75" s="13"/>
      <c r="I75" s="13"/>
      <c r="J75" s="13"/>
      <c r="K75" s="13"/>
      <c r="L75" s="13"/>
      <c r="M75" s="13"/>
      <c r="N75" s="13"/>
      <c r="O75" s="13"/>
      <c r="P75" s="13"/>
      <c r="Q75" s="2" t="str">
        <f>IF(OR(H75="",F75=""),"",IF(H75=F75,1,IF(H75&lt;F75,0,IF(H75-F75&lt;10,2,IF(H75&gt;F75,3,SE)))))</f>
        <v/>
      </c>
      <c r="U75" s="2"/>
      <c r="V75" s="3"/>
      <c r="W75" s="3"/>
      <c r="X75" s="3"/>
      <c r="Y75" s="3"/>
      <c r="Z75" s="3"/>
      <c r="AA75" s="3"/>
      <c r="AB75" s="3"/>
      <c r="AC75" s="3"/>
      <c r="AD75" s="3"/>
      <c r="AE75" s="3"/>
      <c r="AF75" s="3"/>
      <c r="AG75" s="3"/>
      <c r="AH75" s="2"/>
      <c r="AI75" s="2"/>
      <c r="AJ75" s="3"/>
      <c r="AK75" s="3"/>
    </row>
    <row r="76" spans="3:37">
      <c r="C76" s="2">
        <f>IF(OR(F76="",H76=""),"",IF(F76=H76,1,IF(F76&lt;H76,0,IF(F76-H76&lt;10,2,IF(F76&gt;H76,3,SE)))))</f>
        <v>3</v>
      </c>
      <c r="D76" s="173" t="str">
        <f>V25</f>
        <v>Bayern do Cartola</v>
      </c>
      <c r="E76" s="175"/>
      <c r="F76" s="69">
        <v>52</v>
      </c>
      <c r="G76" s="19" t="s">
        <v>20</v>
      </c>
      <c r="H76" s="68">
        <v>35</v>
      </c>
      <c r="I76" s="173" t="str">
        <f>V23</f>
        <v>tico sto fc</v>
      </c>
      <c r="J76" s="174"/>
      <c r="K76" s="174"/>
      <c r="L76" s="174"/>
      <c r="M76" s="174"/>
      <c r="N76" s="174"/>
      <c r="O76" s="174"/>
      <c r="P76" s="175"/>
      <c r="Q76" s="2">
        <f>IF(OR(H76="",F76=""),"",IF(H76=F76,1,IF(H76&lt;F76,0,IF(H76-F76&lt;10,2,IF(H76&gt;F76,3,SE)))))</f>
        <v>0</v>
      </c>
      <c r="U76" s="2"/>
      <c r="V76" s="3"/>
      <c r="W76" s="3"/>
      <c r="X76" s="3"/>
      <c r="Y76" s="3"/>
      <c r="Z76" s="3"/>
      <c r="AA76" s="3"/>
      <c r="AB76" s="3"/>
      <c r="AC76" s="3"/>
      <c r="AD76" s="3"/>
      <c r="AE76" s="3"/>
      <c r="AF76" s="3"/>
      <c r="AG76" s="3"/>
      <c r="AH76" s="2"/>
      <c r="AI76" s="2"/>
      <c r="AJ76" s="3"/>
      <c r="AK76" s="3"/>
    </row>
    <row r="77" spans="3:37">
      <c r="C77" s="2">
        <f>IF(OR(F77="",H77=""),"",IF(F77=H77,1,IF(F77&lt;H77,0,IF(F77-H77&lt;10,2,IF(F77&gt;H77,3,SE)))))</f>
        <v>0</v>
      </c>
      <c r="D77" s="172" t="str">
        <f>V28</f>
        <v>André fogão</v>
      </c>
      <c r="E77" s="172"/>
      <c r="F77" s="68">
        <v>40</v>
      </c>
      <c r="G77" s="19" t="s">
        <v>20</v>
      </c>
      <c r="H77" s="69">
        <v>94</v>
      </c>
      <c r="I77" s="172" t="str">
        <f>V22</f>
        <v>Vitullo soccer clube</v>
      </c>
      <c r="J77" s="172"/>
      <c r="K77" s="172"/>
      <c r="L77" s="172"/>
      <c r="M77" s="172"/>
      <c r="N77" s="172"/>
      <c r="O77" s="172"/>
      <c r="P77" s="172"/>
      <c r="Q77" s="2">
        <f>IF(OR(H77="",F77=""),"",IF(H77=F77,1,IF(H77&lt;F77,0,IF(H77-F77&lt;10,2,IF(H77&gt;F77,3,SE)))))</f>
        <v>3</v>
      </c>
      <c r="U77" s="2"/>
      <c r="V77" s="3"/>
      <c r="W77" s="3"/>
      <c r="X77" s="3"/>
      <c r="Y77" s="3"/>
      <c r="Z77" s="3"/>
      <c r="AA77" s="3"/>
      <c r="AB77" s="3"/>
      <c r="AC77" s="3"/>
      <c r="AD77" s="3"/>
      <c r="AE77" s="3"/>
      <c r="AF77" s="3"/>
      <c r="AG77" s="3"/>
      <c r="AH77" s="2"/>
      <c r="AI77" s="2"/>
      <c r="AJ77" s="3"/>
      <c r="AK77" s="3"/>
    </row>
    <row r="78" spans="3:37">
      <c r="C78" s="2">
        <f>IF(OR(F78="",H78=""),"",IF(F78=H78,1,IF(F78&lt;H78,0,IF(F78-H78&lt;10,2,IF(F78&gt;H78,3,SE)))))</f>
        <v>1</v>
      </c>
      <c r="D78" s="173" t="str">
        <f>V30</f>
        <v>VivaCR.FC</v>
      </c>
      <c r="E78" s="175"/>
      <c r="F78" s="68">
        <v>65</v>
      </c>
      <c r="G78" s="19" t="s">
        <v>20</v>
      </c>
      <c r="H78" s="68">
        <v>65</v>
      </c>
      <c r="I78" s="173" t="str">
        <f>V20</f>
        <v>MJ Predador F.C.</v>
      </c>
      <c r="J78" s="174"/>
      <c r="K78" s="174"/>
      <c r="L78" s="174"/>
      <c r="M78" s="174"/>
      <c r="N78" s="174"/>
      <c r="O78" s="174"/>
      <c r="P78" s="175"/>
      <c r="Q78" s="2">
        <f>IF(OR(H78="",F78=""),"",IF(H78=F78,1,IF(H78&lt;F78,0,IF(H78-F78&lt;10,2,IF(H78&gt;F78,3,SE)))))</f>
        <v>1</v>
      </c>
      <c r="U78" s="2"/>
      <c r="V78" s="3"/>
      <c r="W78" s="3"/>
      <c r="X78" s="3"/>
      <c r="Y78" s="3"/>
      <c r="Z78" s="3"/>
      <c r="AA78" s="3"/>
      <c r="AB78" s="3"/>
      <c r="AC78" s="3"/>
      <c r="AD78" s="3"/>
      <c r="AE78" s="3"/>
      <c r="AF78" s="3"/>
      <c r="AG78" s="3"/>
      <c r="AH78" s="2"/>
      <c r="AI78" s="2"/>
      <c r="AJ78" s="3"/>
      <c r="AK78" s="3"/>
    </row>
    <row r="79" spans="3:37">
      <c r="C79" s="2">
        <f>IF(OR(F79="",H79=""),"",IF(F79=H79,1,IF(F79&lt;H79,0,IF(F79-H79&lt;10,2,IF(F79&gt;H79,3,SE)))))</f>
        <v>3</v>
      </c>
      <c r="D79" s="172" t="str">
        <f>V27</f>
        <v>Grajaú F.C.</v>
      </c>
      <c r="E79" s="172"/>
      <c r="F79" s="69">
        <v>42</v>
      </c>
      <c r="G79" s="19" t="s">
        <v>20</v>
      </c>
      <c r="H79" s="68">
        <v>15</v>
      </c>
      <c r="I79" s="172" t="str">
        <f>V24</f>
        <v>Espamengo</v>
      </c>
      <c r="J79" s="172"/>
      <c r="K79" s="172"/>
      <c r="L79" s="172"/>
      <c r="M79" s="172"/>
      <c r="N79" s="172"/>
      <c r="O79" s="172"/>
      <c r="P79" s="172"/>
      <c r="Q79" s="2">
        <f>IF(OR(H79="",F79=""),"",IF(H79=F79,1,IF(H79&lt;F79,0,IF(H79-F79&lt;10,2,IF(H79&gt;F79,3,SE)))))</f>
        <v>0</v>
      </c>
      <c r="U79" s="2"/>
      <c r="V79" s="3"/>
      <c r="W79" s="3"/>
      <c r="X79" s="3"/>
      <c r="Y79" s="3"/>
      <c r="Z79" s="3"/>
      <c r="AA79" s="3"/>
      <c r="AB79" s="3"/>
      <c r="AC79" s="3"/>
      <c r="AD79" s="3"/>
      <c r="AE79" s="3"/>
      <c r="AF79" s="3"/>
      <c r="AG79" s="3"/>
      <c r="AH79" s="2"/>
      <c r="AI79" s="2"/>
      <c r="AJ79" s="3"/>
      <c r="AK79" s="3"/>
    </row>
    <row r="80" spans="3:37">
      <c r="C80" s="2">
        <f>IF(OR(F80="",H80=""),"",IF(F80=H80,1,IF(F80&lt;H80,0,IF(F80-H80&lt;10,2,IF(F80&gt;H80,3,SE)))))</f>
        <v>3</v>
      </c>
      <c r="D80" s="172" t="str">
        <f>V29</f>
        <v>hugofluzao</v>
      </c>
      <c r="E80" s="172"/>
      <c r="F80" s="69">
        <v>70</v>
      </c>
      <c r="G80" s="19" t="s">
        <v>20</v>
      </c>
      <c r="H80" s="68">
        <v>47</v>
      </c>
      <c r="I80" s="172" t="str">
        <f>V31</f>
        <v>VascoPaulo F.C.</v>
      </c>
      <c r="J80" s="172"/>
      <c r="K80" s="172"/>
      <c r="L80" s="172"/>
      <c r="M80" s="172"/>
      <c r="N80" s="172"/>
      <c r="O80" s="172"/>
      <c r="P80" s="172"/>
      <c r="Q80" s="2">
        <f>IF(OR(H80="",F80=""),"",IF(H80=F80,1,IF(H80&lt;F80,0,IF(H80-F80&lt;10,2,IF(H80&gt;F80,3,SE)))))</f>
        <v>0</v>
      </c>
      <c r="U80" s="2"/>
      <c r="V80" s="3"/>
      <c r="W80" s="3"/>
      <c r="X80" s="3"/>
      <c r="Y80" s="3"/>
      <c r="Z80" s="3"/>
      <c r="AA80" s="3"/>
      <c r="AB80" s="3"/>
      <c r="AC80" s="3"/>
      <c r="AD80" s="3"/>
      <c r="AE80" s="3"/>
      <c r="AF80" s="3"/>
      <c r="AG80" s="3"/>
      <c r="AH80" s="2"/>
      <c r="AI80" s="2"/>
      <c r="AJ80" s="3"/>
      <c r="AK80" s="3"/>
    </row>
    <row r="81" spans="3:37">
      <c r="C81" s="2">
        <f>IF(OR(F81="",H81=""),"",IF(F81=H81,1,IF(F81&lt;H81,0,IF(F81-H81&lt;10,2,IF(F81&gt;H81,3,SE)))))</f>
        <v>0</v>
      </c>
      <c r="D81" s="172" t="str">
        <f>V21</f>
        <v>JUGULI Fc</v>
      </c>
      <c r="E81" s="172"/>
      <c r="F81" s="68">
        <v>17</v>
      </c>
      <c r="G81" s="19" t="s">
        <v>20</v>
      </c>
      <c r="H81" s="69">
        <v>27</v>
      </c>
      <c r="I81" s="172" t="str">
        <f>V26</f>
        <v>Casinha da Grazi</v>
      </c>
      <c r="J81" s="172"/>
      <c r="K81" s="172"/>
      <c r="L81" s="172"/>
      <c r="M81" s="172"/>
      <c r="N81" s="172"/>
      <c r="O81" s="172"/>
      <c r="P81" s="172"/>
      <c r="Q81" s="2">
        <f>IF(OR(H81="",F81=""),"",IF(H81=F81,1,IF(H81&lt;F81,0,IF(H81-F81&lt;10,2,IF(H81&gt;F81,3,SE)))))</f>
        <v>3</v>
      </c>
      <c r="U81" s="2"/>
      <c r="V81" s="3"/>
      <c r="W81" s="3"/>
      <c r="X81" s="3"/>
      <c r="Y81" s="3"/>
      <c r="Z81" s="3"/>
      <c r="AA81" s="3"/>
      <c r="AB81" s="3"/>
      <c r="AC81" s="3"/>
      <c r="AD81" s="3"/>
      <c r="AE81" s="3"/>
      <c r="AF81" s="3"/>
      <c r="AG81" s="3"/>
      <c r="AH81" s="2"/>
      <c r="AI81" s="2"/>
      <c r="AJ81" s="3"/>
      <c r="AK81" s="3"/>
    </row>
    <row r="82" spans="3:37" ht="15.75" thickBot="1">
      <c r="C82" s="2" t="str">
        <f>IF(OR(F82="",H82=""),"",IF(F82=H82,1,IF(F82&lt;H82,0,IF(F82-H82&lt;10,2,IF(F82&gt;H82,3,SE)))))</f>
        <v/>
      </c>
      <c r="D82" s="13"/>
      <c r="E82" s="13"/>
      <c r="F82" s="13"/>
      <c r="G82" s="13"/>
      <c r="H82" s="13"/>
      <c r="I82" s="13"/>
      <c r="J82" s="13"/>
      <c r="K82" s="13"/>
      <c r="L82" s="13"/>
      <c r="M82" s="13"/>
      <c r="N82" s="13"/>
      <c r="O82" s="13"/>
      <c r="P82" s="13"/>
      <c r="Q82" s="2" t="str">
        <f>IF(OR(H82="",F82=""),"",IF(H82=F82,1,IF(H82&lt;F82,0,IF(H82-F82&lt;10,2,IF(H82&gt;F82,3,SE)))))</f>
        <v/>
      </c>
      <c r="U82" s="2"/>
      <c r="V82" s="3"/>
      <c r="W82" s="3"/>
      <c r="X82" s="3"/>
      <c r="Y82" s="3"/>
      <c r="Z82" s="3"/>
      <c r="AA82" s="3"/>
      <c r="AB82" s="3"/>
      <c r="AC82" s="3"/>
      <c r="AD82" s="3"/>
      <c r="AE82" s="3"/>
      <c r="AF82" s="3"/>
      <c r="AG82" s="3"/>
      <c r="AH82" s="2"/>
      <c r="AI82" s="2"/>
      <c r="AJ82" s="3"/>
      <c r="AK82" s="3"/>
    </row>
    <row r="83" spans="3:37">
      <c r="C83" s="2" t="str">
        <f>IF(OR(F83="",H83=""),"",IF(F83=H83,1,IF(F83&lt;H83,0,IF(F83-H83&lt;10,2,IF(F83&gt;H83,3,SE)))))</f>
        <v/>
      </c>
      <c r="D83" s="166" t="s">
        <v>27</v>
      </c>
      <c r="E83" s="167"/>
      <c r="F83" s="167"/>
      <c r="G83" s="167"/>
      <c r="H83" s="167"/>
      <c r="I83" s="167"/>
      <c r="J83" s="167"/>
      <c r="K83" s="167"/>
      <c r="L83" s="167"/>
      <c r="M83" s="167"/>
      <c r="N83" s="167"/>
      <c r="O83" s="167"/>
      <c r="P83" s="168"/>
      <c r="Q83" s="2" t="str">
        <f>IF(OR(H83="",F83=""),"",IF(H83=F83,1,IF(H83&lt;F83,0,IF(H83-F83&lt;10,2,IF(H83&gt;F83,3,SE)))))</f>
        <v/>
      </c>
      <c r="U83" s="2"/>
      <c r="V83" s="3"/>
      <c r="W83" s="3"/>
      <c r="X83" s="3"/>
      <c r="Y83" s="3"/>
      <c r="Z83" s="3"/>
      <c r="AA83" s="3"/>
      <c r="AB83" s="3"/>
      <c r="AC83" s="3"/>
      <c r="AD83" s="3"/>
      <c r="AE83" s="3"/>
      <c r="AF83" s="3"/>
      <c r="AG83" s="3"/>
      <c r="AH83" s="2"/>
      <c r="AI83" s="2"/>
      <c r="AJ83" s="3"/>
      <c r="AK83" s="3"/>
    </row>
    <row r="84" spans="3:37" ht="15.75" thickBot="1">
      <c r="C84" s="2" t="str">
        <f>IF(OR(F84="",H84=""),"",IF(F84=H84,1,IF(F84&lt;H84,0,IF(F84-H84&lt;10,2,IF(F84&gt;H84,3,SE)))))</f>
        <v/>
      </c>
      <c r="D84" s="169"/>
      <c r="E84" s="170"/>
      <c r="F84" s="170"/>
      <c r="G84" s="170"/>
      <c r="H84" s="170"/>
      <c r="I84" s="170"/>
      <c r="J84" s="170"/>
      <c r="K84" s="170"/>
      <c r="L84" s="170"/>
      <c r="M84" s="170"/>
      <c r="N84" s="170"/>
      <c r="O84" s="170"/>
      <c r="P84" s="171"/>
      <c r="Q84" s="2" t="str">
        <f>IF(OR(H84="",F84=""),"",IF(H84=F84,1,IF(H84&lt;F84,0,IF(H84-F84&lt;10,2,IF(H84&gt;F84,3,SE)))))</f>
        <v/>
      </c>
      <c r="U84" s="2"/>
      <c r="V84" s="3"/>
      <c r="W84" s="3"/>
      <c r="X84" s="3"/>
      <c r="Y84" s="3"/>
      <c r="Z84" s="3"/>
      <c r="AA84" s="3"/>
      <c r="AB84" s="3"/>
      <c r="AC84" s="3"/>
      <c r="AD84" s="3"/>
      <c r="AE84" s="3"/>
      <c r="AF84" s="3"/>
      <c r="AG84" s="3"/>
      <c r="AH84" s="2"/>
      <c r="AI84" s="2"/>
      <c r="AJ84" s="3"/>
      <c r="AK84" s="3"/>
    </row>
    <row r="85" spans="3:37">
      <c r="C85" s="2" t="str">
        <f>IF(OR(F85="",H85=""),"",IF(F85=H85,1,IF(F85&lt;H85,0,IF(F85-H85&lt;10,2,IF(F85&gt;H85,3,SE)))))</f>
        <v/>
      </c>
      <c r="D85" s="13"/>
      <c r="E85" s="13"/>
      <c r="F85" s="13"/>
      <c r="G85" s="13"/>
      <c r="H85" s="13"/>
      <c r="I85" s="13"/>
      <c r="J85" s="13"/>
      <c r="K85" s="13"/>
      <c r="L85" s="13"/>
      <c r="M85" s="13"/>
      <c r="N85" s="13"/>
      <c r="O85" s="13"/>
      <c r="P85" s="13"/>
      <c r="Q85" s="2" t="str">
        <f>IF(OR(H85="",F85=""),"",IF(H85=F85,1,IF(H85&lt;F85,0,IF(H85-F85&lt;10,2,IF(H85&gt;F85,3,SE)))))</f>
        <v/>
      </c>
      <c r="U85" s="2"/>
      <c r="V85" s="3"/>
      <c r="W85" s="3"/>
      <c r="X85" s="3"/>
      <c r="Y85" s="3"/>
      <c r="Z85" s="3"/>
      <c r="AA85" s="3"/>
      <c r="AB85" s="3"/>
      <c r="AC85" s="3"/>
      <c r="AD85" s="3"/>
      <c r="AE85" s="3"/>
      <c r="AF85" s="3"/>
      <c r="AG85" s="3"/>
      <c r="AH85" s="2"/>
      <c r="AI85" s="2"/>
      <c r="AJ85" s="3"/>
      <c r="AK85" s="3"/>
    </row>
    <row r="86" spans="3:37">
      <c r="C86" s="2">
        <f>IF(OR(F86="",H86=""),"",IF(F86=H86,1,IF(F86&lt;H86,0,IF(F86-H86&lt;10,2,IF(F86&gt;H86,3,SE)))))</f>
        <v>2</v>
      </c>
      <c r="D86" s="173" t="str">
        <f>V31</f>
        <v>VascoPaulo F.C.</v>
      </c>
      <c r="E86" s="175"/>
      <c r="F86" s="69">
        <v>47</v>
      </c>
      <c r="G86" s="14" t="s">
        <v>20</v>
      </c>
      <c r="H86" s="68">
        <v>46</v>
      </c>
      <c r="I86" s="173" t="str">
        <f>V22</f>
        <v>Vitullo soccer clube</v>
      </c>
      <c r="J86" s="174"/>
      <c r="K86" s="174"/>
      <c r="L86" s="174"/>
      <c r="M86" s="174"/>
      <c r="N86" s="174"/>
      <c r="O86" s="174"/>
      <c r="P86" s="175"/>
      <c r="Q86" s="2">
        <f>IF(OR(H86="",F86=""),"",IF(H86=F86,1,IF(H86&lt;F86,0,IF(H86-F86&lt;10,2,IF(H86&gt;F86,3,SE)))))</f>
        <v>0</v>
      </c>
      <c r="U86" s="2"/>
      <c r="V86" s="3"/>
      <c r="W86" s="3"/>
      <c r="X86" s="3"/>
      <c r="Y86" s="3"/>
      <c r="Z86" s="3"/>
      <c r="AA86" s="3"/>
      <c r="AB86" s="3"/>
      <c r="AC86" s="3"/>
      <c r="AD86" s="3"/>
      <c r="AE86" s="3"/>
      <c r="AF86" s="3"/>
      <c r="AG86" s="3"/>
      <c r="AH86" s="2"/>
      <c r="AI86" s="2"/>
      <c r="AJ86" s="3"/>
      <c r="AK86" s="3"/>
    </row>
    <row r="87" spans="3:37">
      <c r="C87" s="2">
        <f>IF(OR(F87="",H87=""),"",IF(F87=H87,1,IF(F87&lt;H87,0,IF(F87-H87&lt;10,2,IF(F87&gt;H87,3,SE)))))</f>
        <v>2</v>
      </c>
      <c r="D87" s="172" t="str">
        <f>V26</f>
        <v>Casinha da Grazi</v>
      </c>
      <c r="E87" s="172"/>
      <c r="F87" s="69">
        <v>44</v>
      </c>
      <c r="G87" s="14" t="s">
        <v>20</v>
      </c>
      <c r="H87" s="68">
        <v>37</v>
      </c>
      <c r="I87" s="172" t="str">
        <f>V23</f>
        <v>tico sto fc</v>
      </c>
      <c r="J87" s="172"/>
      <c r="K87" s="172"/>
      <c r="L87" s="172"/>
      <c r="M87" s="172"/>
      <c r="N87" s="172"/>
      <c r="O87" s="172"/>
      <c r="P87" s="172"/>
      <c r="Q87" s="2">
        <f>IF(OR(H87="",F87=""),"",IF(H87=F87,1,IF(H87&lt;F87,0,IF(H87-F87&lt;10,2,IF(H87&gt;F87,3,SE)))))</f>
        <v>0</v>
      </c>
      <c r="V87" s="3"/>
      <c r="W87" s="3"/>
      <c r="X87" s="3"/>
      <c r="Y87" s="3"/>
      <c r="Z87" s="3"/>
      <c r="AA87" s="3"/>
      <c r="AB87" s="3"/>
      <c r="AC87" s="3"/>
      <c r="AD87" s="3"/>
      <c r="AE87" s="3"/>
      <c r="AF87" s="3"/>
      <c r="AG87" s="3"/>
      <c r="AH87" s="2"/>
      <c r="AI87" s="2"/>
      <c r="AJ87" s="3"/>
      <c r="AK87" s="3"/>
    </row>
    <row r="88" spans="3:37">
      <c r="C88" s="2">
        <f>IF(OR(F88="",H88=""),"",IF(F88=H88,1,IF(F88&lt;H88,0,IF(F88-H88&lt;10,2,IF(F88&gt;H88,3,SE)))))</f>
        <v>2</v>
      </c>
      <c r="D88" s="173" t="str">
        <f>V30</f>
        <v>VivaCR.FC</v>
      </c>
      <c r="E88" s="175"/>
      <c r="F88" s="69">
        <v>39</v>
      </c>
      <c r="G88" s="14" t="s">
        <v>20</v>
      </c>
      <c r="H88" s="68">
        <v>33</v>
      </c>
      <c r="I88" s="173" t="str">
        <f>V28</f>
        <v>André fogão</v>
      </c>
      <c r="J88" s="174"/>
      <c r="K88" s="174"/>
      <c r="L88" s="174"/>
      <c r="M88" s="174"/>
      <c r="N88" s="174"/>
      <c r="O88" s="174"/>
      <c r="P88" s="175"/>
      <c r="Q88" s="2">
        <f>IF(OR(H88="",F88=""),"",IF(H88=F88,1,IF(H88&lt;F88,0,IF(H88-F88&lt;10,2,IF(H88&gt;F88,3,SE)))))</f>
        <v>0</v>
      </c>
      <c r="V88" s="3"/>
      <c r="W88" s="3"/>
      <c r="X88" s="3"/>
      <c r="Y88" s="3"/>
      <c r="Z88" s="3"/>
      <c r="AA88" s="3"/>
      <c r="AB88" s="3"/>
      <c r="AC88" s="3"/>
      <c r="AD88" s="3"/>
      <c r="AE88" s="3"/>
      <c r="AF88" s="3"/>
      <c r="AG88" s="3"/>
      <c r="AH88" s="2"/>
      <c r="AI88" s="2"/>
      <c r="AJ88" s="3"/>
      <c r="AK88" s="3"/>
    </row>
    <row r="89" spans="3:37">
      <c r="C89" s="2">
        <f>IF(OR(F89="",H89=""),"",IF(F89=H89,1,IF(F89&lt;H89,0,IF(F89-H89&lt;10,2,IF(F89&gt;H89,3,SE)))))</f>
        <v>0</v>
      </c>
      <c r="D89" s="172" t="str">
        <f>V24</f>
        <v>Espamengo</v>
      </c>
      <c r="E89" s="172"/>
      <c r="F89" s="68">
        <v>53</v>
      </c>
      <c r="G89" s="14" t="s">
        <v>20</v>
      </c>
      <c r="H89" s="69">
        <v>60</v>
      </c>
      <c r="I89" s="172" t="str">
        <f>V29</f>
        <v>hugofluzao</v>
      </c>
      <c r="J89" s="172"/>
      <c r="K89" s="172"/>
      <c r="L89" s="172"/>
      <c r="M89" s="172"/>
      <c r="N89" s="172"/>
      <c r="O89" s="172"/>
      <c r="P89" s="172"/>
      <c r="Q89" s="2">
        <f>IF(OR(H89="",F89=""),"",IF(H89=F89,1,IF(H89&lt;F89,0,IF(H89-F89&lt;10,2,IF(H89&gt;F89,3,SE)))))</f>
        <v>2</v>
      </c>
      <c r="V89" s="3"/>
      <c r="W89" s="3"/>
      <c r="X89" s="3"/>
      <c r="Y89" s="3"/>
      <c r="Z89" s="3"/>
      <c r="AA89" s="3"/>
      <c r="AB89" s="3"/>
      <c r="AC89" s="3"/>
      <c r="AD89" s="3"/>
      <c r="AE89" s="3"/>
      <c r="AF89" s="3"/>
      <c r="AG89" s="3"/>
      <c r="AH89" s="2"/>
      <c r="AI89" s="2"/>
      <c r="AJ89" s="3"/>
      <c r="AK89" s="3"/>
    </row>
    <row r="90" spans="3:37">
      <c r="C90" s="2">
        <f>IF(OR(F90="",H90=""),"",IF(F90=H90,1,IF(F90&lt;H90,0,IF(F90-H90&lt;10,2,IF(F90&gt;H90,3,SE)))))</f>
        <v>0</v>
      </c>
      <c r="D90" s="172" t="str">
        <f>V27</f>
        <v>Grajaú F.C.</v>
      </c>
      <c r="E90" s="172"/>
      <c r="F90" s="68">
        <v>47</v>
      </c>
      <c r="G90" s="14" t="s">
        <v>20</v>
      </c>
      <c r="H90" s="69">
        <v>52</v>
      </c>
      <c r="I90" s="172" t="str">
        <f>V25</f>
        <v>Bayern do Cartola</v>
      </c>
      <c r="J90" s="172"/>
      <c r="K90" s="172"/>
      <c r="L90" s="172"/>
      <c r="M90" s="172"/>
      <c r="N90" s="172"/>
      <c r="O90" s="172"/>
      <c r="P90" s="172"/>
      <c r="Q90" s="2">
        <f>IF(OR(H90="",F90=""),"",IF(H90=F90,1,IF(H90&lt;F90,0,IF(H90-F90&lt;10,2,IF(H90&gt;F90,3,SE)))))</f>
        <v>2</v>
      </c>
      <c r="V90" s="3"/>
      <c r="W90" s="3"/>
      <c r="X90" s="3"/>
      <c r="Y90" s="3"/>
      <c r="Z90" s="3"/>
      <c r="AA90" s="3"/>
      <c r="AB90" s="3"/>
      <c r="AC90" s="3"/>
      <c r="AD90" s="3"/>
      <c r="AE90" s="3"/>
      <c r="AF90" s="3"/>
      <c r="AG90" s="3"/>
      <c r="AH90" s="2"/>
      <c r="AI90" s="2"/>
      <c r="AJ90" s="3"/>
      <c r="AK90" s="3"/>
    </row>
    <row r="91" spans="3:37">
      <c r="C91" s="2">
        <f>IF(OR(F91="",H91=""),"",IF(F91=H91,1,IF(F91&lt;H91,0,IF(F91-H91&lt;10,2,IF(F91&gt;H91,3,SE)))))</f>
        <v>3</v>
      </c>
      <c r="D91" s="172" t="str">
        <f>V20</f>
        <v>MJ Predador F.C.</v>
      </c>
      <c r="E91" s="172"/>
      <c r="F91" s="69">
        <v>36</v>
      </c>
      <c r="G91" s="14" t="s">
        <v>20</v>
      </c>
      <c r="H91" s="68">
        <v>15</v>
      </c>
      <c r="I91" s="172" t="str">
        <f>V21</f>
        <v>JUGULI Fc</v>
      </c>
      <c r="J91" s="172"/>
      <c r="K91" s="172"/>
      <c r="L91" s="172"/>
      <c r="M91" s="172"/>
      <c r="N91" s="172"/>
      <c r="O91" s="172"/>
      <c r="P91" s="172"/>
      <c r="Q91" s="2">
        <f>IF(OR(H91="",F91=""),"",IF(H91=F91,1,IF(H91&lt;F91,0,IF(H91-F91&lt;10,2,IF(H91&gt;F91,3,SE)))))</f>
        <v>0</v>
      </c>
      <c r="V91" s="3"/>
      <c r="W91" s="3"/>
      <c r="X91" s="3"/>
      <c r="Y91" s="3"/>
      <c r="Z91" s="3"/>
      <c r="AA91" s="3"/>
      <c r="AB91" s="3"/>
      <c r="AC91" s="3"/>
      <c r="AD91" s="3"/>
      <c r="AE91" s="3"/>
      <c r="AF91" s="3"/>
      <c r="AG91" s="3"/>
      <c r="AH91" s="2"/>
      <c r="AI91" s="2"/>
      <c r="AJ91" s="3"/>
      <c r="AK91" s="3"/>
    </row>
    <row r="92" spans="3:37" ht="15.75" thickBot="1">
      <c r="C92" s="2" t="str">
        <f>IF(OR(F92="",H92=""),"",IF(F92=H92,1,IF(F92&lt;H92,0,IF(F92-H92&lt;10,2,IF(F92&gt;H92,3,SE)))))</f>
        <v/>
      </c>
      <c r="D92" s="13"/>
      <c r="E92" s="13"/>
      <c r="F92" s="13"/>
      <c r="G92" s="13"/>
      <c r="H92" s="13"/>
      <c r="I92" s="13"/>
      <c r="J92" s="13"/>
      <c r="K92" s="13"/>
      <c r="L92" s="13"/>
      <c r="M92" s="13"/>
      <c r="N92" s="13"/>
      <c r="O92" s="13"/>
      <c r="P92" s="13"/>
      <c r="Q92" s="2" t="str">
        <f>IF(OR(H92="",F92=""),"",IF(H92=F92,1,IF(H92&lt;F92,0,IF(H92-F92&lt;10,2,IF(H92&gt;F92,3,SE)))))</f>
        <v/>
      </c>
      <c r="V92" s="3"/>
      <c r="W92" s="3"/>
      <c r="X92" s="3"/>
      <c r="Y92" s="3"/>
      <c r="Z92" s="3"/>
      <c r="AA92" s="3"/>
      <c r="AB92" s="3"/>
      <c r="AC92" s="3"/>
      <c r="AD92" s="3"/>
      <c r="AE92" s="3"/>
      <c r="AF92" s="3"/>
      <c r="AG92" s="3"/>
      <c r="AH92" s="2"/>
      <c r="AI92" s="2"/>
      <c r="AJ92" s="3"/>
      <c r="AK92" s="3"/>
    </row>
    <row r="93" spans="3:37">
      <c r="C93" s="2" t="str">
        <f>IF(OR(F93="",H93=""),"",IF(F93=H93,1,IF(F93&lt;H93,0,IF(F93-H93&lt;10,2,IF(F93&gt;H93,3,SE)))))</f>
        <v/>
      </c>
      <c r="D93" s="166" t="s">
        <v>26</v>
      </c>
      <c r="E93" s="167"/>
      <c r="F93" s="167"/>
      <c r="G93" s="167"/>
      <c r="H93" s="167"/>
      <c r="I93" s="167"/>
      <c r="J93" s="167"/>
      <c r="K93" s="167"/>
      <c r="L93" s="167"/>
      <c r="M93" s="167"/>
      <c r="N93" s="167"/>
      <c r="O93" s="167"/>
      <c r="P93" s="168"/>
      <c r="Q93" s="2" t="str">
        <f>IF(OR(H93="",F93=""),"",IF(H93=F93,1,IF(H93&lt;F93,0,IF(H93-F93&lt;10,2,IF(H93&gt;F93,3,SE)))))</f>
        <v/>
      </c>
      <c r="V93" s="3"/>
      <c r="W93" s="3"/>
      <c r="X93" s="3"/>
      <c r="Y93" s="3"/>
      <c r="Z93" s="3"/>
      <c r="AA93" s="3"/>
      <c r="AB93" s="3"/>
      <c r="AC93" s="3"/>
      <c r="AD93" s="3"/>
      <c r="AE93" s="3"/>
      <c r="AF93" s="3"/>
      <c r="AG93" s="3"/>
      <c r="AH93" s="2"/>
      <c r="AI93" s="2"/>
      <c r="AJ93" s="3"/>
      <c r="AK93" s="3"/>
    </row>
    <row r="94" spans="3:37" ht="15.75" thickBot="1">
      <c r="C94" s="2" t="str">
        <f>IF(OR(F94="",H94=""),"",IF(F94=H94,1,IF(F94&lt;H94,0,IF(F94-H94&lt;10,2,IF(F94&gt;H94,3,SE)))))</f>
        <v/>
      </c>
      <c r="D94" s="169"/>
      <c r="E94" s="170"/>
      <c r="F94" s="170"/>
      <c r="G94" s="170"/>
      <c r="H94" s="170"/>
      <c r="I94" s="170"/>
      <c r="J94" s="170"/>
      <c r="K94" s="170"/>
      <c r="L94" s="170"/>
      <c r="M94" s="170"/>
      <c r="N94" s="170"/>
      <c r="O94" s="170"/>
      <c r="P94" s="171"/>
      <c r="Q94" s="2" t="str">
        <f>IF(OR(H94="",F94=""),"",IF(H94=F94,1,IF(H94&lt;F94,0,IF(H94-F94&lt;10,2,IF(H94&gt;F94,3,SE)))))</f>
        <v/>
      </c>
      <c r="V94" s="3"/>
      <c r="W94" s="3"/>
      <c r="X94" s="3"/>
      <c r="Y94" s="3"/>
      <c r="Z94" s="3"/>
      <c r="AA94" s="3"/>
      <c r="AB94" s="3"/>
      <c r="AC94" s="3"/>
      <c r="AD94" s="3"/>
      <c r="AE94" s="3"/>
      <c r="AF94" s="3"/>
      <c r="AG94" s="3"/>
      <c r="AH94" s="3"/>
      <c r="AI94" s="3"/>
      <c r="AJ94" s="3"/>
      <c r="AK94" s="3"/>
    </row>
    <row r="95" spans="3:37">
      <c r="C95" s="2" t="str">
        <f>IF(OR(F95="",H95=""),"",IF(F95=H95,1,IF(F95&lt;H95,0,IF(F95-H95&lt;10,2,IF(F95&gt;H95,3,SE)))))</f>
        <v/>
      </c>
      <c r="D95" s="13"/>
      <c r="E95" s="13"/>
      <c r="F95" s="13"/>
      <c r="G95" s="13"/>
      <c r="H95" s="13"/>
      <c r="I95" s="13"/>
      <c r="J95" s="13"/>
      <c r="K95" s="13"/>
      <c r="L95" s="13"/>
      <c r="M95" s="13"/>
      <c r="N95" s="13"/>
      <c r="O95" s="13"/>
      <c r="P95" s="13"/>
      <c r="Q95" s="2" t="str">
        <f>IF(OR(H95="",F95=""),"",IF(H95=F95,1,IF(H95&lt;F95,0,IF(H95-F95&lt;10,2,IF(H95&gt;F95,3,SE)))))</f>
        <v/>
      </c>
      <c r="V95" s="3"/>
      <c r="W95" s="3"/>
      <c r="X95" s="3"/>
      <c r="Y95" s="3"/>
      <c r="Z95" s="3"/>
      <c r="AA95" s="3"/>
      <c r="AB95" s="3"/>
      <c r="AC95" s="3"/>
      <c r="AD95" s="3"/>
      <c r="AE95" s="3"/>
      <c r="AF95" s="3"/>
      <c r="AG95" s="3"/>
      <c r="AH95" s="3"/>
      <c r="AI95" s="3"/>
      <c r="AJ95" s="3"/>
      <c r="AK95" s="3"/>
    </row>
    <row r="96" spans="3:37">
      <c r="C96" s="2">
        <f>IF(OR(F96="",H96=""),"",IF(F96=H96,1,IF(F96&lt;H96,0,IF(F96-H96&lt;10,2,IF(F96&gt;H96,3,SE)))))</f>
        <v>0</v>
      </c>
      <c r="D96" s="173" t="str">
        <f>V21</f>
        <v>JUGULI Fc</v>
      </c>
      <c r="E96" s="175"/>
      <c r="F96" s="68">
        <v>20</v>
      </c>
      <c r="G96" s="14" t="s">
        <v>20</v>
      </c>
      <c r="H96" s="69">
        <v>43</v>
      </c>
      <c r="I96" s="173" t="str">
        <f>V27</f>
        <v>Grajaú F.C.</v>
      </c>
      <c r="J96" s="174"/>
      <c r="K96" s="174"/>
      <c r="L96" s="174"/>
      <c r="M96" s="174"/>
      <c r="N96" s="174"/>
      <c r="O96" s="174"/>
      <c r="P96" s="175"/>
      <c r="Q96" s="2">
        <f>IF(OR(H96="",F96=""),"",IF(H96=F96,1,IF(H96&lt;F96,0,IF(H96-F96&lt;10,2,IF(H96&gt;F96,3,SE)))))</f>
        <v>3</v>
      </c>
      <c r="V96" s="3"/>
      <c r="W96" s="3"/>
      <c r="X96" s="3"/>
      <c r="Y96" s="3"/>
      <c r="Z96" s="3"/>
      <c r="AA96" s="3"/>
      <c r="AB96" s="3"/>
      <c r="AC96" s="3"/>
      <c r="AD96" s="3"/>
      <c r="AE96" s="3"/>
      <c r="AF96" s="3"/>
      <c r="AG96" s="3"/>
      <c r="AH96" s="3"/>
      <c r="AI96" s="3"/>
      <c r="AJ96" s="3"/>
      <c r="AK96" s="3"/>
    </row>
    <row r="97" spans="3:37">
      <c r="C97" s="2">
        <f>IF(OR(F97="",H97=""),"",IF(F97=H97,1,IF(F97&lt;H97,0,IF(F97-H97&lt;10,2,IF(F97&gt;H97,3,SE)))))</f>
        <v>0</v>
      </c>
      <c r="D97" s="172" t="str">
        <f>V28</f>
        <v>André fogão</v>
      </c>
      <c r="E97" s="172"/>
      <c r="F97" s="68">
        <v>41</v>
      </c>
      <c r="G97" s="14" t="s">
        <v>20</v>
      </c>
      <c r="H97" s="69">
        <v>42</v>
      </c>
      <c r="I97" s="172" t="str">
        <f>V31</f>
        <v>VascoPaulo F.C.</v>
      </c>
      <c r="J97" s="172"/>
      <c r="K97" s="172"/>
      <c r="L97" s="172"/>
      <c r="M97" s="172"/>
      <c r="N97" s="172"/>
      <c r="O97" s="172"/>
      <c r="P97" s="172"/>
      <c r="Q97" s="2">
        <f>IF(OR(H97="",F97=""),"",IF(H97=F97,1,IF(H97&lt;F97,0,IF(H97-F97&lt;10,2,IF(H97&gt;F97,3,SE)))))</f>
        <v>2</v>
      </c>
      <c r="V97" s="3"/>
      <c r="W97" s="3"/>
      <c r="X97" s="3"/>
      <c r="Y97" s="3"/>
      <c r="Z97" s="3"/>
      <c r="AA97" s="3"/>
      <c r="AB97" s="3"/>
      <c r="AC97" s="3"/>
      <c r="AD97" s="3"/>
      <c r="AE97" s="3"/>
      <c r="AF97" s="3"/>
      <c r="AG97" s="3"/>
      <c r="AH97" s="3"/>
      <c r="AI97" s="3"/>
      <c r="AJ97" s="3"/>
      <c r="AK97" s="3"/>
    </row>
    <row r="98" spans="3:37">
      <c r="C98" s="2">
        <f>IF(OR(F98="",H98=""),"",IF(F98=H98,1,IF(F98&lt;H98,0,IF(F98-H98&lt;10,2,IF(F98&gt;H98,3,SE)))))</f>
        <v>3</v>
      </c>
      <c r="D98" s="173" t="str">
        <f>V26</f>
        <v>Casinha da Grazi</v>
      </c>
      <c r="E98" s="175"/>
      <c r="F98" s="69">
        <v>52</v>
      </c>
      <c r="G98" s="14" t="s">
        <v>20</v>
      </c>
      <c r="H98" s="68">
        <v>38</v>
      </c>
      <c r="I98" s="173" t="str">
        <f>V20</f>
        <v>MJ Predador F.C.</v>
      </c>
      <c r="J98" s="174"/>
      <c r="K98" s="174"/>
      <c r="L98" s="174"/>
      <c r="M98" s="174"/>
      <c r="N98" s="174"/>
      <c r="O98" s="174"/>
      <c r="P98" s="175"/>
      <c r="Q98" s="2">
        <f>IF(OR(H98="",F98=""),"",IF(H98=F98,1,IF(H98&lt;F98,0,IF(H98-F98&lt;10,2,IF(H98&gt;F98,3,SE)))))</f>
        <v>0</v>
      </c>
      <c r="V98" s="3"/>
      <c r="W98" s="3"/>
      <c r="X98" s="3"/>
      <c r="Y98" s="3"/>
      <c r="Z98" s="3"/>
      <c r="AA98" s="3"/>
      <c r="AB98" s="3"/>
      <c r="AC98" s="3"/>
      <c r="AD98" s="3"/>
      <c r="AE98" s="3"/>
      <c r="AF98" s="3"/>
      <c r="AG98" s="3"/>
      <c r="AH98" s="3"/>
      <c r="AI98" s="3"/>
      <c r="AJ98" s="3"/>
      <c r="AK98" s="3"/>
    </row>
    <row r="99" spans="3:37">
      <c r="C99" s="2">
        <f>IF(OR(F99="",H99=""),"",IF(F99=H99,1,IF(F99&lt;H99,0,IF(F99-H99&lt;10,2,IF(F99&gt;H99,3,SE)))))</f>
        <v>0</v>
      </c>
      <c r="D99" s="172" t="str">
        <f>V22</f>
        <v>Vitullo soccer clube</v>
      </c>
      <c r="E99" s="172"/>
      <c r="F99" s="68">
        <v>47</v>
      </c>
      <c r="G99" s="14" t="s">
        <v>20</v>
      </c>
      <c r="H99" s="69">
        <v>52</v>
      </c>
      <c r="I99" s="172" t="str">
        <f>V29</f>
        <v>hugofluzao</v>
      </c>
      <c r="J99" s="172"/>
      <c r="K99" s="172"/>
      <c r="L99" s="172"/>
      <c r="M99" s="172"/>
      <c r="N99" s="172"/>
      <c r="O99" s="172"/>
      <c r="P99" s="172"/>
      <c r="Q99" s="2">
        <f>IF(OR(H99="",F99=""),"",IF(H99=F99,1,IF(H99&lt;F99,0,IF(H99-F99&lt;10,2,IF(H99&gt;F99,3,SE)))))</f>
        <v>2</v>
      </c>
      <c r="V99" s="3"/>
      <c r="W99" s="3"/>
      <c r="X99" s="3"/>
      <c r="Y99" s="3"/>
      <c r="Z99" s="3"/>
      <c r="AA99" s="3"/>
      <c r="AB99" s="3"/>
      <c r="AC99" s="3"/>
      <c r="AD99" s="3"/>
      <c r="AE99" s="3"/>
      <c r="AF99" s="3"/>
      <c r="AG99" s="3"/>
    </row>
    <row r="100" spans="3:37">
      <c r="C100" s="2">
        <f>IF(OR(F100="",H100=""),"",IF(F100=H100,1,IF(F100&lt;H100,0,IF(F100-H100&lt;10,2,IF(F100&gt;H100,3,SE)))))</f>
        <v>0</v>
      </c>
      <c r="D100" s="172" t="str">
        <f>V25</f>
        <v>Bayern do Cartola</v>
      </c>
      <c r="E100" s="172"/>
      <c r="F100" s="68">
        <v>41</v>
      </c>
      <c r="G100" s="14" t="s">
        <v>20</v>
      </c>
      <c r="H100" s="69">
        <v>68</v>
      </c>
      <c r="I100" s="172" t="str">
        <f>V30</f>
        <v>VivaCR.FC</v>
      </c>
      <c r="J100" s="172"/>
      <c r="K100" s="172"/>
      <c r="L100" s="172"/>
      <c r="M100" s="172"/>
      <c r="N100" s="172"/>
      <c r="O100" s="172"/>
      <c r="P100" s="172"/>
      <c r="Q100" s="2">
        <f>IF(OR(H100="",F100=""),"",IF(H100=F100,1,IF(H100&lt;F100,0,IF(H100-F100&lt;10,2,IF(H100&gt;F100,3,SE)))))</f>
        <v>3</v>
      </c>
      <c r="V100" s="3"/>
      <c r="W100" s="3"/>
      <c r="X100" s="3"/>
      <c r="Y100" s="3"/>
      <c r="Z100" s="3"/>
      <c r="AA100" s="3"/>
      <c r="AB100" s="3"/>
      <c r="AC100" s="3"/>
      <c r="AD100" s="3"/>
      <c r="AE100" s="3"/>
      <c r="AF100" s="3"/>
      <c r="AG100" s="3"/>
    </row>
    <row r="101" spans="3:37">
      <c r="C101" s="2">
        <f>IF(OR(F101="",H101=""),"",IF(F101=H101,1,IF(F101&lt;H101,0,IF(F101-H101&lt;10,2,IF(F101&gt;H101,3,SE)))))</f>
        <v>3</v>
      </c>
      <c r="D101" s="172" t="str">
        <f>V23</f>
        <v>tico sto fc</v>
      </c>
      <c r="E101" s="172"/>
      <c r="F101" s="69">
        <v>68</v>
      </c>
      <c r="G101" s="14" t="s">
        <v>20</v>
      </c>
      <c r="H101" s="68">
        <v>42</v>
      </c>
      <c r="I101" s="172" t="str">
        <f>V24</f>
        <v>Espamengo</v>
      </c>
      <c r="J101" s="172"/>
      <c r="K101" s="172"/>
      <c r="L101" s="172"/>
      <c r="M101" s="172"/>
      <c r="N101" s="172"/>
      <c r="O101" s="172"/>
      <c r="P101" s="172"/>
      <c r="Q101" s="2">
        <f>IF(OR(H101="",F101=""),"",IF(H101=F101,1,IF(H101&lt;F101,0,IF(H101-F101&lt;10,2,IF(H101&gt;F101,3,SE)))))</f>
        <v>0</v>
      </c>
      <c r="V101" s="3"/>
      <c r="W101" s="3"/>
      <c r="X101" s="3"/>
      <c r="Y101" s="3"/>
      <c r="Z101" s="3"/>
      <c r="AA101" s="3"/>
      <c r="AB101" s="3"/>
      <c r="AC101" s="3"/>
      <c r="AD101" s="3"/>
      <c r="AE101" s="3"/>
      <c r="AF101" s="3"/>
      <c r="AG101" s="3"/>
    </row>
    <row r="102" spans="3:37" ht="15.75" thickBot="1">
      <c r="C102" s="2" t="str">
        <f>IF(OR(F102="",H102=""),"",IF(F102=H102,1,IF(F102&lt;H102,0,IF(F102-H102&lt;10,2,IF(F102&gt;H102,3,SE)))))</f>
        <v/>
      </c>
      <c r="D102" s="13"/>
      <c r="E102" s="13"/>
      <c r="F102" s="13"/>
      <c r="G102" s="13"/>
      <c r="H102" s="13"/>
      <c r="I102" s="13"/>
      <c r="J102" s="13"/>
      <c r="K102" s="13"/>
      <c r="L102" s="13"/>
      <c r="M102" s="13"/>
      <c r="N102" s="13"/>
      <c r="O102" s="13"/>
      <c r="P102" s="13"/>
      <c r="Q102" s="2" t="str">
        <f>IF(OR(H102="",F102=""),"",IF(H102=F102,1,IF(H102&lt;F102,0,IF(H102-F102&lt;10,2,IF(H102&gt;F102,3,SE)))))</f>
        <v/>
      </c>
      <c r="V102" s="3"/>
      <c r="W102" s="3"/>
      <c r="X102" s="3"/>
      <c r="Y102" s="3"/>
      <c r="Z102" s="3"/>
      <c r="AA102" s="3"/>
      <c r="AB102" s="3"/>
      <c r="AC102" s="3"/>
      <c r="AD102" s="3"/>
      <c r="AE102" s="3"/>
      <c r="AF102" s="3"/>
      <c r="AG102" s="3"/>
    </row>
    <row r="103" spans="3:37">
      <c r="C103" s="2" t="str">
        <f>IF(OR(F103="",H103=""),"",IF(F103=H103,1,IF(F103&lt;H103,0,IF(F103-H103&lt;10,2,IF(F103&gt;H103,3,SE)))))</f>
        <v/>
      </c>
      <c r="D103" s="166" t="s">
        <v>25</v>
      </c>
      <c r="E103" s="167"/>
      <c r="F103" s="167"/>
      <c r="G103" s="167"/>
      <c r="H103" s="167"/>
      <c r="I103" s="167"/>
      <c r="J103" s="167"/>
      <c r="K103" s="167"/>
      <c r="L103" s="167"/>
      <c r="M103" s="167"/>
      <c r="N103" s="167"/>
      <c r="O103" s="167"/>
      <c r="P103" s="168"/>
      <c r="Q103" s="2" t="str">
        <f>IF(OR(H103="",F103=""),"",IF(H103=F103,1,IF(H103&lt;F103,0,IF(H103-F103&lt;10,2,IF(H103&gt;F103,3,SE)))))</f>
        <v/>
      </c>
      <c r="V103" s="3"/>
      <c r="W103" s="3"/>
      <c r="X103" s="3"/>
      <c r="Y103" s="3"/>
      <c r="Z103" s="3"/>
      <c r="AA103" s="3"/>
      <c r="AB103" s="3"/>
      <c r="AC103" s="3"/>
      <c r="AD103" s="3"/>
      <c r="AE103" s="3"/>
      <c r="AF103" s="3"/>
      <c r="AG103" s="3"/>
    </row>
    <row r="104" spans="3:37" ht="15.75" thickBot="1">
      <c r="C104" s="2" t="str">
        <f>IF(OR(F104="",H104=""),"",IF(F104=H104,1,IF(F104&lt;H104,0,IF(F104-H104&lt;10,2,IF(F104&gt;H104,3,SE)))))</f>
        <v/>
      </c>
      <c r="D104" s="169"/>
      <c r="E104" s="170"/>
      <c r="F104" s="170"/>
      <c r="G104" s="170"/>
      <c r="H104" s="170"/>
      <c r="I104" s="170"/>
      <c r="J104" s="170"/>
      <c r="K104" s="170"/>
      <c r="L104" s="170"/>
      <c r="M104" s="170"/>
      <c r="N104" s="170"/>
      <c r="O104" s="170"/>
      <c r="P104" s="171"/>
      <c r="Q104" s="2" t="str">
        <f>IF(OR(H104="",F104=""),"",IF(H104=F104,1,IF(H104&lt;F104,0,IF(H104-F104&lt;10,2,IF(H104&gt;F104,3,SE)))))</f>
        <v/>
      </c>
      <c r="V104" s="3"/>
      <c r="W104" s="3"/>
      <c r="X104" s="3"/>
      <c r="Y104" s="3"/>
      <c r="Z104" s="3"/>
      <c r="AA104" s="3"/>
      <c r="AB104" s="3"/>
      <c r="AC104" s="3"/>
      <c r="AD104" s="3"/>
      <c r="AE104" s="3"/>
      <c r="AF104" s="3"/>
      <c r="AG104" s="3"/>
    </row>
    <row r="105" spans="3:37">
      <c r="C105" s="2" t="str">
        <f>IF(OR(F105="",H105=""),"",IF(F105=H105,1,IF(F105&lt;H105,0,IF(F105-H105&lt;10,2,IF(F105&gt;H105,3,SE)))))</f>
        <v/>
      </c>
      <c r="D105" s="13"/>
      <c r="E105" s="13"/>
      <c r="F105" s="13"/>
      <c r="G105" s="13"/>
      <c r="H105" s="13"/>
      <c r="I105" s="13"/>
      <c r="J105" s="13"/>
      <c r="K105" s="13"/>
      <c r="L105" s="13"/>
      <c r="M105" s="13"/>
      <c r="N105" s="13"/>
      <c r="O105" s="13"/>
      <c r="P105" s="13"/>
      <c r="Q105" s="2" t="str">
        <f>IF(OR(H105="",F105=""),"",IF(H105=F105,1,IF(H105&lt;F105,0,IF(H105-F105&lt;10,2,IF(H105&gt;F105,3,SE)))))</f>
        <v/>
      </c>
      <c r="V105" s="3"/>
      <c r="W105" s="3"/>
      <c r="X105" s="3"/>
      <c r="Y105" s="3"/>
      <c r="Z105" s="3"/>
      <c r="AA105" s="3"/>
      <c r="AB105" s="3"/>
      <c r="AC105" s="3"/>
      <c r="AD105" s="3"/>
      <c r="AE105" s="3"/>
      <c r="AF105" s="3"/>
      <c r="AG105" s="3"/>
    </row>
    <row r="106" spans="3:37">
      <c r="C106" s="2">
        <f>IF(OR(F106="",H106=""),"",IF(F106=H106,1,IF(F106&lt;H106,0,IF(F106-H106&lt;10,2,IF(F106&gt;H106,3,SE)))))</f>
        <v>2</v>
      </c>
      <c r="D106" s="173" t="str">
        <f>V27</f>
        <v>Grajaú F.C.</v>
      </c>
      <c r="E106" s="175"/>
      <c r="F106" s="69">
        <v>46</v>
      </c>
      <c r="G106" s="14" t="s">
        <v>20</v>
      </c>
      <c r="H106" s="68">
        <v>44</v>
      </c>
      <c r="I106" s="173" t="str">
        <f>V28</f>
        <v>André fogão</v>
      </c>
      <c r="J106" s="174"/>
      <c r="K106" s="174"/>
      <c r="L106" s="174"/>
      <c r="M106" s="174"/>
      <c r="N106" s="174"/>
      <c r="O106" s="174"/>
      <c r="P106" s="175"/>
      <c r="Q106" s="2">
        <f>IF(OR(H106="",F106=""),"",IF(H106=F106,1,IF(H106&lt;F106,0,IF(H106-F106&lt;10,2,IF(H106&gt;F106,3,SE)))))</f>
        <v>0</v>
      </c>
      <c r="V106" s="3"/>
      <c r="W106" s="3"/>
      <c r="X106" s="3"/>
      <c r="Y106" s="3"/>
      <c r="Z106" s="3"/>
      <c r="AA106" s="3"/>
      <c r="AB106" s="3"/>
      <c r="AC106" s="3"/>
      <c r="AD106" s="3"/>
      <c r="AE106" s="3"/>
      <c r="AF106" s="3"/>
      <c r="AG106" s="3"/>
    </row>
    <row r="107" spans="3:37">
      <c r="C107" s="2">
        <f>IF(OR(F107="",H107=""),"",IF(F107=H107,1,IF(F107&lt;H107,0,IF(F107-H107&lt;10,2,IF(F107&gt;H107,3,SE)))))</f>
        <v>2</v>
      </c>
      <c r="D107" s="172" t="str">
        <f>V24</f>
        <v>Espamengo</v>
      </c>
      <c r="E107" s="172"/>
      <c r="F107" s="69">
        <v>41</v>
      </c>
      <c r="G107" s="14" t="s">
        <v>20</v>
      </c>
      <c r="H107" s="68">
        <v>37</v>
      </c>
      <c r="I107" s="172" t="str">
        <f>V22</f>
        <v>Vitullo soccer clube</v>
      </c>
      <c r="J107" s="172"/>
      <c r="K107" s="172"/>
      <c r="L107" s="172"/>
      <c r="M107" s="172"/>
      <c r="N107" s="172"/>
      <c r="O107" s="172"/>
      <c r="P107" s="172"/>
      <c r="Q107" s="2">
        <f>IF(OR(H107="",F107=""),"",IF(H107=F107,1,IF(H107&lt;F107,0,IF(H107-F107&lt;10,2,IF(H107&gt;F107,3,SE)))))</f>
        <v>0</v>
      </c>
      <c r="V107" s="3"/>
      <c r="W107" s="3"/>
      <c r="X107" s="3"/>
      <c r="Y107" s="3"/>
      <c r="Z107" s="3"/>
      <c r="AA107" s="3"/>
      <c r="AB107" s="3"/>
      <c r="AC107" s="3"/>
      <c r="AD107" s="3"/>
      <c r="AE107" s="3"/>
      <c r="AF107" s="3"/>
      <c r="AG107" s="3"/>
    </row>
    <row r="108" spans="3:37">
      <c r="C108" s="2">
        <f>IF(OR(F108="",H108=""),"",IF(F108=H108,1,IF(F108&lt;H108,0,IF(F108-H108&lt;10,2,IF(F108&gt;H108,3,SE)))))</f>
        <v>0</v>
      </c>
      <c r="D108" s="173" t="str">
        <f>V20</f>
        <v>MJ Predador F.C.</v>
      </c>
      <c r="E108" s="175"/>
      <c r="F108" s="68">
        <v>30</v>
      </c>
      <c r="G108" s="14" t="s">
        <v>20</v>
      </c>
      <c r="H108" s="69">
        <v>43</v>
      </c>
      <c r="I108" s="173" t="str">
        <f>V31</f>
        <v>VascoPaulo F.C.</v>
      </c>
      <c r="J108" s="174"/>
      <c r="K108" s="174"/>
      <c r="L108" s="174"/>
      <c r="M108" s="174"/>
      <c r="N108" s="174"/>
      <c r="O108" s="174"/>
      <c r="P108" s="175"/>
      <c r="Q108" s="2">
        <f>IF(OR(H108="",F108=""),"",IF(H108=F108,1,IF(H108&lt;F108,0,IF(H108-F108&lt;10,2,IF(H108&gt;F108,3,SE)))))</f>
        <v>3</v>
      </c>
      <c r="V108" s="3"/>
      <c r="W108" s="3"/>
      <c r="X108" s="3"/>
      <c r="Y108" s="3"/>
      <c r="Z108" s="3"/>
      <c r="AA108" s="3"/>
      <c r="AB108" s="3"/>
      <c r="AC108" s="3"/>
      <c r="AD108" s="3"/>
      <c r="AE108" s="3"/>
      <c r="AF108" s="3"/>
      <c r="AG108" s="3"/>
    </row>
    <row r="109" spans="3:37">
      <c r="C109" s="2">
        <f>IF(OR(F109="",H109=""),"",IF(F109=H109,1,IF(F109&lt;H109,0,IF(F109-H109&lt;10,2,IF(F109&gt;H109,3,SE)))))</f>
        <v>3</v>
      </c>
      <c r="D109" s="172" t="str">
        <f>V29</f>
        <v>hugofluzao</v>
      </c>
      <c r="E109" s="172"/>
      <c r="F109" s="69">
        <v>74</v>
      </c>
      <c r="G109" s="14" t="s">
        <v>20</v>
      </c>
      <c r="H109" s="68">
        <v>20</v>
      </c>
      <c r="I109" s="172" t="str">
        <f>V23</f>
        <v>tico sto fc</v>
      </c>
      <c r="J109" s="172"/>
      <c r="K109" s="172"/>
      <c r="L109" s="172"/>
      <c r="M109" s="172"/>
      <c r="N109" s="172"/>
      <c r="O109" s="172"/>
      <c r="P109" s="172"/>
      <c r="Q109" s="2">
        <f>IF(OR(H109="",F109=""),"",IF(H109=F109,1,IF(H109&lt;F109,0,IF(H109-F109&lt;10,2,IF(H109&gt;F109,3,SE)))))</f>
        <v>0</v>
      </c>
      <c r="V109" s="3"/>
      <c r="W109" s="3"/>
      <c r="X109" s="3"/>
      <c r="Y109" s="3"/>
      <c r="Z109" s="3"/>
      <c r="AA109" s="3"/>
      <c r="AB109" s="3"/>
      <c r="AC109" s="3"/>
      <c r="AD109" s="3"/>
      <c r="AE109" s="3"/>
      <c r="AF109" s="3"/>
      <c r="AG109" s="3"/>
    </row>
    <row r="110" spans="3:37">
      <c r="C110" s="2">
        <f>IF(OR(F110="",H110=""),"",IF(F110=H110,1,IF(F110&lt;H110,0,IF(F110-H110&lt;10,2,IF(F110&gt;H110,3,SE)))))</f>
        <v>3</v>
      </c>
      <c r="D110" s="172" t="str">
        <f>V30</f>
        <v>VivaCR.FC</v>
      </c>
      <c r="E110" s="172"/>
      <c r="F110" s="69">
        <v>60</v>
      </c>
      <c r="G110" s="14" t="s">
        <v>20</v>
      </c>
      <c r="H110" s="68">
        <v>27</v>
      </c>
      <c r="I110" s="172" t="str">
        <f>V21</f>
        <v>JUGULI Fc</v>
      </c>
      <c r="J110" s="172"/>
      <c r="K110" s="172"/>
      <c r="L110" s="172"/>
      <c r="M110" s="172"/>
      <c r="N110" s="172"/>
      <c r="O110" s="172"/>
      <c r="P110" s="172"/>
      <c r="Q110" s="2">
        <f>IF(OR(H110="",F110=""),"",IF(H110=F110,1,IF(H110&lt;F110,0,IF(H110-F110&lt;10,2,IF(H110&gt;F110,3,SE)))))</f>
        <v>0</v>
      </c>
      <c r="V110" s="3"/>
      <c r="W110" s="3"/>
      <c r="X110" s="3"/>
      <c r="Y110" s="3"/>
      <c r="Z110" s="3"/>
      <c r="AA110" s="3"/>
      <c r="AB110" s="3"/>
      <c r="AC110" s="3"/>
      <c r="AD110" s="3"/>
      <c r="AE110" s="3"/>
      <c r="AF110" s="3"/>
      <c r="AG110" s="3"/>
    </row>
    <row r="111" spans="3:37">
      <c r="C111" s="2">
        <f>IF(OR(F111="",H111=""),"",IF(F111=H111,1,IF(F111&lt;H111,0,IF(F111-H111&lt;10,2,IF(F111&gt;H111,3,SE)))))</f>
        <v>0</v>
      </c>
      <c r="D111" s="172" t="str">
        <f>V25</f>
        <v>Bayern do Cartola</v>
      </c>
      <c r="E111" s="172"/>
      <c r="F111" s="68">
        <v>30</v>
      </c>
      <c r="G111" s="14" t="s">
        <v>20</v>
      </c>
      <c r="H111" s="69">
        <v>38</v>
      </c>
      <c r="I111" s="172" t="str">
        <f>V26</f>
        <v>Casinha da Grazi</v>
      </c>
      <c r="J111" s="172"/>
      <c r="K111" s="172"/>
      <c r="L111" s="172"/>
      <c r="M111" s="172"/>
      <c r="N111" s="172"/>
      <c r="O111" s="172"/>
      <c r="P111" s="172"/>
      <c r="Q111" s="2">
        <f>IF(OR(H111="",F111=""),"",IF(H111=F111,1,IF(H111&lt;F111,0,IF(H111-F111&lt;10,2,IF(H111&gt;F111,3,SE)))))</f>
        <v>2</v>
      </c>
      <c r="V111" s="3"/>
      <c r="W111" s="3"/>
      <c r="X111" s="3"/>
      <c r="Y111" s="3"/>
      <c r="Z111" s="3"/>
      <c r="AA111" s="3"/>
      <c r="AB111" s="3"/>
      <c r="AC111" s="3"/>
      <c r="AD111" s="3"/>
      <c r="AE111" s="3"/>
      <c r="AF111" s="3"/>
      <c r="AG111" s="3"/>
    </row>
    <row r="112" spans="3:37" ht="15.75" thickBot="1">
      <c r="C112" s="2" t="str">
        <f>IF(OR(F112="",H112=""),"",IF(F112=H112,1,IF(F112&lt;H112,0,IF(F112-H112&lt;10,2,IF(F112&gt;H112,3,SE)))))</f>
        <v/>
      </c>
      <c r="D112" s="13"/>
      <c r="E112" s="13"/>
      <c r="F112" s="13"/>
      <c r="G112" s="13"/>
      <c r="H112" s="13"/>
      <c r="I112" s="13"/>
      <c r="J112" s="13"/>
      <c r="K112" s="13"/>
      <c r="L112" s="13"/>
      <c r="M112" s="13"/>
      <c r="N112" s="13"/>
      <c r="O112" s="13"/>
      <c r="P112" s="13"/>
      <c r="Q112" s="2" t="str">
        <f>IF(OR(H112="",F112=""),"",IF(H112=F112,1,IF(H112&lt;F112,0,IF(H112-F112&lt;10,2,IF(H112&gt;F112,3,SE)))))</f>
        <v/>
      </c>
      <c r="V112" s="3"/>
      <c r="W112" s="3"/>
      <c r="X112" s="3"/>
      <c r="Y112" s="3"/>
      <c r="Z112" s="3"/>
      <c r="AA112" s="3"/>
      <c r="AB112" s="3"/>
      <c r="AC112" s="3"/>
      <c r="AD112" s="3"/>
      <c r="AE112" s="3"/>
      <c r="AF112" s="3"/>
      <c r="AG112" s="3"/>
    </row>
    <row r="113" spans="3:33">
      <c r="C113" s="2" t="str">
        <f>IF(OR(F113="",H113=""),"",IF(F113=H113,1,IF(F113&lt;H113,0,IF(F113-H113&lt;10,2,IF(F113&gt;H113,3,SE)))))</f>
        <v/>
      </c>
      <c r="D113" s="166" t="s">
        <v>24</v>
      </c>
      <c r="E113" s="167"/>
      <c r="F113" s="167"/>
      <c r="G113" s="167"/>
      <c r="H113" s="167"/>
      <c r="I113" s="167"/>
      <c r="J113" s="167"/>
      <c r="K113" s="167"/>
      <c r="L113" s="167"/>
      <c r="M113" s="167"/>
      <c r="N113" s="167"/>
      <c r="O113" s="167"/>
      <c r="P113" s="168"/>
      <c r="Q113" s="2" t="str">
        <f>IF(OR(H113="",F113=""),"",IF(H113=F113,1,IF(H113&lt;F113,0,IF(H113-F113&lt;10,2,IF(H113&gt;F113,3,SE)))))</f>
        <v/>
      </c>
      <c r="V113" s="3"/>
      <c r="W113" s="3"/>
      <c r="X113" s="3"/>
      <c r="Y113" s="3"/>
      <c r="Z113" s="3"/>
      <c r="AA113" s="3"/>
      <c r="AB113" s="3"/>
      <c r="AC113" s="3"/>
      <c r="AD113" s="3"/>
      <c r="AE113" s="3"/>
      <c r="AF113" s="3"/>
      <c r="AG113" s="3"/>
    </row>
    <row r="114" spans="3:33" ht="15.75" thickBot="1">
      <c r="C114" s="2" t="str">
        <f>IF(OR(F114="",H114=""),"",IF(F114=H114,1,IF(F114&lt;H114,0,IF(F114-H114&lt;10,2,IF(F114&gt;H114,3,SE)))))</f>
        <v/>
      </c>
      <c r="D114" s="169"/>
      <c r="E114" s="170"/>
      <c r="F114" s="170"/>
      <c r="G114" s="170"/>
      <c r="H114" s="170"/>
      <c r="I114" s="170"/>
      <c r="J114" s="170"/>
      <c r="K114" s="170"/>
      <c r="L114" s="170"/>
      <c r="M114" s="170"/>
      <c r="N114" s="170"/>
      <c r="O114" s="170"/>
      <c r="P114" s="171"/>
      <c r="Q114" s="2" t="str">
        <f>IF(OR(H114="",F114=""),"",IF(H114=F114,1,IF(H114&lt;F114,0,IF(H114-F114&lt;10,2,IF(H114&gt;F114,3,SE)))))</f>
        <v/>
      </c>
      <c r="V114" s="3"/>
      <c r="W114" s="3"/>
      <c r="X114" s="3"/>
      <c r="Y114" s="3"/>
      <c r="Z114" s="3"/>
      <c r="AA114" s="3"/>
      <c r="AB114" s="3"/>
      <c r="AC114" s="3"/>
      <c r="AD114" s="3"/>
      <c r="AE114" s="3"/>
      <c r="AF114" s="3"/>
      <c r="AG114" s="3"/>
    </row>
    <row r="115" spans="3:33">
      <c r="C115" s="2" t="str">
        <f>IF(OR(F115="",H115=""),"",IF(F115=H115,1,IF(F115&lt;H115,0,IF(F115-H115&lt;10,2,IF(F115&gt;H115,3,SE)))))</f>
        <v/>
      </c>
      <c r="D115" s="13"/>
      <c r="E115" s="13"/>
      <c r="F115" s="13"/>
      <c r="G115" s="13"/>
      <c r="H115" s="13"/>
      <c r="I115" s="13"/>
      <c r="J115" s="13"/>
      <c r="K115" s="13"/>
      <c r="L115" s="13"/>
      <c r="M115" s="13"/>
      <c r="N115" s="13"/>
      <c r="O115" s="13"/>
      <c r="P115" s="13"/>
      <c r="Q115" s="2" t="str">
        <f>IF(OR(H115="",F115=""),"",IF(H115=F115,1,IF(H115&lt;F115,0,IF(H115-F115&lt;10,2,IF(H115&gt;F115,3,SE)))))</f>
        <v/>
      </c>
      <c r="V115" s="3"/>
      <c r="W115" s="3"/>
      <c r="X115" s="3"/>
      <c r="Y115" s="3"/>
      <c r="Z115" s="3"/>
      <c r="AA115" s="3"/>
      <c r="AB115" s="3"/>
      <c r="AC115" s="3"/>
      <c r="AD115" s="3"/>
      <c r="AE115" s="3"/>
      <c r="AF115" s="3"/>
      <c r="AG115" s="3"/>
    </row>
    <row r="116" spans="3:33">
      <c r="C116" s="2">
        <f>IF(OR(F116="",H116=""),"",IF(F116=H116,1,IF(F116&lt;H116,0,IF(F116-H116&lt;10,2,IF(F116&gt;H116,3,SE)))))</f>
        <v>0</v>
      </c>
      <c r="D116" s="172" t="str">
        <f>V27</f>
        <v>Grajaú F.C.</v>
      </c>
      <c r="E116" s="172"/>
      <c r="F116" s="68">
        <v>55</v>
      </c>
      <c r="G116" s="14" t="s">
        <v>20</v>
      </c>
      <c r="H116" s="69">
        <v>87</v>
      </c>
      <c r="I116" s="172" t="str">
        <f>V30</f>
        <v>VivaCR.FC</v>
      </c>
      <c r="J116" s="172"/>
      <c r="K116" s="172"/>
      <c r="L116" s="172"/>
      <c r="M116" s="172"/>
      <c r="N116" s="172"/>
      <c r="O116" s="172"/>
      <c r="P116" s="172"/>
      <c r="Q116" s="2">
        <f>IF(OR(H116="",F116=""),"",IF(H116=F116,1,IF(H116&lt;F116,0,IF(H116-F116&lt;10,2,IF(H116&gt;F116,3,SE)))))</f>
        <v>3</v>
      </c>
      <c r="V116" s="3"/>
      <c r="W116" s="3"/>
      <c r="X116" s="3"/>
      <c r="Y116" s="3"/>
      <c r="Z116" s="3"/>
      <c r="AA116" s="3"/>
      <c r="AB116" s="3"/>
      <c r="AC116" s="3"/>
      <c r="AD116" s="3"/>
      <c r="AE116" s="3"/>
      <c r="AF116" s="3"/>
      <c r="AG116" s="3"/>
    </row>
    <row r="117" spans="3:33">
      <c r="C117" s="2">
        <f>IF(OR(F117="",H117=""),"",IF(F117=H117,1,IF(F117&lt;H117,0,IF(F117-H117&lt;10,2,IF(F117&gt;H117,3,SE)))))</f>
        <v>3</v>
      </c>
      <c r="D117" s="172" t="str">
        <f>V29</f>
        <v>hugofluzao</v>
      </c>
      <c r="E117" s="172"/>
      <c r="F117" s="69">
        <v>73</v>
      </c>
      <c r="G117" s="14" t="s">
        <v>20</v>
      </c>
      <c r="H117" s="68">
        <v>43</v>
      </c>
      <c r="I117" s="172" t="str">
        <f>V25</f>
        <v>Bayern do Cartola</v>
      </c>
      <c r="J117" s="172"/>
      <c r="K117" s="172"/>
      <c r="L117" s="172"/>
      <c r="M117" s="172"/>
      <c r="N117" s="172"/>
      <c r="O117" s="172"/>
      <c r="P117" s="172"/>
      <c r="Q117" s="2">
        <f>IF(OR(H117="",F117=""),"",IF(H117=F117,1,IF(H117&lt;F117,0,IF(H117-F117&lt;10,2,IF(H117&gt;F117,3,SE)))))</f>
        <v>0</v>
      </c>
      <c r="V117" s="3"/>
      <c r="W117" s="3"/>
      <c r="X117" s="3"/>
      <c r="Y117" s="3"/>
      <c r="Z117" s="3"/>
      <c r="AA117" s="3"/>
      <c r="AB117" s="3"/>
      <c r="AC117" s="3"/>
      <c r="AD117" s="3"/>
      <c r="AE117" s="3"/>
      <c r="AF117" s="3"/>
      <c r="AG117" s="3"/>
    </row>
    <row r="118" spans="3:33">
      <c r="C118" s="2">
        <f>IF(OR(F118="",H118=""),"",IF(F118=H118,1,IF(F118&lt;H118,0,IF(F118-H118&lt;10,2,IF(F118&gt;H118,3,SE)))))</f>
        <v>3</v>
      </c>
      <c r="D118" s="172" t="str">
        <f>V21</f>
        <v>JUGULI Fc</v>
      </c>
      <c r="E118" s="172"/>
      <c r="F118" s="69">
        <v>64</v>
      </c>
      <c r="G118" s="14" t="s">
        <v>20</v>
      </c>
      <c r="H118" s="68">
        <v>46</v>
      </c>
      <c r="I118" s="172" t="str">
        <f>V24</f>
        <v>Espamengo</v>
      </c>
      <c r="J118" s="172"/>
      <c r="K118" s="172"/>
      <c r="L118" s="172"/>
      <c r="M118" s="172"/>
      <c r="N118" s="172"/>
      <c r="O118" s="172"/>
      <c r="P118" s="172"/>
      <c r="Q118" s="2">
        <f>IF(OR(H118="",F118=""),"",IF(H118=F118,1,IF(H118&lt;F118,0,IF(H118-F118&lt;10,2,IF(H118&gt;F118,3,SE)))))</f>
        <v>0</v>
      </c>
      <c r="V118" s="3"/>
      <c r="W118" s="3"/>
      <c r="X118" s="3"/>
      <c r="Y118" s="3"/>
      <c r="Z118" s="3"/>
      <c r="AA118" s="3"/>
      <c r="AB118" s="3"/>
      <c r="AC118" s="3"/>
      <c r="AD118" s="3"/>
      <c r="AE118" s="3"/>
      <c r="AF118" s="3"/>
      <c r="AG118" s="3"/>
    </row>
    <row r="119" spans="3:33">
      <c r="C119" s="2">
        <f>IF(OR(F119="",H119=""),"",IF(F119=H119,1,IF(F119&lt;H119,0,IF(F119-H119&lt;10,2,IF(F119&gt;H119,3,SE)))))</f>
        <v>0</v>
      </c>
      <c r="D119" s="172" t="str">
        <f>V31</f>
        <v>VascoPaulo F.C.</v>
      </c>
      <c r="E119" s="172"/>
      <c r="F119" s="68">
        <v>71</v>
      </c>
      <c r="G119" s="14" t="s">
        <v>20</v>
      </c>
      <c r="H119" s="69">
        <v>86</v>
      </c>
      <c r="I119" s="172" t="str">
        <f>V26</f>
        <v>Casinha da Grazi</v>
      </c>
      <c r="J119" s="172"/>
      <c r="K119" s="172"/>
      <c r="L119" s="172"/>
      <c r="M119" s="172"/>
      <c r="N119" s="172"/>
      <c r="O119" s="172"/>
      <c r="P119" s="172"/>
      <c r="Q119" s="2">
        <f>IF(OR(H119="",F119=""),"",IF(H119=F119,1,IF(H119&lt;F119,0,IF(H119-F119&lt;10,2,IF(H119&gt;F119,3,SE)))))</f>
        <v>3</v>
      </c>
      <c r="V119" s="3"/>
      <c r="W119" s="3"/>
      <c r="X119" s="3"/>
      <c r="Y119" s="3"/>
      <c r="Z119" s="3"/>
      <c r="AA119" s="3"/>
      <c r="AB119" s="3"/>
      <c r="AC119" s="3"/>
      <c r="AD119" s="3"/>
      <c r="AE119" s="3"/>
      <c r="AF119" s="3"/>
      <c r="AG119" s="3"/>
    </row>
    <row r="120" spans="3:33">
      <c r="C120" s="2">
        <f>IF(OR(F120="",H120=""),"",IF(F120=H120,1,IF(F120&lt;H120,0,IF(F120-H120&lt;10,2,IF(F120&gt;H120,3,SE)))))</f>
        <v>0</v>
      </c>
      <c r="D120" s="172" t="str">
        <f>V28</f>
        <v>André fogão</v>
      </c>
      <c r="E120" s="172"/>
      <c r="F120" s="68">
        <v>38</v>
      </c>
      <c r="G120" s="14" t="s">
        <v>20</v>
      </c>
      <c r="H120" s="69">
        <v>44</v>
      </c>
      <c r="I120" s="172" t="str">
        <f>V20</f>
        <v>MJ Predador F.C.</v>
      </c>
      <c r="J120" s="172"/>
      <c r="K120" s="172"/>
      <c r="L120" s="172"/>
      <c r="M120" s="172"/>
      <c r="N120" s="172"/>
      <c r="O120" s="172"/>
      <c r="P120" s="172"/>
      <c r="Q120" s="2">
        <f>IF(OR(H120="",F120=""),"",IF(H120=F120,1,IF(H120&lt;F120,0,IF(H120-F120&lt;10,2,IF(H120&gt;F120,3,SE)))))</f>
        <v>2</v>
      </c>
      <c r="V120" s="3"/>
      <c r="W120" s="3"/>
      <c r="X120" s="3"/>
      <c r="Y120" s="3"/>
      <c r="Z120" s="3"/>
      <c r="AA120" s="3"/>
      <c r="AB120" s="3"/>
      <c r="AC120" s="3"/>
      <c r="AD120" s="3"/>
      <c r="AE120" s="3"/>
      <c r="AF120" s="3"/>
      <c r="AG120" s="3"/>
    </row>
    <row r="121" spans="3:33">
      <c r="C121" s="2">
        <f>IF(OR(F121="",H121=""),"",IF(F121=H121,1,IF(F121&lt;H121,0,IF(F121-H121&lt;10,2,IF(F121&gt;H121,3,SE)))))</f>
        <v>2</v>
      </c>
      <c r="D121" s="172" t="str">
        <f>V22</f>
        <v>Vitullo soccer clube</v>
      </c>
      <c r="E121" s="172"/>
      <c r="F121" s="69">
        <v>45</v>
      </c>
      <c r="G121" s="14" t="s">
        <v>20</v>
      </c>
      <c r="H121" s="68">
        <v>41</v>
      </c>
      <c r="I121" s="172" t="str">
        <f>V23</f>
        <v>tico sto fc</v>
      </c>
      <c r="J121" s="172"/>
      <c r="K121" s="172"/>
      <c r="L121" s="172"/>
      <c r="M121" s="172"/>
      <c r="N121" s="172"/>
      <c r="O121" s="172"/>
      <c r="P121" s="172"/>
      <c r="Q121" s="2">
        <f>IF(OR(H121="",F121=""),"",IF(H121=F121,1,IF(H121&lt;F121,0,IF(H121-F121&lt;10,2,IF(H121&gt;F121,3,SE)))))</f>
        <v>0</v>
      </c>
      <c r="V121" s="3"/>
      <c r="W121" s="3"/>
      <c r="X121" s="3"/>
      <c r="Y121" s="3"/>
      <c r="Z121" s="3"/>
      <c r="AA121" s="3"/>
      <c r="AB121" s="3"/>
      <c r="AC121" s="3"/>
      <c r="AD121" s="3"/>
      <c r="AE121" s="3"/>
      <c r="AF121" s="3"/>
      <c r="AG121" s="3"/>
    </row>
    <row r="122" spans="3:33" ht="15.75" thickBot="1">
      <c r="C122" s="2" t="str">
        <f>IF(OR(F122="",H122=""),"",IF(F122=H122,1,IF(F122&lt;H122,0,IF(F122-H122&lt;10,2,IF(F122&gt;H122,3,SE)))))</f>
        <v/>
      </c>
      <c r="D122" s="13"/>
      <c r="E122" s="13"/>
      <c r="F122" s="17"/>
      <c r="G122" s="17"/>
      <c r="H122" s="17"/>
      <c r="I122" s="13"/>
      <c r="J122" s="13"/>
      <c r="K122" s="13"/>
      <c r="L122" s="13"/>
      <c r="M122" s="13"/>
      <c r="N122" s="13"/>
      <c r="O122" s="13"/>
      <c r="P122" s="13"/>
      <c r="Q122" s="2" t="str">
        <f>IF(OR(H122="",F122=""),"",IF(H122=F122,1,IF(H122&lt;F122,0,IF(H122-F122&lt;10,2,IF(H122&gt;F122,3,SE)))))</f>
        <v/>
      </c>
      <c r="V122" s="3"/>
      <c r="W122" s="3"/>
      <c r="X122" s="3"/>
      <c r="Y122" s="3"/>
      <c r="Z122" s="3"/>
      <c r="AA122" s="3"/>
      <c r="AB122" s="3"/>
      <c r="AC122" s="3"/>
      <c r="AD122" s="3"/>
      <c r="AE122" s="3"/>
      <c r="AF122" s="3"/>
      <c r="AG122" s="3"/>
    </row>
    <row r="123" spans="3:33">
      <c r="C123" s="2" t="str">
        <f>IF(OR(F123="",H123=""),"",IF(F123=H123,1,IF(F123&lt;H123,0,IF(F123-H123&lt;10,2,IF(F123&gt;H123,3,SE)))))</f>
        <v/>
      </c>
      <c r="D123" s="166" t="s">
        <v>22</v>
      </c>
      <c r="E123" s="167"/>
      <c r="F123" s="167"/>
      <c r="G123" s="167"/>
      <c r="H123" s="167"/>
      <c r="I123" s="167"/>
      <c r="J123" s="167"/>
      <c r="K123" s="167"/>
      <c r="L123" s="167"/>
      <c r="M123" s="167"/>
      <c r="N123" s="167"/>
      <c r="O123" s="167"/>
      <c r="P123" s="168"/>
      <c r="Q123" s="2" t="str">
        <f>IF(OR(H123="",F123=""),"",IF(H123=F123,1,IF(H123&lt;F123,0,IF(H123-F123&lt;10,2,IF(H123&gt;F123,3,SE)))))</f>
        <v/>
      </c>
      <c r="V123" s="3"/>
      <c r="W123" s="3"/>
      <c r="X123" s="3"/>
      <c r="Y123" s="3"/>
      <c r="Z123" s="3"/>
      <c r="AA123" s="3"/>
      <c r="AB123" s="3"/>
      <c r="AC123" s="3"/>
      <c r="AD123" s="3"/>
      <c r="AE123" s="3"/>
      <c r="AF123" s="3"/>
      <c r="AG123" s="3"/>
    </row>
    <row r="124" spans="3:33" ht="15.75" thickBot="1">
      <c r="C124" s="2" t="str">
        <f>IF(OR(F124="",H124=""),"",IF(F124=H124,1,IF(F124&lt;H124,0,IF(F124-H124&lt;10,2,IF(F124&gt;H124,3,SE)))))</f>
        <v/>
      </c>
      <c r="D124" s="169"/>
      <c r="E124" s="170"/>
      <c r="F124" s="170"/>
      <c r="G124" s="170"/>
      <c r="H124" s="170"/>
      <c r="I124" s="170"/>
      <c r="J124" s="170"/>
      <c r="K124" s="170"/>
      <c r="L124" s="170"/>
      <c r="M124" s="170"/>
      <c r="N124" s="170"/>
      <c r="O124" s="170"/>
      <c r="P124" s="171"/>
      <c r="Q124" s="2" t="str">
        <f>IF(OR(H124="",F124=""),"",IF(H124=F124,1,IF(H124&lt;F124,0,IF(H124-F124&lt;10,2,IF(H124&gt;F124,3,SE)))))</f>
        <v/>
      </c>
      <c r="V124" s="3"/>
      <c r="W124" s="3"/>
      <c r="X124" s="3"/>
      <c r="Y124" s="3"/>
      <c r="Z124" s="3"/>
      <c r="AA124" s="3"/>
      <c r="AB124" s="3"/>
      <c r="AC124" s="3"/>
      <c r="AD124" s="3"/>
      <c r="AE124" s="3"/>
      <c r="AF124" s="3"/>
      <c r="AG124" s="3"/>
    </row>
    <row r="125" spans="3:33">
      <c r="C125" s="2" t="str">
        <f>IF(OR(F125="",H125=""),"",IF(F125=H125,1,IF(F125&lt;H125,0,IF(F125-H125&lt;10,2,IF(F125&gt;H125,3,SE)))))</f>
        <v/>
      </c>
      <c r="D125" s="13"/>
      <c r="E125" s="13"/>
      <c r="F125" s="13"/>
      <c r="G125" s="13"/>
      <c r="H125" s="13"/>
      <c r="I125" s="13"/>
      <c r="J125" s="13"/>
      <c r="K125" s="13"/>
      <c r="L125" s="13"/>
      <c r="M125" s="13"/>
      <c r="N125" s="13"/>
      <c r="O125" s="13"/>
      <c r="P125" s="13"/>
      <c r="Q125" s="2" t="str">
        <f>IF(OR(H125="",F125=""),"",IF(H125=F125,1,IF(H125&lt;F125,0,IF(H125-F125&lt;10,2,IF(H125&gt;F125,3,SE)))))</f>
        <v/>
      </c>
      <c r="V125" s="3"/>
      <c r="W125" s="3"/>
      <c r="X125" s="3"/>
      <c r="Y125" s="3"/>
      <c r="Z125" s="3"/>
      <c r="AA125" s="3"/>
      <c r="AB125" s="3"/>
      <c r="AC125" s="3"/>
      <c r="AD125" s="3"/>
      <c r="AE125" s="3"/>
      <c r="AF125" s="3"/>
      <c r="AG125" s="3"/>
    </row>
    <row r="126" spans="3:33">
      <c r="C126" s="2">
        <f>IF(OR(F126="",H126=""),"",IF(F126=H126,1,IF(F126&lt;H126,0,IF(F126-H126&lt;10,2,IF(F126&gt;H126,3,SE)))))</f>
        <v>3</v>
      </c>
      <c r="D126" s="173" t="str">
        <f>V23</f>
        <v>tico sto fc</v>
      </c>
      <c r="E126" s="175"/>
      <c r="F126" s="69">
        <v>46</v>
      </c>
      <c r="G126" s="14" t="s">
        <v>20</v>
      </c>
      <c r="H126" s="68">
        <v>32</v>
      </c>
      <c r="I126" s="173" t="str">
        <f>V28</f>
        <v>André fogão</v>
      </c>
      <c r="J126" s="174"/>
      <c r="K126" s="174"/>
      <c r="L126" s="174"/>
      <c r="M126" s="174"/>
      <c r="N126" s="174"/>
      <c r="O126" s="174"/>
      <c r="P126" s="175"/>
      <c r="Q126" s="2">
        <f>IF(OR(H126="",F126=""),"",IF(H126=F126,1,IF(H126&lt;F126,0,IF(H126-F126&lt;10,2,IF(H126&gt;F126,3,SE)))))</f>
        <v>0</v>
      </c>
      <c r="V126" s="3"/>
      <c r="W126" s="3"/>
      <c r="X126" s="3"/>
      <c r="Y126" s="3"/>
      <c r="Z126" s="3"/>
      <c r="AA126" s="3"/>
      <c r="AB126" s="3"/>
      <c r="AC126" s="3"/>
      <c r="AD126" s="3"/>
      <c r="AE126" s="3"/>
      <c r="AF126" s="3"/>
      <c r="AG126" s="3"/>
    </row>
    <row r="127" spans="3:33">
      <c r="C127" s="2">
        <f>IF(OR(F127="",H127=""),"",IF(F127=H127,1,IF(F127&lt;H127,0,IF(F127-H127&lt;10,2,IF(F127&gt;H127,3,SE)))))</f>
        <v>0</v>
      </c>
      <c r="D127" s="172" t="str">
        <f>V24</f>
        <v>Espamengo</v>
      </c>
      <c r="E127" s="172"/>
      <c r="F127" s="68">
        <v>25</v>
      </c>
      <c r="G127" s="14" t="s">
        <v>20</v>
      </c>
      <c r="H127" s="69">
        <v>69</v>
      </c>
      <c r="I127" s="172" t="str">
        <f>V30</f>
        <v>VivaCR.FC</v>
      </c>
      <c r="J127" s="172"/>
      <c r="K127" s="172"/>
      <c r="L127" s="172"/>
      <c r="M127" s="172"/>
      <c r="N127" s="172"/>
      <c r="O127" s="172"/>
      <c r="P127" s="172"/>
      <c r="Q127" s="2">
        <f>IF(OR(H127="",F127=""),"",IF(H127=F127,1,IF(H127&lt;F127,0,IF(H127-F127&lt;10,2,IF(H127&gt;F127,3,SE)))))</f>
        <v>3</v>
      </c>
      <c r="V127" s="3"/>
      <c r="W127" s="3"/>
      <c r="X127" s="3"/>
      <c r="Y127" s="3"/>
      <c r="Z127" s="3"/>
      <c r="AA127" s="3"/>
      <c r="AB127" s="3"/>
      <c r="AC127" s="3"/>
      <c r="AD127" s="3"/>
      <c r="AE127" s="3"/>
      <c r="AF127" s="3"/>
      <c r="AG127" s="3"/>
    </row>
    <row r="128" spans="3:33">
      <c r="C128" s="2">
        <f>IF(OR(F128="",H128=""),"",IF(F128=H128,1,IF(F128&lt;H128,0,IF(F128-H128&lt;10,2,IF(F128&gt;H128,3,SE)))))</f>
        <v>0</v>
      </c>
      <c r="D128" s="173" t="str">
        <f>V20</f>
        <v>MJ Predador F.C.</v>
      </c>
      <c r="E128" s="175"/>
      <c r="F128" s="68">
        <v>29</v>
      </c>
      <c r="G128" s="14" t="s">
        <v>20</v>
      </c>
      <c r="H128" s="69">
        <v>54</v>
      </c>
      <c r="I128" s="173" t="str">
        <f>V27</f>
        <v>Grajaú F.C.</v>
      </c>
      <c r="J128" s="174"/>
      <c r="K128" s="174"/>
      <c r="L128" s="174"/>
      <c r="M128" s="174"/>
      <c r="N128" s="174"/>
      <c r="O128" s="174"/>
      <c r="P128" s="175"/>
      <c r="Q128" s="2">
        <f>IF(OR(H128="",F128=""),"",IF(H128=F128,1,IF(H128&lt;F128,0,IF(H128-F128&lt;10,2,IF(H128&gt;F128,3,SE)))))</f>
        <v>3</v>
      </c>
      <c r="V128" s="3"/>
      <c r="W128" s="3"/>
      <c r="X128" s="3"/>
      <c r="Y128" s="3"/>
      <c r="Z128" s="3"/>
      <c r="AA128" s="3"/>
      <c r="AB128" s="3"/>
      <c r="AC128" s="3"/>
      <c r="AD128" s="3"/>
      <c r="AE128" s="3"/>
      <c r="AF128" s="3"/>
      <c r="AG128" s="3"/>
    </row>
    <row r="129" spans="3:33">
      <c r="C129" s="2">
        <f>IF(OR(F129="",H129=""),"",IF(F129=H129,1,IF(F129&lt;H129,0,IF(F129-H129&lt;10,2,IF(F129&gt;H129,3,SE)))))</f>
        <v>3</v>
      </c>
      <c r="D129" s="172" t="str">
        <f>V26</f>
        <v>Casinha da Grazi</v>
      </c>
      <c r="E129" s="172"/>
      <c r="F129" s="69">
        <v>63</v>
      </c>
      <c r="G129" s="14" t="s">
        <v>20</v>
      </c>
      <c r="H129" s="68">
        <v>42</v>
      </c>
      <c r="I129" s="172" t="str">
        <f>V22</f>
        <v>Vitullo soccer clube</v>
      </c>
      <c r="J129" s="172"/>
      <c r="K129" s="172"/>
      <c r="L129" s="172"/>
      <c r="M129" s="172"/>
      <c r="N129" s="172"/>
      <c r="O129" s="172"/>
      <c r="P129" s="172"/>
      <c r="Q129" s="2">
        <f>IF(OR(H129="",F129=""),"",IF(H129=F129,1,IF(H129&lt;F129,0,IF(H129-F129&lt;10,2,IF(H129&gt;F129,3,SE)))))</f>
        <v>0</v>
      </c>
      <c r="V129" s="3"/>
      <c r="W129" s="3"/>
      <c r="X129" s="3"/>
      <c r="Y129" s="3"/>
      <c r="Z129" s="3"/>
      <c r="AA129" s="3"/>
      <c r="AB129" s="3"/>
      <c r="AC129" s="3"/>
      <c r="AD129" s="3"/>
      <c r="AE129" s="3"/>
      <c r="AF129" s="3"/>
      <c r="AG129" s="3"/>
    </row>
    <row r="130" spans="3:33">
      <c r="C130" s="2">
        <f>IF(OR(F130="",H130=""),"",IF(F130=H130,1,IF(F130&lt;H130,0,IF(F130-H130&lt;10,2,IF(F130&gt;H130,3,SE)))))</f>
        <v>0</v>
      </c>
      <c r="D130" s="172" t="str">
        <f>V21</f>
        <v>JUGULI Fc</v>
      </c>
      <c r="E130" s="172"/>
      <c r="F130" s="68">
        <v>25</v>
      </c>
      <c r="G130" s="14" t="s">
        <v>20</v>
      </c>
      <c r="H130" s="69">
        <v>54</v>
      </c>
      <c r="I130" s="172" t="str">
        <f>V29</f>
        <v>hugofluzao</v>
      </c>
      <c r="J130" s="172"/>
      <c r="K130" s="172"/>
      <c r="L130" s="172"/>
      <c r="M130" s="172"/>
      <c r="N130" s="172"/>
      <c r="O130" s="172"/>
      <c r="P130" s="172"/>
      <c r="Q130" s="2">
        <f>IF(OR(H130="",F130=""),"",IF(H130=F130,1,IF(H130&lt;F130,0,IF(H130-F130&lt;10,2,IF(H130&gt;F130,3,SE)))))</f>
        <v>3</v>
      </c>
      <c r="V130" s="3"/>
      <c r="W130" s="3"/>
      <c r="X130" s="3"/>
      <c r="Y130" s="3"/>
      <c r="Z130" s="3"/>
      <c r="AA130" s="3"/>
      <c r="AB130" s="3"/>
      <c r="AC130" s="3"/>
      <c r="AD130" s="3"/>
      <c r="AE130" s="3"/>
      <c r="AF130" s="3"/>
      <c r="AG130" s="3"/>
    </row>
    <row r="131" spans="3:33">
      <c r="C131" s="2">
        <f>IF(OR(F131="",H131=""),"",IF(F131=H131,1,IF(F131&lt;H131,0,IF(F131-H131&lt;10,2,IF(F131&gt;H131,3,SE)))))</f>
        <v>0</v>
      </c>
      <c r="D131" s="172" t="str">
        <f>V25</f>
        <v>Bayern do Cartola</v>
      </c>
      <c r="E131" s="172"/>
      <c r="F131" s="68">
        <v>38</v>
      </c>
      <c r="G131" s="14" t="s">
        <v>20</v>
      </c>
      <c r="H131" s="69">
        <v>43</v>
      </c>
      <c r="I131" s="172" t="str">
        <f>V31</f>
        <v>VascoPaulo F.C.</v>
      </c>
      <c r="J131" s="172"/>
      <c r="K131" s="172"/>
      <c r="L131" s="172"/>
      <c r="M131" s="172"/>
      <c r="N131" s="172"/>
      <c r="O131" s="172"/>
      <c r="P131" s="172"/>
      <c r="Q131" s="2">
        <f>IF(OR(H131="",F131=""),"",IF(H131=F131,1,IF(H131&lt;F131,0,IF(H131-F131&lt;10,2,IF(H131&gt;F131,3,SE)))))</f>
        <v>2</v>
      </c>
      <c r="V131" s="3"/>
      <c r="W131" s="3"/>
      <c r="X131" s="3"/>
      <c r="Y131" s="3"/>
      <c r="Z131" s="3"/>
      <c r="AA131" s="3"/>
      <c r="AB131" s="3"/>
      <c r="AC131" s="3"/>
      <c r="AD131" s="3"/>
      <c r="AE131" s="3"/>
      <c r="AF131" s="3"/>
      <c r="AG131" s="3"/>
    </row>
    <row r="132" spans="3:33" ht="15.75" thickBot="1">
      <c r="C132" s="2" t="str">
        <f>IF(OR(F132="",H132=""),"",IF(F132=H132,1,IF(F132&lt;H132,0,IF(F132-H132&lt;10,2,IF(F132&gt;H132,3,SE)))))</f>
        <v/>
      </c>
      <c r="D132" s="13"/>
      <c r="E132" s="13"/>
      <c r="F132" s="13"/>
      <c r="G132" s="13"/>
      <c r="H132" s="13"/>
      <c r="I132" s="13"/>
      <c r="J132" s="13"/>
      <c r="K132" s="13"/>
      <c r="L132" s="13"/>
      <c r="M132" s="13"/>
      <c r="N132" s="13"/>
      <c r="O132" s="13"/>
      <c r="P132" s="13"/>
      <c r="Q132" s="2" t="str">
        <f>IF(OR(H132="",F132=""),"",IF(H132=F132,1,IF(H132&lt;F132,0,IF(H132-F132&lt;10,2,IF(H132&gt;F132,3,SE)))))</f>
        <v/>
      </c>
      <c r="V132" s="3"/>
      <c r="W132" s="3"/>
      <c r="X132" s="3"/>
      <c r="Y132" s="3"/>
      <c r="Z132" s="3"/>
      <c r="AA132" s="3"/>
      <c r="AB132" s="3"/>
      <c r="AC132" s="3"/>
      <c r="AD132" s="3"/>
      <c r="AE132" s="3"/>
      <c r="AF132" s="3"/>
      <c r="AG132" s="3"/>
    </row>
    <row r="133" spans="3:33">
      <c r="C133" s="2" t="str">
        <f>IF(OR(F133="",H133=""),"",IF(F133=H133,1,IF(F133&lt;H133,0,IF(F133-H133&lt;10,2,IF(F133&gt;H133,3,SE)))))</f>
        <v/>
      </c>
      <c r="D133" s="166" t="s">
        <v>23</v>
      </c>
      <c r="E133" s="167"/>
      <c r="F133" s="167"/>
      <c r="G133" s="167"/>
      <c r="H133" s="167"/>
      <c r="I133" s="167"/>
      <c r="J133" s="167"/>
      <c r="K133" s="167"/>
      <c r="L133" s="167"/>
      <c r="M133" s="167"/>
      <c r="N133" s="167"/>
      <c r="O133" s="167"/>
      <c r="P133" s="168"/>
      <c r="Q133" s="2" t="str">
        <f>IF(OR(H133="",F133=""),"",IF(H133=F133,1,IF(H133&lt;F133,0,IF(H133-F133&lt;10,2,IF(H133&gt;F133,3,SE)))))</f>
        <v/>
      </c>
      <c r="V133" s="3"/>
      <c r="W133" s="3"/>
      <c r="X133" s="3"/>
      <c r="Y133" s="3"/>
      <c r="Z133" s="3"/>
      <c r="AA133" s="3"/>
      <c r="AB133" s="3"/>
      <c r="AC133" s="3"/>
      <c r="AD133" s="3"/>
      <c r="AE133" s="3"/>
      <c r="AF133" s="3"/>
      <c r="AG133" s="3"/>
    </row>
    <row r="134" spans="3:33" ht="15.75" thickBot="1">
      <c r="C134" s="2" t="str">
        <f>IF(OR(F134="",H134=""),"",IF(F134=H134,1,IF(F134&lt;H134,0,IF(F134-H134&lt;10,2,IF(F134&gt;H134,3,SE)))))</f>
        <v/>
      </c>
      <c r="D134" s="169"/>
      <c r="E134" s="170"/>
      <c r="F134" s="170"/>
      <c r="G134" s="170"/>
      <c r="H134" s="170"/>
      <c r="I134" s="170"/>
      <c r="J134" s="170"/>
      <c r="K134" s="170"/>
      <c r="L134" s="170"/>
      <c r="M134" s="170"/>
      <c r="N134" s="170"/>
      <c r="O134" s="170"/>
      <c r="P134" s="171"/>
      <c r="Q134" s="2" t="str">
        <f>IF(OR(H134="",F134=""),"",IF(H134=F134,1,IF(H134&lt;F134,0,IF(H134-F134&lt;10,2,IF(H134&gt;F134,3,SE)))))</f>
        <v/>
      </c>
      <c r="V134" s="3"/>
      <c r="W134" s="3"/>
      <c r="X134" s="3"/>
      <c r="Y134" s="3"/>
      <c r="Z134" s="3"/>
      <c r="AA134" s="3"/>
      <c r="AB134" s="3"/>
      <c r="AC134" s="3"/>
      <c r="AD134" s="3"/>
      <c r="AE134" s="3"/>
      <c r="AF134" s="3"/>
      <c r="AG134" s="3"/>
    </row>
    <row r="135" spans="3:33">
      <c r="C135" s="2" t="str">
        <f>IF(OR(F135="",H135=""),"",IF(F135=H135,1,IF(F135&lt;H135,0,IF(F135-H135&lt;10,2,IF(F135&gt;H135,3,SE)))))</f>
        <v/>
      </c>
      <c r="D135" s="13"/>
      <c r="E135" s="13"/>
      <c r="F135" s="13"/>
      <c r="G135" s="13"/>
      <c r="H135" s="13"/>
      <c r="I135" s="13"/>
      <c r="J135" s="13"/>
      <c r="K135" s="13"/>
      <c r="L135" s="13"/>
      <c r="M135" s="13"/>
      <c r="N135" s="13"/>
      <c r="O135" s="13"/>
      <c r="P135" s="13"/>
      <c r="Q135" s="2" t="str">
        <f>IF(OR(H135="",F135=""),"",IF(H135=F135,1,IF(H135&lt;F135,0,IF(H135-F135&lt;10,2,IF(H135&gt;F135,3,SE)))))</f>
        <v/>
      </c>
      <c r="V135" s="3"/>
      <c r="W135" s="3"/>
      <c r="X135" s="3"/>
      <c r="Y135" s="3"/>
      <c r="Z135" s="3"/>
      <c r="AA135" s="3"/>
      <c r="AB135" s="3"/>
      <c r="AC135" s="3"/>
      <c r="AD135" s="3"/>
      <c r="AE135" s="3"/>
      <c r="AF135" s="3"/>
      <c r="AG135" s="3"/>
    </row>
    <row r="136" spans="3:33">
      <c r="C136" s="2">
        <f>IF(OR(F136="",H136=""),"",IF(F136=H136,1,IF(F136&lt;H136,0,IF(F136-H136&lt;10,2,IF(F136&gt;H136,3,SE)))))</f>
        <v>2</v>
      </c>
      <c r="D136" s="173" t="str">
        <f>V28</f>
        <v>André fogão</v>
      </c>
      <c r="E136" s="175"/>
      <c r="F136" s="69">
        <v>51</v>
      </c>
      <c r="G136" s="14" t="s">
        <v>20</v>
      </c>
      <c r="H136" s="68">
        <v>48</v>
      </c>
      <c r="I136" s="173" t="str">
        <f>V26</f>
        <v>Casinha da Grazi</v>
      </c>
      <c r="J136" s="174"/>
      <c r="K136" s="174"/>
      <c r="L136" s="174"/>
      <c r="M136" s="174"/>
      <c r="N136" s="174"/>
      <c r="O136" s="174"/>
      <c r="P136" s="175"/>
      <c r="Q136" s="2">
        <f>IF(OR(H136="",F136=""),"",IF(H136=F136,1,IF(H136&lt;F136,0,IF(H136-F136&lt;10,2,IF(H136&gt;F136,3,SE)))))</f>
        <v>0</v>
      </c>
      <c r="V136" s="3"/>
      <c r="W136" s="3"/>
      <c r="X136" s="3"/>
      <c r="Y136" s="3"/>
      <c r="Z136" s="3"/>
      <c r="AA136" s="3"/>
      <c r="AB136" s="3"/>
      <c r="AC136" s="3"/>
      <c r="AD136" s="3"/>
      <c r="AE136" s="3"/>
      <c r="AF136" s="3"/>
      <c r="AG136" s="3"/>
    </row>
    <row r="137" spans="3:33">
      <c r="C137" s="2">
        <f>IF(OR(F137="",H137=""),"",IF(F137=H137,1,IF(F137&lt;H137,0,IF(F137-H137&lt;10,2,IF(F137&gt;H137,3,SE)))))</f>
        <v>0</v>
      </c>
      <c r="D137" s="172" t="str">
        <f>V22</f>
        <v>Vitullo soccer clube</v>
      </c>
      <c r="E137" s="172"/>
      <c r="F137" s="68">
        <v>27</v>
      </c>
      <c r="G137" s="14" t="s">
        <v>20</v>
      </c>
      <c r="H137" s="69">
        <v>37</v>
      </c>
      <c r="I137" s="172" t="str">
        <f>V25</f>
        <v>Bayern do Cartola</v>
      </c>
      <c r="J137" s="172"/>
      <c r="K137" s="172"/>
      <c r="L137" s="172"/>
      <c r="M137" s="172"/>
      <c r="N137" s="172"/>
      <c r="O137" s="172"/>
      <c r="P137" s="172"/>
      <c r="Q137" s="2">
        <f>IF(OR(H137="",F137=""),"",IF(H137=F137,1,IF(H137&lt;F137,0,IF(H137-F137&lt;10,2,IF(H137&gt;F137,3,SE)))))</f>
        <v>3</v>
      </c>
    </row>
    <row r="138" spans="3:33">
      <c r="C138" s="2">
        <f>IF(OR(F138="",H138=""),"",IF(F138=H138,1,IF(F138&lt;H138,0,IF(F138-H138&lt;10,2,IF(F138&gt;H138,3,SE)))))</f>
        <v>3</v>
      </c>
      <c r="D138" s="173" t="str">
        <f>V31</f>
        <v>VascoPaulo F.C.</v>
      </c>
      <c r="E138" s="175"/>
      <c r="F138" s="69">
        <v>54</v>
      </c>
      <c r="G138" s="14" t="s">
        <v>20</v>
      </c>
      <c r="H138" s="68">
        <v>41</v>
      </c>
      <c r="I138" s="173" t="str">
        <f>V21</f>
        <v>JUGULI Fc</v>
      </c>
      <c r="J138" s="174"/>
      <c r="K138" s="174"/>
      <c r="L138" s="174"/>
      <c r="M138" s="174"/>
      <c r="N138" s="174"/>
      <c r="O138" s="174"/>
      <c r="P138" s="175"/>
      <c r="Q138" s="2">
        <f>IF(OR(H138="",F138=""),"",IF(H138=F138,1,IF(H138&lt;F138,0,IF(H138-F138&lt;10,2,IF(H138&gt;F138,3,SE)))))</f>
        <v>0</v>
      </c>
    </row>
    <row r="139" spans="3:33">
      <c r="C139" s="2">
        <f>IF(OR(F139="",H139=""),"",IF(F139=H139,1,IF(F139&lt;H139,0,IF(F139-H139&lt;10,2,IF(F139&gt;H139,3,SE)))))</f>
        <v>3</v>
      </c>
      <c r="D139" s="172" t="str">
        <f>V27</f>
        <v>Grajaú F.C.</v>
      </c>
      <c r="E139" s="172"/>
      <c r="F139" s="69">
        <v>55</v>
      </c>
      <c r="G139" s="14" t="s">
        <v>20</v>
      </c>
      <c r="H139" s="68">
        <v>21</v>
      </c>
      <c r="I139" s="172" t="str">
        <f>V23</f>
        <v>tico sto fc</v>
      </c>
      <c r="J139" s="172"/>
      <c r="K139" s="172"/>
      <c r="L139" s="172"/>
      <c r="M139" s="172"/>
      <c r="N139" s="172"/>
      <c r="O139" s="172"/>
      <c r="P139" s="172"/>
      <c r="Q139" s="2">
        <f>IF(OR(H139="",F139=""),"",IF(H139=F139,1,IF(H139&lt;F139,0,IF(H139-F139&lt;10,2,IF(H139&gt;F139,3,SE)))))</f>
        <v>0</v>
      </c>
    </row>
    <row r="140" spans="3:33">
      <c r="C140" s="2">
        <f>IF(OR(F140="",H140=""),"",IF(F140=H140,1,IF(F140&lt;H140,0,IF(F140-H140&lt;10,2,IF(F140&gt;H140,3,SE)))))</f>
        <v>1</v>
      </c>
      <c r="D140" s="172" t="str">
        <f>V20</f>
        <v>MJ Predador F.C.</v>
      </c>
      <c r="E140" s="172"/>
      <c r="F140" s="68">
        <v>28</v>
      </c>
      <c r="G140" s="14" t="s">
        <v>20</v>
      </c>
      <c r="H140" s="68">
        <v>28</v>
      </c>
      <c r="I140" s="172" t="str">
        <f>V24</f>
        <v>Espamengo</v>
      </c>
      <c r="J140" s="172"/>
      <c r="K140" s="172"/>
      <c r="L140" s="172"/>
      <c r="M140" s="172"/>
      <c r="N140" s="172"/>
      <c r="O140" s="172"/>
      <c r="P140" s="172"/>
      <c r="Q140" s="2">
        <f>IF(OR(H140="",F140=""),"",IF(H140=F140,1,IF(H140&lt;F140,0,IF(H140-F140&lt;10,2,IF(H140&gt;F140,3,SE)))))</f>
        <v>1</v>
      </c>
    </row>
    <row r="141" spans="3:33">
      <c r="C141" s="2">
        <f>IF(OR(F141="",H141=""),"",IF(F141=H141,1,IF(F141&lt;H141,0,IF(F141-H141&lt;10,2,IF(F141&gt;H141,3,SE)))))</f>
        <v>0</v>
      </c>
      <c r="D141" s="172" t="str">
        <f>V30</f>
        <v>VivaCR.FC</v>
      </c>
      <c r="E141" s="172"/>
      <c r="F141" s="68">
        <v>48</v>
      </c>
      <c r="G141" s="14" t="s">
        <v>20</v>
      </c>
      <c r="H141" s="69">
        <v>51</v>
      </c>
      <c r="I141" s="172" t="str">
        <f>V29</f>
        <v>hugofluzao</v>
      </c>
      <c r="J141" s="172"/>
      <c r="K141" s="172"/>
      <c r="L141" s="172"/>
      <c r="M141" s="172"/>
      <c r="N141" s="172"/>
      <c r="O141" s="172"/>
      <c r="P141" s="172"/>
      <c r="Q141" s="2">
        <f>IF(OR(H141="",F141=""),"",IF(H141=F141,1,IF(H141&lt;F141,0,IF(H141-F141&lt;10,2,IF(H141&gt;F141,3,SE)))))</f>
        <v>2</v>
      </c>
    </row>
    <row r="142" spans="3:33">
      <c r="D142" s="13"/>
      <c r="E142" s="13"/>
      <c r="F142" s="18"/>
      <c r="G142" s="13"/>
      <c r="H142" s="13"/>
      <c r="I142" s="13"/>
      <c r="J142" s="13"/>
      <c r="K142" s="13"/>
      <c r="L142" s="13"/>
      <c r="M142" s="13"/>
      <c r="N142" s="13"/>
      <c r="O142" s="13"/>
      <c r="P142" s="13"/>
    </row>
    <row r="143" spans="3:33">
      <c r="D143" s="13"/>
      <c r="E143" s="13"/>
      <c r="F143" s="13"/>
      <c r="G143" s="13"/>
      <c r="H143" s="13"/>
      <c r="I143" s="13"/>
      <c r="J143" s="13"/>
      <c r="K143" s="13"/>
      <c r="L143" s="13"/>
      <c r="M143" s="13"/>
      <c r="N143" s="13"/>
      <c r="O143" s="13"/>
      <c r="P143" s="13"/>
    </row>
    <row r="144" spans="3:33">
      <c r="D144" s="13"/>
      <c r="E144" s="13"/>
      <c r="F144" s="13"/>
      <c r="G144" s="13"/>
      <c r="H144" s="13"/>
      <c r="I144" s="13"/>
      <c r="J144" s="13"/>
      <c r="K144" s="13"/>
      <c r="L144" s="13"/>
      <c r="M144" s="13"/>
      <c r="N144" s="13"/>
      <c r="O144" s="13"/>
      <c r="P144" s="13"/>
    </row>
  </sheetData>
  <sheetProtection password="D90E" sheet="1" objects="1" scenarios="1"/>
  <mergeCells count="149">
    <mergeCell ref="D140:E140"/>
    <mergeCell ref="I140:P140"/>
    <mergeCell ref="D141:E141"/>
    <mergeCell ref="I141:P141"/>
    <mergeCell ref="D137:E137"/>
    <mergeCell ref="I137:P137"/>
    <mergeCell ref="D138:E138"/>
    <mergeCell ref="I138:P138"/>
    <mergeCell ref="D139:E139"/>
    <mergeCell ref="I139:P139"/>
    <mergeCell ref="D130:E130"/>
    <mergeCell ref="I130:P130"/>
    <mergeCell ref="D131:E131"/>
    <mergeCell ref="I131:P131"/>
    <mergeCell ref="D133:P134"/>
    <mergeCell ref="D136:E136"/>
    <mergeCell ref="I136:P136"/>
    <mergeCell ref="D127:E127"/>
    <mergeCell ref="I127:P127"/>
    <mergeCell ref="D128:E128"/>
    <mergeCell ref="I128:P128"/>
    <mergeCell ref="D129:E129"/>
    <mergeCell ref="I129:P129"/>
    <mergeCell ref="D120:E120"/>
    <mergeCell ref="I120:P120"/>
    <mergeCell ref="D121:E121"/>
    <mergeCell ref="I121:P121"/>
    <mergeCell ref="D123:P124"/>
    <mergeCell ref="D126:E126"/>
    <mergeCell ref="I126:P126"/>
    <mergeCell ref="D117:E117"/>
    <mergeCell ref="I117:P117"/>
    <mergeCell ref="D118:E118"/>
    <mergeCell ref="I118:P118"/>
    <mergeCell ref="D119:E119"/>
    <mergeCell ref="I119:P119"/>
    <mergeCell ref="D110:E110"/>
    <mergeCell ref="I110:P110"/>
    <mergeCell ref="D111:E111"/>
    <mergeCell ref="I111:P111"/>
    <mergeCell ref="D113:P114"/>
    <mergeCell ref="D116:E116"/>
    <mergeCell ref="I116:P116"/>
    <mergeCell ref="D107:E107"/>
    <mergeCell ref="I107:P107"/>
    <mergeCell ref="D108:E108"/>
    <mergeCell ref="I108:P108"/>
    <mergeCell ref="D109:E109"/>
    <mergeCell ref="I109:P109"/>
    <mergeCell ref="D100:E100"/>
    <mergeCell ref="I100:P100"/>
    <mergeCell ref="D101:E101"/>
    <mergeCell ref="I101:P101"/>
    <mergeCell ref="D103:P104"/>
    <mergeCell ref="D106:E106"/>
    <mergeCell ref="I106:P106"/>
    <mergeCell ref="D97:E97"/>
    <mergeCell ref="I97:P97"/>
    <mergeCell ref="D98:E98"/>
    <mergeCell ref="I98:P98"/>
    <mergeCell ref="D99:E99"/>
    <mergeCell ref="I99:P99"/>
    <mergeCell ref="D90:E90"/>
    <mergeCell ref="I90:P90"/>
    <mergeCell ref="D91:E91"/>
    <mergeCell ref="I91:P91"/>
    <mergeCell ref="D93:P94"/>
    <mergeCell ref="D96:E96"/>
    <mergeCell ref="I96:P96"/>
    <mergeCell ref="D87:E87"/>
    <mergeCell ref="I87:P87"/>
    <mergeCell ref="D88:E88"/>
    <mergeCell ref="I88:P88"/>
    <mergeCell ref="D89:E89"/>
    <mergeCell ref="I89:P89"/>
    <mergeCell ref="D80:E80"/>
    <mergeCell ref="I80:P80"/>
    <mergeCell ref="D81:E81"/>
    <mergeCell ref="I81:P81"/>
    <mergeCell ref="D83:P84"/>
    <mergeCell ref="D86:E86"/>
    <mergeCell ref="I86:P86"/>
    <mergeCell ref="D77:E77"/>
    <mergeCell ref="I77:P77"/>
    <mergeCell ref="D78:E78"/>
    <mergeCell ref="I78:P78"/>
    <mergeCell ref="D79:E79"/>
    <mergeCell ref="I79:P79"/>
    <mergeCell ref="D70:E70"/>
    <mergeCell ref="I70:P70"/>
    <mergeCell ref="D71:E71"/>
    <mergeCell ref="I71:P71"/>
    <mergeCell ref="D73:P74"/>
    <mergeCell ref="D76:E76"/>
    <mergeCell ref="I76:P76"/>
    <mergeCell ref="D67:E67"/>
    <mergeCell ref="I67:P67"/>
    <mergeCell ref="D68:E68"/>
    <mergeCell ref="I68:P68"/>
    <mergeCell ref="D69:E69"/>
    <mergeCell ref="I69:P69"/>
    <mergeCell ref="D60:E60"/>
    <mergeCell ref="I60:P60"/>
    <mergeCell ref="D61:E61"/>
    <mergeCell ref="I61:P61"/>
    <mergeCell ref="D63:P64"/>
    <mergeCell ref="D66:E66"/>
    <mergeCell ref="I66:P66"/>
    <mergeCell ref="D57:E57"/>
    <mergeCell ref="I57:P57"/>
    <mergeCell ref="D58:E58"/>
    <mergeCell ref="I58:P58"/>
    <mergeCell ref="D59:E59"/>
    <mergeCell ref="I59:P59"/>
    <mergeCell ref="D50:E50"/>
    <mergeCell ref="I50:P50"/>
    <mergeCell ref="D51:E51"/>
    <mergeCell ref="I51:P51"/>
    <mergeCell ref="D53:P54"/>
    <mergeCell ref="D56:E56"/>
    <mergeCell ref="I56:P56"/>
    <mergeCell ref="D47:E47"/>
    <mergeCell ref="I47:P47"/>
    <mergeCell ref="D48:E48"/>
    <mergeCell ref="I48:P48"/>
    <mergeCell ref="D49:E49"/>
    <mergeCell ref="I49:P49"/>
    <mergeCell ref="D40:E40"/>
    <mergeCell ref="I40:P40"/>
    <mergeCell ref="D41:E41"/>
    <mergeCell ref="I41:P41"/>
    <mergeCell ref="D43:P44"/>
    <mergeCell ref="D46:E46"/>
    <mergeCell ref="I46:P46"/>
    <mergeCell ref="D37:E37"/>
    <mergeCell ref="I37:P37"/>
    <mergeCell ref="D38:E38"/>
    <mergeCell ref="I38:P38"/>
    <mergeCell ref="D39:E39"/>
    <mergeCell ref="I39:P39"/>
    <mergeCell ref="AJ19:AK19"/>
    <mergeCell ref="AL19:AM19"/>
    <mergeCell ref="B2:Q4"/>
    <mergeCell ref="B6:Q8"/>
    <mergeCell ref="D10:P13"/>
    <mergeCell ref="D17:O18"/>
    <mergeCell ref="D33:P34"/>
    <mergeCell ref="D36:E36"/>
    <mergeCell ref="I36:P36"/>
  </mergeCells>
  <pageMargins left="0.511811024" right="0.511811024" top="0.78740157499999996" bottom="0.78740157499999996" header="0.31496062000000002" footer="0.31496062000000002"/>
  <pageSetup paperSize="9" orientation="portrait" r:id="rId1"/>
  <ignoredErrors>
    <ignoredError sqref="I50 D57 I60 I78 I80 D118 D128 I129" formula="1"/>
  </ignoredErrors>
</worksheet>
</file>

<file path=xl/worksheets/sheet5.xml><?xml version="1.0" encoding="utf-8"?>
<worksheet xmlns="http://schemas.openxmlformats.org/spreadsheetml/2006/main" xmlns:r="http://schemas.openxmlformats.org/officeDocument/2006/relationships">
  <dimension ref="B1:AC82"/>
  <sheetViews>
    <sheetView showGridLines="0" showRowColHeaders="0" tabSelected="1" topLeftCell="A52" zoomScale="80" zoomScaleNormal="80" workbookViewId="0">
      <selection activeCell="AA75" sqref="AA75"/>
    </sheetView>
  </sheetViews>
  <sheetFormatPr defaultRowHeight="15"/>
  <cols>
    <col min="1" max="1" width="9.140625" style="1"/>
    <col min="2" max="2" width="4.5703125" style="1" customWidth="1"/>
    <col min="3" max="3" width="5" style="1" customWidth="1"/>
    <col min="4" max="4" width="4.5703125" style="1" customWidth="1"/>
    <col min="5" max="5" width="4.28515625" style="1" customWidth="1"/>
    <col min="6" max="6" width="4.7109375" style="1" customWidth="1"/>
    <col min="7" max="7" width="4.28515625" style="1" customWidth="1"/>
    <col min="8" max="8" width="5" style="1" customWidth="1"/>
    <col min="9" max="9" width="4.5703125" style="1" customWidth="1"/>
    <col min="10" max="10" width="4.85546875" style="1" customWidth="1"/>
    <col min="11" max="11" width="4.42578125" style="1" customWidth="1"/>
    <col min="12" max="12" width="9.5703125" style="1" bestFit="1" customWidth="1"/>
    <col min="13" max="13" width="4.85546875" style="1" customWidth="1"/>
    <col min="14" max="14" width="9.5703125" style="1" bestFit="1" customWidth="1"/>
    <col min="15" max="15" width="4.7109375" style="1" customWidth="1"/>
    <col min="16" max="16" width="5.85546875" style="1" customWidth="1"/>
    <col min="17" max="17" width="4.7109375" style="1" customWidth="1"/>
    <col min="18" max="18" width="5.140625" style="1" customWidth="1"/>
    <col min="19" max="19" width="4.5703125" style="1" customWidth="1"/>
    <col min="20" max="20" width="3.85546875" style="1" customWidth="1"/>
    <col min="21" max="21" width="4.140625" style="1" customWidth="1"/>
    <col min="22" max="22" width="4.5703125" style="1" customWidth="1"/>
    <col min="23" max="23" width="4.7109375" style="1" customWidth="1"/>
    <col min="24" max="16384" width="9.140625" style="1"/>
  </cols>
  <sheetData>
    <row r="1" spans="2:29" ht="15.75" thickBot="1"/>
    <row r="2" spans="2:29">
      <c r="B2" s="180" t="s">
        <v>197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  <c r="N2" s="181"/>
      <c r="O2" s="181"/>
      <c r="P2" s="181"/>
      <c r="Q2" s="181"/>
      <c r="R2" s="181"/>
      <c r="S2" s="181"/>
      <c r="T2" s="181"/>
      <c r="U2" s="181"/>
      <c r="V2" s="181"/>
      <c r="W2" s="182"/>
    </row>
    <row r="3" spans="2:29">
      <c r="B3" s="183"/>
      <c r="C3" s="184"/>
      <c r="D3" s="184"/>
      <c r="E3" s="184"/>
      <c r="F3" s="184"/>
      <c r="G3" s="184"/>
      <c r="H3" s="184"/>
      <c r="I3" s="184"/>
      <c r="J3" s="184"/>
      <c r="K3" s="184"/>
      <c r="L3" s="184"/>
      <c r="M3" s="184"/>
      <c r="N3" s="184"/>
      <c r="O3" s="184"/>
      <c r="P3" s="184"/>
      <c r="Q3" s="184"/>
      <c r="R3" s="184"/>
      <c r="S3" s="184"/>
      <c r="T3" s="184"/>
      <c r="U3" s="184"/>
      <c r="V3" s="184"/>
      <c r="W3" s="185"/>
    </row>
    <row r="4" spans="2:29" ht="15.75" thickBot="1">
      <c r="B4" s="186"/>
      <c r="C4" s="187"/>
      <c r="D4" s="187"/>
      <c r="E4" s="187"/>
      <c r="F4" s="187"/>
      <c r="G4" s="187"/>
      <c r="H4" s="187"/>
      <c r="I4" s="187"/>
      <c r="J4" s="187"/>
      <c r="K4" s="187"/>
      <c r="L4" s="187"/>
      <c r="M4" s="187"/>
      <c r="N4" s="187"/>
      <c r="O4" s="187"/>
      <c r="P4" s="187"/>
      <c r="Q4" s="187"/>
      <c r="R4" s="187"/>
      <c r="S4" s="187"/>
      <c r="T4" s="187"/>
      <c r="U4" s="187"/>
      <c r="V4" s="187"/>
      <c r="W4" s="188"/>
    </row>
    <row r="5" spans="2:29" ht="15.75" thickBot="1"/>
    <row r="6" spans="2:29">
      <c r="B6" s="180" t="s">
        <v>58</v>
      </c>
      <c r="C6" s="181"/>
      <c r="D6" s="181"/>
      <c r="E6" s="181"/>
      <c r="F6" s="181"/>
      <c r="G6" s="181"/>
      <c r="H6" s="181"/>
      <c r="I6" s="181"/>
      <c r="J6" s="181"/>
      <c r="K6" s="181"/>
      <c r="L6" s="181"/>
      <c r="M6" s="181"/>
      <c r="N6" s="181"/>
      <c r="O6" s="181"/>
      <c r="P6" s="181"/>
      <c r="Q6" s="181"/>
      <c r="R6" s="181"/>
      <c r="S6" s="181"/>
      <c r="T6" s="181"/>
      <c r="U6" s="181"/>
      <c r="V6" s="181"/>
      <c r="W6" s="182"/>
    </row>
    <row r="7" spans="2:29">
      <c r="B7" s="183"/>
      <c r="C7" s="184"/>
      <c r="D7" s="184"/>
      <c r="E7" s="184"/>
      <c r="F7" s="184"/>
      <c r="G7" s="184"/>
      <c r="H7" s="184"/>
      <c r="I7" s="184"/>
      <c r="J7" s="184"/>
      <c r="K7" s="184"/>
      <c r="L7" s="184"/>
      <c r="M7" s="184"/>
      <c r="N7" s="184"/>
      <c r="O7" s="184"/>
      <c r="P7" s="184"/>
      <c r="Q7" s="184"/>
      <c r="R7" s="184"/>
      <c r="S7" s="184"/>
      <c r="T7" s="184"/>
      <c r="U7" s="184"/>
      <c r="V7" s="184"/>
      <c r="W7" s="185"/>
    </row>
    <row r="8" spans="2:29" ht="15.75" thickBot="1">
      <c r="B8" s="186"/>
      <c r="C8" s="187"/>
      <c r="D8" s="187"/>
      <c r="E8" s="187"/>
      <c r="F8" s="187"/>
      <c r="G8" s="187"/>
      <c r="H8" s="187"/>
      <c r="I8" s="187"/>
      <c r="J8" s="187"/>
      <c r="K8" s="187"/>
      <c r="L8" s="187"/>
      <c r="M8" s="187"/>
      <c r="N8" s="187"/>
      <c r="O8" s="187"/>
      <c r="P8" s="187"/>
      <c r="Q8" s="187"/>
      <c r="R8" s="187"/>
      <c r="S8" s="187"/>
      <c r="T8" s="187"/>
      <c r="U8" s="187"/>
      <c r="V8" s="187"/>
      <c r="W8" s="188"/>
    </row>
    <row r="9" spans="2:29" ht="13.5" customHeight="1">
      <c r="B9" s="22"/>
      <c r="C9" s="23"/>
      <c r="D9" s="23"/>
      <c r="E9" s="23"/>
      <c r="F9" s="23"/>
      <c r="G9" s="23"/>
      <c r="H9" s="23"/>
      <c r="I9" s="23"/>
      <c r="J9" s="214" t="s">
        <v>57</v>
      </c>
      <c r="K9" s="215"/>
      <c r="L9" s="215"/>
      <c r="M9" s="215"/>
      <c r="N9" s="215"/>
      <c r="O9" s="215"/>
      <c r="P9" s="216"/>
      <c r="Q9" s="23"/>
      <c r="R9" s="23"/>
      <c r="S9" s="23"/>
      <c r="T9" s="23"/>
      <c r="U9" s="23"/>
      <c r="V9" s="23"/>
      <c r="W9" s="24"/>
    </row>
    <row r="10" spans="2:29" ht="15" customHeight="1" thickBot="1">
      <c r="B10" s="25"/>
      <c r="C10" s="26"/>
      <c r="D10" s="26"/>
      <c r="E10" s="26"/>
      <c r="F10" s="26"/>
      <c r="G10" s="26"/>
      <c r="H10" s="26"/>
      <c r="I10" s="26"/>
      <c r="J10" s="217"/>
      <c r="K10" s="218"/>
      <c r="L10" s="218"/>
      <c r="M10" s="218"/>
      <c r="N10" s="218"/>
      <c r="O10" s="218"/>
      <c r="P10" s="219"/>
      <c r="Q10" s="26"/>
      <c r="R10" s="26"/>
      <c r="S10" s="26"/>
      <c r="T10" s="26"/>
      <c r="U10" s="26"/>
      <c r="V10" s="26"/>
      <c r="W10" s="27"/>
    </row>
    <row r="11" spans="2:29" ht="15.75">
      <c r="B11" s="208" t="s">
        <v>49</v>
      </c>
      <c r="C11" s="209"/>
      <c r="D11" s="208" t="str">
        <f>IF(OR('GRUPO 1'!F141="",'GRUPO 1'!F141=""),"",'GRUPO 1'!E20)</f>
        <v>Us Karas</v>
      </c>
      <c r="E11" s="209"/>
      <c r="F11" s="209"/>
      <c r="G11" s="209"/>
      <c r="H11" s="209"/>
      <c r="I11" s="209"/>
      <c r="J11" s="209"/>
      <c r="K11" s="209"/>
      <c r="L11" s="152">
        <v>65.099999999999994</v>
      </c>
      <c r="M11" s="28" t="s">
        <v>46</v>
      </c>
      <c r="N11" s="159">
        <v>83.08</v>
      </c>
      <c r="O11" s="209" t="str">
        <f>IF(OR('GRUPO 4'!F141="",'GRUPO 4'!F141=""),"",'GRUPO 4'!E23)</f>
        <v>Grajaú F.C.</v>
      </c>
      <c r="P11" s="209"/>
      <c r="Q11" s="209"/>
      <c r="R11" s="209"/>
      <c r="S11" s="209"/>
      <c r="T11" s="209"/>
      <c r="U11" s="209"/>
      <c r="V11" s="209"/>
      <c r="W11" s="212"/>
      <c r="AA11" s="29"/>
      <c r="AB11" s="29"/>
      <c r="AC11" s="29"/>
    </row>
    <row r="12" spans="2:29" ht="16.5" thickBot="1">
      <c r="B12" s="210"/>
      <c r="C12" s="211"/>
      <c r="D12" s="210"/>
      <c r="E12" s="211"/>
      <c r="F12" s="211"/>
      <c r="G12" s="211"/>
      <c r="H12" s="211"/>
      <c r="I12" s="211"/>
      <c r="J12" s="211"/>
      <c r="K12" s="211"/>
      <c r="L12" s="153">
        <v>33.06</v>
      </c>
      <c r="M12" s="44" t="s">
        <v>46</v>
      </c>
      <c r="N12" s="160">
        <v>49.65</v>
      </c>
      <c r="O12" s="211"/>
      <c r="P12" s="211"/>
      <c r="Q12" s="211"/>
      <c r="R12" s="211"/>
      <c r="S12" s="211"/>
      <c r="T12" s="211"/>
      <c r="U12" s="211"/>
      <c r="V12" s="211"/>
      <c r="W12" s="213"/>
      <c r="AA12" s="33"/>
      <c r="AB12" s="33" t="s">
        <v>45</v>
      </c>
      <c r="AC12" s="33"/>
    </row>
    <row r="13" spans="2:29" ht="14.25" customHeight="1" thickBot="1">
      <c r="B13" s="143"/>
      <c r="C13" s="144"/>
      <c r="D13" s="143"/>
      <c r="E13" s="144"/>
      <c r="F13" s="144"/>
      <c r="G13" s="144"/>
      <c r="H13" s="144"/>
      <c r="I13" s="144"/>
      <c r="J13" s="144"/>
      <c r="K13" s="144"/>
      <c r="L13" s="154">
        <f>IF(OR(L12="",N11=""),"",SUM(L11:L12))</f>
        <v>98.16</v>
      </c>
      <c r="M13" s="48"/>
      <c r="N13" s="161">
        <f>IF(OR(L12="",N11=""),"",SUM(N11:N12))</f>
        <v>132.72999999999999</v>
      </c>
      <c r="O13" s="144"/>
      <c r="P13" s="144"/>
      <c r="Q13" s="144"/>
      <c r="R13" s="144"/>
      <c r="S13" s="144"/>
      <c r="T13" s="144"/>
      <c r="U13" s="144"/>
      <c r="V13" s="144"/>
      <c r="W13" s="145"/>
      <c r="AA13" s="37" t="s">
        <v>59</v>
      </c>
      <c r="AB13" s="38" t="s">
        <v>46</v>
      </c>
      <c r="AC13" s="37" t="s">
        <v>67</v>
      </c>
    </row>
    <row r="14" spans="2:29" ht="15.75">
      <c r="B14" s="208" t="s">
        <v>50</v>
      </c>
      <c r="C14" s="209"/>
      <c r="D14" s="208" t="str">
        <f>IF(OR('GRUPO 3'!F141="",'GRUPO 3'!F141=""),"",'GRUPO 3'!E21)</f>
        <v>Rosinha da Gabi</v>
      </c>
      <c r="E14" s="209"/>
      <c r="F14" s="209"/>
      <c r="G14" s="209"/>
      <c r="H14" s="209"/>
      <c r="I14" s="209"/>
      <c r="J14" s="209"/>
      <c r="K14" s="209"/>
      <c r="L14" s="155">
        <v>44.6</v>
      </c>
      <c r="M14" s="120" t="s">
        <v>46</v>
      </c>
      <c r="N14" s="162">
        <v>69.599999999999994</v>
      </c>
      <c r="O14" s="209" t="str">
        <f>IF(OR('GRUPO 2'!F141="",'GRUPO 2'!F141=""),"",'GRUPO 2'!E22)</f>
        <v>Soccer Italy</v>
      </c>
      <c r="P14" s="209"/>
      <c r="Q14" s="209"/>
      <c r="R14" s="209"/>
      <c r="S14" s="209"/>
      <c r="T14" s="209"/>
      <c r="U14" s="209"/>
      <c r="V14" s="209"/>
      <c r="W14" s="212"/>
      <c r="AA14" s="37" t="s">
        <v>60</v>
      </c>
      <c r="AB14" s="38" t="s">
        <v>46</v>
      </c>
      <c r="AC14" s="37" t="s">
        <v>68</v>
      </c>
    </row>
    <row r="15" spans="2:29" ht="16.5" thickBot="1">
      <c r="B15" s="210"/>
      <c r="C15" s="211"/>
      <c r="D15" s="210"/>
      <c r="E15" s="211"/>
      <c r="F15" s="211"/>
      <c r="G15" s="211"/>
      <c r="H15" s="211"/>
      <c r="I15" s="211"/>
      <c r="J15" s="211"/>
      <c r="K15" s="211"/>
      <c r="L15" s="156">
        <v>60.96</v>
      </c>
      <c r="M15" s="44" t="s">
        <v>46</v>
      </c>
      <c r="N15" s="163">
        <v>45.09</v>
      </c>
      <c r="O15" s="211"/>
      <c r="P15" s="211"/>
      <c r="Q15" s="211"/>
      <c r="R15" s="211"/>
      <c r="S15" s="211"/>
      <c r="T15" s="211"/>
      <c r="U15" s="211"/>
      <c r="V15" s="211"/>
      <c r="W15" s="213"/>
      <c r="AA15" s="37" t="s">
        <v>61</v>
      </c>
      <c r="AB15" s="38" t="s">
        <v>46</v>
      </c>
      <c r="AC15" s="37" t="s">
        <v>69</v>
      </c>
    </row>
    <row r="16" spans="2:29" ht="12.75" customHeight="1" thickBot="1">
      <c r="B16" s="143"/>
      <c r="C16" s="144"/>
      <c r="D16" s="143"/>
      <c r="E16" s="144"/>
      <c r="F16" s="144"/>
      <c r="G16" s="144"/>
      <c r="H16" s="144"/>
      <c r="I16" s="144"/>
      <c r="J16" s="144"/>
      <c r="K16" s="144"/>
      <c r="L16" s="154">
        <f>IF(OR(L15="",N14=""),"",SUM(L14:L15))</f>
        <v>105.56</v>
      </c>
      <c r="M16" s="48"/>
      <c r="N16" s="161">
        <f>IF(OR(L15="",N14=""),"",SUM(N14:N15))</f>
        <v>114.69</v>
      </c>
      <c r="O16" s="144"/>
      <c r="P16" s="144"/>
      <c r="Q16" s="144"/>
      <c r="R16" s="144"/>
      <c r="S16" s="144"/>
      <c r="T16" s="144"/>
      <c r="U16" s="144"/>
      <c r="V16" s="144"/>
      <c r="W16" s="145"/>
      <c r="AA16" s="37" t="s">
        <v>62</v>
      </c>
      <c r="AB16" s="38" t="s">
        <v>46</v>
      </c>
      <c r="AC16" s="37" t="s">
        <v>70</v>
      </c>
    </row>
    <row r="17" spans="2:29" ht="15.75">
      <c r="B17" s="208" t="s">
        <v>51</v>
      </c>
      <c r="C17" s="209"/>
      <c r="D17" s="208" t="str">
        <f>IF(OR('GRUPO 2'!F141="",'GRUPO 2'!F141=""),"",'GRUPO 2'!E20)</f>
        <v>Bahia aju</v>
      </c>
      <c r="E17" s="209"/>
      <c r="F17" s="209"/>
      <c r="G17" s="209"/>
      <c r="H17" s="209"/>
      <c r="I17" s="209"/>
      <c r="J17" s="209"/>
      <c r="K17" s="209"/>
      <c r="L17" s="155">
        <v>56.35</v>
      </c>
      <c r="M17" s="120" t="s">
        <v>46</v>
      </c>
      <c r="N17" s="162">
        <v>71.400000000000006</v>
      </c>
      <c r="O17" s="209" t="str">
        <f>IF(OR('GRUPO 3'!F141="",'GRUPO 3'!F141=""),"",'GRUPO 3'!E23)</f>
        <v>Lucca Mengão</v>
      </c>
      <c r="P17" s="209"/>
      <c r="Q17" s="209"/>
      <c r="R17" s="209"/>
      <c r="S17" s="209"/>
      <c r="T17" s="209"/>
      <c r="U17" s="209"/>
      <c r="V17" s="209"/>
      <c r="W17" s="212"/>
      <c r="AA17" s="37" t="s">
        <v>63</v>
      </c>
      <c r="AB17" s="38" t="s">
        <v>46</v>
      </c>
      <c r="AC17" s="37" t="s">
        <v>71</v>
      </c>
    </row>
    <row r="18" spans="2:29" ht="16.5" thickBot="1">
      <c r="B18" s="210"/>
      <c r="C18" s="211"/>
      <c r="D18" s="210"/>
      <c r="E18" s="211"/>
      <c r="F18" s="211"/>
      <c r="G18" s="211"/>
      <c r="H18" s="211"/>
      <c r="I18" s="211"/>
      <c r="J18" s="211"/>
      <c r="K18" s="211"/>
      <c r="L18" s="153">
        <v>47.46</v>
      </c>
      <c r="M18" s="44" t="s">
        <v>46</v>
      </c>
      <c r="N18" s="160">
        <v>59.56</v>
      </c>
      <c r="O18" s="211"/>
      <c r="P18" s="211"/>
      <c r="Q18" s="211"/>
      <c r="R18" s="211"/>
      <c r="S18" s="211"/>
      <c r="T18" s="211"/>
      <c r="U18" s="211"/>
      <c r="V18" s="211"/>
      <c r="W18" s="213"/>
      <c r="AA18" s="37" t="s">
        <v>64</v>
      </c>
      <c r="AB18" s="38" t="s">
        <v>46</v>
      </c>
      <c r="AC18" s="37" t="s">
        <v>72</v>
      </c>
    </row>
    <row r="19" spans="2:29" ht="14.25" customHeight="1" thickBot="1">
      <c r="B19" s="143"/>
      <c r="C19" s="144"/>
      <c r="D19" s="143"/>
      <c r="E19" s="144"/>
      <c r="F19" s="144"/>
      <c r="G19" s="144"/>
      <c r="H19" s="144"/>
      <c r="I19" s="144"/>
      <c r="J19" s="144"/>
      <c r="K19" s="144"/>
      <c r="L19" s="154">
        <f>IF(OR(L18="",N17=""),"",SUM(L17:L18))</f>
        <v>103.81</v>
      </c>
      <c r="M19" s="48"/>
      <c r="N19" s="161">
        <f>IF(OR(L18="",N17=""),"",SUM(N17:N18))</f>
        <v>130.96</v>
      </c>
      <c r="O19" s="144"/>
      <c r="P19" s="144"/>
      <c r="Q19" s="144"/>
      <c r="R19" s="144"/>
      <c r="S19" s="144"/>
      <c r="T19" s="144"/>
      <c r="U19" s="144"/>
      <c r="V19" s="144"/>
      <c r="W19" s="145"/>
      <c r="AA19" s="37" t="s">
        <v>65</v>
      </c>
      <c r="AB19" s="38" t="s">
        <v>46</v>
      </c>
      <c r="AC19" s="37" t="s">
        <v>73</v>
      </c>
    </row>
    <row r="20" spans="2:29" ht="15.75">
      <c r="B20" s="208" t="s">
        <v>52</v>
      </c>
      <c r="C20" s="212"/>
      <c r="D20" s="208" t="str">
        <f>IF(OR('GRUPO 4'!F141="",'GRUPO 4'!F141=""),"",'GRUPO 4'!E21)</f>
        <v>hugofluzao</v>
      </c>
      <c r="E20" s="209"/>
      <c r="F20" s="209"/>
      <c r="G20" s="209"/>
      <c r="H20" s="209"/>
      <c r="I20" s="209"/>
      <c r="J20" s="209"/>
      <c r="K20" s="209"/>
      <c r="L20" s="155">
        <v>55.68</v>
      </c>
      <c r="M20" s="120" t="s">
        <v>46</v>
      </c>
      <c r="N20" s="162">
        <v>65</v>
      </c>
      <c r="O20" s="209" t="str">
        <f>IF(OR('GRUPO 1'!F141="",'GRUPO 1'!F141=""),"",'GRUPO 1'!E22)</f>
        <v>Barbosinhaas</v>
      </c>
      <c r="P20" s="209"/>
      <c r="Q20" s="209"/>
      <c r="R20" s="209"/>
      <c r="S20" s="209"/>
      <c r="T20" s="209"/>
      <c r="U20" s="209"/>
      <c r="V20" s="209"/>
      <c r="W20" s="212"/>
      <c r="AA20" s="37" t="s">
        <v>66</v>
      </c>
      <c r="AB20" s="38" t="s">
        <v>46</v>
      </c>
      <c r="AC20" s="37" t="s">
        <v>74</v>
      </c>
    </row>
    <row r="21" spans="2:29" ht="16.5" thickBot="1">
      <c r="B21" s="210"/>
      <c r="C21" s="213"/>
      <c r="D21" s="210"/>
      <c r="E21" s="211"/>
      <c r="F21" s="211"/>
      <c r="G21" s="211"/>
      <c r="H21" s="211"/>
      <c r="I21" s="211"/>
      <c r="J21" s="211"/>
      <c r="K21" s="211"/>
      <c r="L21" s="156">
        <v>52.96</v>
      </c>
      <c r="M21" s="44" t="s">
        <v>46</v>
      </c>
      <c r="N21" s="163">
        <v>48.96</v>
      </c>
      <c r="O21" s="211"/>
      <c r="P21" s="211"/>
      <c r="Q21" s="211"/>
      <c r="R21" s="211"/>
      <c r="S21" s="211"/>
      <c r="T21" s="211"/>
      <c r="U21" s="211"/>
      <c r="V21" s="211"/>
      <c r="W21" s="213"/>
    </row>
    <row r="22" spans="2:29" ht="16.5" thickBot="1">
      <c r="B22" s="41"/>
      <c r="C22" s="42"/>
      <c r="D22" s="41"/>
      <c r="E22" s="43"/>
      <c r="F22" s="43"/>
      <c r="G22" s="43"/>
      <c r="H22" s="43"/>
      <c r="I22" s="43"/>
      <c r="J22" s="43"/>
      <c r="K22" s="43"/>
      <c r="L22" s="154">
        <f>IF(OR(L21="",N20=""),"",SUM(L20:L21))</f>
        <v>108.64</v>
      </c>
      <c r="M22" s="48"/>
      <c r="N22" s="161">
        <f>IF(OR(L21="",N20=""),"",SUM(N20:N21))</f>
        <v>113.96000000000001</v>
      </c>
      <c r="O22" s="43"/>
      <c r="P22" s="43"/>
      <c r="Q22" s="43"/>
      <c r="R22" s="43"/>
      <c r="S22" s="43"/>
      <c r="T22" s="43"/>
      <c r="U22" s="43"/>
      <c r="V22" s="43"/>
      <c r="W22" s="42"/>
    </row>
    <row r="23" spans="2:29" ht="15.75">
      <c r="B23" s="208" t="s">
        <v>53</v>
      </c>
      <c r="C23" s="209"/>
      <c r="D23" s="208" t="str">
        <f>IF(OR('GRUPO 3'!F141="",'GRUPO 3'!F141=""),"",'GRUPO 3'!E20)</f>
        <v>BFR Igor Costa</v>
      </c>
      <c r="E23" s="209"/>
      <c r="F23" s="209"/>
      <c r="G23" s="209"/>
      <c r="H23" s="209"/>
      <c r="I23" s="209"/>
      <c r="J23" s="209"/>
      <c r="K23" s="209"/>
      <c r="L23" s="158">
        <v>44.7</v>
      </c>
      <c r="M23" s="120" t="s">
        <v>46</v>
      </c>
      <c r="N23" s="165">
        <v>9.61</v>
      </c>
      <c r="O23" s="209" t="str">
        <f>IF(OR('GRUPO 2'!F141="",'GRUPO 2'!F141=""),"",'GRUPO 2'!E23)</f>
        <v>ousadia e alegriaa1</v>
      </c>
      <c r="P23" s="209"/>
      <c r="Q23" s="209"/>
      <c r="R23" s="209"/>
      <c r="S23" s="209"/>
      <c r="T23" s="209"/>
      <c r="U23" s="209"/>
      <c r="V23" s="209"/>
      <c r="W23" s="212"/>
    </row>
    <row r="24" spans="2:29" ht="16.5" thickBot="1">
      <c r="B24" s="210"/>
      <c r="C24" s="211"/>
      <c r="D24" s="210"/>
      <c r="E24" s="211"/>
      <c r="F24" s="211"/>
      <c r="G24" s="211"/>
      <c r="H24" s="211"/>
      <c r="I24" s="211"/>
      <c r="J24" s="211"/>
      <c r="K24" s="211"/>
      <c r="L24" s="153">
        <v>40.590000000000003</v>
      </c>
      <c r="M24" s="44" t="s">
        <v>46</v>
      </c>
      <c r="N24" s="160">
        <v>58.55</v>
      </c>
      <c r="O24" s="211"/>
      <c r="P24" s="211"/>
      <c r="Q24" s="211"/>
      <c r="R24" s="211"/>
      <c r="S24" s="211"/>
      <c r="T24" s="211"/>
      <c r="U24" s="211"/>
      <c r="V24" s="211"/>
      <c r="W24" s="213"/>
    </row>
    <row r="25" spans="2:29" ht="16.5" customHeight="1" thickBot="1">
      <c r="B25" s="143"/>
      <c r="C25" s="144"/>
      <c r="D25" s="143"/>
      <c r="E25" s="144"/>
      <c r="F25" s="144"/>
      <c r="G25" s="144"/>
      <c r="H25" s="144"/>
      <c r="I25" s="144"/>
      <c r="J25" s="144"/>
      <c r="K25" s="144"/>
      <c r="L25" s="157">
        <f>IF(OR(L24="",N23=""),"",SUM(L23:L24))</f>
        <v>85.29</v>
      </c>
      <c r="M25" s="48"/>
      <c r="N25" s="164">
        <f>IF(OR(L24="",N23=""),"",SUM(N23:N24))</f>
        <v>68.16</v>
      </c>
      <c r="O25" s="144"/>
      <c r="P25" s="144"/>
      <c r="Q25" s="144"/>
      <c r="R25" s="144"/>
      <c r="S25" s="144"/>
      <c r="T25" s="144"/>
      <c r="U25" s="144"/>
      <c r="V25" s="144"/>
      <c r="W25" s="145"/>
    </row>
    <row r="26" spans="2:29" ht="15.75">
      <c r="B26" s="208" t="s">
        <v>54</v>
      </c>
      <c r="C26" s="209"/>
      <c r="D26" s="208" t="str">
        <f>IF(OR('GRUPO 2'!F141="",'GRUPO 2'!F141=""),"",'GRUPO 2'!E21)</f>
        <v>Driblador F.C</v>
      </c>
      <c r="E26" s="209"/>
      <c r="F26" s="209"/>
      <c r="G26" s="209"/>
      <c r="H26" s="209"/>
      <c r="I26" s="209"/>
      <c r="J26" s="209"/>
      <c r="K26" s="209"/>
      <c r="L26" s="155">
        <v>60.6</v>
      </c>
      <c r="M26" s="120" t="s">
        <v>46</v>
      </c>
      <c r="N26" s="162">
        <v>75.599999999999994</v>
      </c>
      <c r="O26" s="209" t="str">
        <f>IF(OR('GRUPO 3'!F141="",'GRUPO 3'!F141=""),"",'GRUPO 3'!E22)</f>
        <v>La Bestia Negra_Z</v>
      </c>
      <c r="P26" s="209"/>
      <c r="Q26" s="209"/>
      <c r="R26" s="209"/>
      <c r="S26" s="209"/>
      <c r="T26" s="209"/>
      <c r="U26" s="209"/>
      <c r="V26" s="209"/>
      <c r="W26" s="212"/>
    </row>
    <row r="27" spans="2:29" ht="16.5" thickBot="1">
      <c r="B27" s="210"/>
      <c r="C27" s="211"/>
      <c r="D27" s="210"/>
      <c r="E27" s="211"/>
      <c r="F27" s="211"/>
      <c r="G27" s="211"/>
      <c r="H27" s="211"/>
      <c r="I27" s="211"/>
      <c r="J27" s="211"/>
      <c r="K27" s="211"/>
      <c r="L27" s="153">
        <v>39.270000000000003</v>
      </c>
      <c r="M27" s="44" t="s">
        <v>46</v>
      </c>
      <c r="N27" s="160">
        <v>47.46</v>
      </c>
      <c r="O27" s="211"/>
      <c r="P27" s="211"/>
      <c r="Q27" s="211"/>
      <c r="R27" s="211"/>
      <c r="S27" s="211"/>
      <c r="T27" s="211"/>
      <c r="U27" s="211"/>
      <c r="V27" s="211"/>
      <c r="W27" s="213"/>
    </row>
    <row r="28" spans="2:29" ht="15.75" customHeight="1" thickBot="1">
      <c r="B28" s="143"/>
      <c r="C28" s="144"/>
      <c r="D28" s="143"/>
      <c r="E28" s="144"/>
      <c r="F28" s="144"/>
      <c r="G28" s="144"/>
      <c r="H28" s="144"/>
      <c r="I28" s="144"/>
      <c r="J28" s="144"/>
      <c r="K28" s="144"/>
      <c r="L28" s="154">
        <f>IF(OR(L27="",N26=""),"",SUM(L26:L27))</f>
        <v>99.87</v>
      </c>
      <c r="M28" s="48"/>
      <c r="N28" s="161">
        <f>IF(OR(L27="",N26=""),"",SUM(N26:N27))</f>
        <v>123.06</v>
      </c>
      <c r="O28" s="144"/>
      <c r="P28" s="144"/>
      <c r="Q28" s="144"/>
      <c r="R28" s="144"/>
      <c r="S28" s="144"/>
      <c r="T28" s="144"/>
      <c r="U28" s="144"/>
      <c r="V28" s="144"/>
      <c r="W28" s="145"/>
    </row>
    <row r="29" spans="2:29" ht="15.75">
      <c r="B29" s="208" t="s">
        <v>55</v>
      </c>
      <c r="C29" s="209"/>
      <c r="D29" s="208" t="str">
        <f>IF(OR('GRUPO 4'!F141="",'GRUPO 4'!F141=""),"",'GRUPO 4'!E20)</f>
        <v>Casinha da Grazi</v>
      </c>
      <c r="E29" s="209"/>
      <c r="F29" s="209"/>
      <c r="G29" s="209"/>
      <c r="H29" s="209"/>
      <c r="I29" s="209"/>
      <c r="J29" s="209"/>
      <c r="K29" s="209"/>
      <c r="L29" s="155">
        <v>48.25</v>
      </c>
      <c r="M29" s="120" t="s">
        <v>46</v>
      </c>
      <c r="N29" s="162">
        <v>70.78</v>
      </c>
      <c r="O29" s="209" t="str">
        <f>IF(OR('GRUPO 1'!F141="",'GRUPO 1'!F141=""),"",'GRUPO 1'!E23)</f>
        <v>Botafogo do HG</v>
      </c>
      <c r="P29" s="209"/>
      <c r="Q29" s="209"/>
      <c r="R29" s="209"/>
      <c r="S29" s="209"/>
      <c r="T29" s="209"/>
      <c r="U29" s="209"/>
      <c r="V29" s="209"/>
      <c r="W29" s="212"/>
    </row>
    <row r="30" spans="2:29" ht="16.5" thickBot="1">
      <c r="B30" s="210"/>
      <c r="C30" s="211"/>
      <c r="D30" s="210"/>
      <c r="E30" s="211"/>
      <c r="F30" s="211"/>
      <c r="G30" s="211"/>
      <c r="H30" s="211"/>
      <c r="I30" s="211"/>
      <c r="J30" s="211"/>
      <c r="K30" s="211"/>
      <c r="L30" s="156">
        <v>50.46</v>
      </c>
      <c r="M30" s="44" t="s">
        <v>46</v>
      </c>
      <c r="N30" s="163">
        <v>34.590000000000003</v>
      </c>
      <c r="O30" s="211"/>
      <c r="P30" s="211"/>
      <c r="Q30" s="211"/>
      <c r="R30" s="211"/>
      <c r="S30" s="211"/>
      <c r="T30" s="211"/>
      <c r="U30" s="211"/>
      <c r="V30" s="211"/>
      <c r="W30" s="213"/>
    </row>
    <row r="31" spans="2:29" ht="13.5" customHeight="1" thickBot="1">
      <c r="B31" s="143"/>
      <c r="C31" s="144"/>
      <c r="D31" s="143"/>
      <c r="E31" s="144"/>
      <c r="F31" s="144"/>
      <c r="G31" s="144"/>
      <c r="H31" s="144"/>
      <c r="I31" s="144"/>
      <c r="J31" s="144"/>
      <c r="K31" s="144"/>
      <c r="L31" s="154">
        <f>IF(OR(L30="",N29=""),"",SUM(L29:L30))</f>
        <v>98.710000000000008</v>
      </c>
      <c r="M31" s="48"/>
      <c r="N31" s="161">
        <f>IF(OR(L30="",N29=""),"",SUM(N29:N30))</f>
        <v>105.37</v>
      </c>
      <c r="O31" s="144"/>
      <c r="P31" s="144"/>
      <c r="Q31" s="144"/>
      <c r="R31" s="144"/>
      <c r="S31" s="144"/>
      <c r="T31" s="144"/>
      <c r="U31" s="144"/>
      <c r="V31" s="144"/>
      <c r="W31" s="145"/>
    </row>
    <row r="32" spans="2:29" ht="15.75">
      <c r="B32" s="208" t="s">
        <v>56</v>
      </c>
      <c r="C32" s="212"/>
      <c r="D32" s="208" t="str">
        <f>IF(OR('GRUPO 1'!F141="",'GRUPO 1'!F141=""),"",'GRUPO 1'!E21)</f>
        <v>TriangagemFC</v>
      </c>
      <c r="E32" s="209"/>
      <c r="F32" s="209"/>
      <c r="G32" s="209"/>
      <c r="H32" s="209"/>
      <c r="I32" s="209"/>
      <c r="J32" s="209"/>
      <c r="K32" s="209"/>
      <c r="L32" s="158">
        <v>66.099999999999994</v>
      </c>
      <c r="M32" s="120" t="s">
        <v>46</v>
      </c>
      <c r="N32" s="165">
        <v>56.3</v>
      </c>
      <c r="O32" s="209" t="str">
        <f>IF(OR('GRUPO 4'!F141="",'GRUPO 4'!F141=""),"",'GRUPO 4'!E22)</f>
        <v>VivaCR.FC</v>
      </c>
      <c r="P32" s="209"/>
      <c r="Q32" s="209"/>
      <c r="R32" s="209"/>
      <c r="S32" s="209"/>
      <c r="T32" s="209"/>
      <c r="U32" s="209"/>
      <c r="V32" s="209"/>
      <c r="W32" s="212"/>
    </row>
    <row r="33" spans="2:23" ht="16.5" thickBot="1">
      <c r="B33" s="210"/>
      <c r="C33" s="213"/>
      <c r="D33" s="220"/>
      <c r="E33" s="221"/>
      <c r="F33" s="221"/>
      <c r="G33" s="221"/>
      <c r="H33" s="221"/>
      <c r="I33" s="221"/>
      <c r="J33" s="221"/>
      <c r="K33" s="221"/>
      <c r="L33" s="153">
        <v>43.16</v>
      </c>
      <c r="M33" s="44" t="s">
        <v>46</v>
      </c>
      <c r="N33" s="160">
        <v>46.22</v>
      </c>
      <c r="O33" s="221"/>
      <c r="P33" s="221"/>
      <c r="Q33" s="221"/>
      <c r="R33" s="221"/>
      <c r="S33" s="221"/>
      <c r="T33" s="221"/>
      <c r="U33" s="221"/>
      <c r="V33" s="221"/>
      <c r="W33" s="222"/>
    </row>
    <row r="34" spans="2:23" ht="16.5" thickBot="1">
      <c r="B34" s="41"/>
      <c r="C34" s="42"/>
      <c r="D34" s="41"/>
      <c r="E34" s="43"/>
      <c r="F34" s="43"/>
      <c r="G34" s="43"/>
      <c r="H34" s="43"/>
      <c r="I34" s="43"/>
      <c r="J34" s="43"/>
      <c r="K34" s="43"/>
      <c r="L34" s="157">
        <f>IF(OR(L33="",N32=""),"",SUM(L32:L33))</f>
        <v>109.25999999999999</v>
      </c>
      <c r="M34" s="48"/>
      <c r="N34" s="164">
        <f>IF(OR(L33="",N32=""),"",SUM(N32:N33))</f>
        <v>102.52</v>
      </c>
      <c r="O34" s="43"/>
      <c r="P34" s="43"/>
      <c r="Q34" s="43"/>
      <c r="R34" s="43"/>
      <c r="S34" s="43"/>
      <c r="T34" s="43"/>
      <c r="U34" s="43"/>
      <c r="V34" s="43"/>
      <c r="W34" s="42"/>
    </row>
    <row r="35" spans="2:23" ht="15.75" thickBot="1"/>
    <row r="36" spans="2:23">
      <c r="B36" s="180" t="s">
        <v>47</v>
      </c>
      <c r="C36" s="181"/>
      <c r="D36" s="181"/>
      <c r="E36" s="181"/>
      <c r="F36" s="181"/>
      <c r="G36" s="181"/>
      <c r="H36" s="181"/>
      <c r="I36" s="181"/>
      <c r="J36" s="181"/>
      <c r="K36" s="181"/>
      <c r="L36" s="181"/>
      <c r="M36" s="181"/>
      <c r="N36" s="181"/>
      <c r="O36" s="181"/>
      <c r="P36" s="181"/>
      <c r="Q36" s="181"/>
      <c r="R36" s="181"/>
      <c r="S36" s="181"/>
      <c r="T36" s="181"/>
      <c r="U36" s="181"/>
      <c r="V36" s="181"/>
      <c r="W36" s="182"/>
    </row>
    <row r="37" spans="2:23">
      <c r="B37" s="183"/>
      <c r="C37" s="184"/>
      <c r="D37" s="184"/>
      <c r="E37" s="184"/>
      <c r="F37" s="184"/>
      <c r="G37" s="184"/>
      <c r="H37" s="184"/>
      <c r="I37" s="184"/>
      <c r="J37" s="184"/>
      <c r="K37" s="184"/>
      <c r="L37" s="184"/>
      <c r="M37" s="184"/>
      <c r="N37" s="184"/>
      <c r="O37" s="184"/>
      <c r="P37" s="184"/>
      <c r="Q37" s="184"/>
      <c r="R37" s="184"/>
      <c r="S37" s="184"/>
      <c r="T37" s="184"/>
      <c r="U37" s="184"/>
      <c r="V37" s="184"/>
      <c r="W37" s="185"/>
    </row>
    <row r="38" spans="2:23" ht="15.75" thickBot="1">
      <c r="B38" s="186"/>
      <c r="C38" s="187"/>
      <c r="D38" s="187"/>
      <c r="E38" s="187"/>
      <c r="F38" s="187"/>
      <c r="G38" s="187"/>
      <c r="H38" s="187"/>
      <c r="I38" s="187"/>
      <c r="J38" s="184"/>
      <c r="K38" s="184"/>
      <c r="L38" s="184"/>
      <c r="M38" s="184"/>
      <c r="N38" s="184"/>
      <c r="O38" s="184"/>
      <c r="P38" s="184"/>
      <c r="Q38" s="187"/>
      <c r="R38" s="187"/>
      <c r="S38" s="187"/>
      <c r="T38" s="187"/>
      <c r="U38" s="187"/>
      <c r="V38" s="187"/>
      <c r="W38" s="188"/>
    </row>
    <row r="39" spans="2:23" ht="14.25" customHeight="1">
      <c r="B39" s="22"/>
      <c r="C39" s="23"/>
      <c r="D39" s="23"/>
      <c r="E39" s="23"/>
      <c r="F39" s="23"/>
      <c r="G39" s="23"/>
      <c r="H39" s="23"/>
      <c r="I39" s="23"/>
      <c r="J39" s="223" t="s">
        <v>48</v>
      </c>
      <c r="K39" s="224"/>
      <c r="L39" s="224"/>
      <c r="M39" s="224"/>
      <c r="N39" s="224"/>
      <c r="O39" s="224"/>
      <c r="P39" s="225"/>
      <c r="Q39" s="23"/>
      <c r="R39" s="23"/>
      <c r="S39" s="23"/>
      <c r="T39" s="23"/>
      <c r="U39" s="23"/>
      <c r="V39" s="23"/>
      <c r="W39" s="24"/>
    </row>
    <row r="40" spans="2:23" ht="15" customHeight="1" thickBot="1">
      <c r="B40" s="25"/>
      <c r="C40" s="26"/>
      <c r="D40" s="26"/>
      <c r="E40" s="26"/>
      <c r="F40" s="26"/>
      <c r="G40" s="26"/>
      <c r="H40" s="26"/>
      <c r="I40" s="26"/>
      <c r="J40" s="226"/>
      <c r="K40" s="218"/>
      <c r="L40" s="218"/>
      <c r="M40" s="218"/>
      <c r="N40" s="218"/>
      <c r="O40" s="218"/>
      <c r="P40" s="227"/>
      <c r="Q40" s="26"/>
      <c r="R40" s="26"/>
      <c r="S40" s="26"/>
      <c r="T40" s="26"/>
      <c r="U40" s="26"/>
      <c r="V40" s="26"/>
      <c r="W40" s="27"/>
    </row>
    <row r="41" spans="2:23">
      <c r="B41" s="208" t="s">
        <v>79</v>
      </c>
      <c r="C41" s="209"/>
      <c r="D41" s="208" t="str">
        <f>IF(OR(L13="",N13=""),"",IF(L13&gt;N13,D11,O11))</f>
        <v>Grajaú F.C.</v>
      </c>
      <c r="E41" s="209"/>
      <c r="F41" s="209"/>
      <c r="G41" s="209"/>
      <c r="H41" s="209"/>
      <c r="I41" s="209"/>
      <c r="J41" s="209"/>
      <c r="K41" s="212"/>
      <c r="L41" s="30">
        <v>54</v>
      </c>
      <c r="M41" s="31" t="s">
        <v>46</v>
      </c>
      <c r="N41" s="32">
        <v>76.290000000000006</v>
      </c>
      <c r="O41" s="208" t="str">
        <f>IF(OR(L16="",N16=""),"",IF(L16&gt;N16,D14,O14))</f>
        <v>Soccer Italy</v>
      </c>
      <c r="P41" s="209"/>
      <c r="Q41" s="209"/>
      <c r="R41" s="209"/>
      <c r="S41" s="209"/>
      <c r="T41" s="209"/>
      <c r="U41" s="209"/>
      <c r="V41" s="209"/>
      <c r="W41" s="212"/>
    </row>
    <row r="42" spans="2:23" ht="15.75" thickBot="1">
      <c r="B42" s="210"/>
      <c r="C42" s="211"/>
      <c r="D42" s="210"/>
      <c r="E42" s="211"/>
      <c r="F42" s="211"/>
      <c r="G42" s="211"/>
      <c r="H42" s="211"/>
      <c r="I42" s="211"/>
      <c r="J42" s="211"/>
      <c r="K42" s="213"/>
      <c r="L42" s="50">
        <v>37.299999999999997</v>
      </c>
      <c r="M42" s="44" t="s">
        <v>46</v>
      </c>
      <c r="N42" s="51">
        <v>27.68</v>
      </c>
      <c r="O42" s="210"/>
      <c r="P42" s="211"/>
      <c r="Q42" s="211"/>
      <c r="R42" s="211"/>
      <c r="S42" s="211"/>
      <c r="T42" s="211"/>
      <c r="U42" s="211"/>
      <c r="V42" s="211"/>
      <c r="W42" s="213"/>
    </row>
    <row r="43" spans="2:23" ht="15.75" customHeight="1" thickBot="1">
      <c r="B43" s="34"/>
      <c r="C43" s="35"/>
      <c r="D43" s="34"/>
      <c r="E43" s="35"/>
      <c r="F43" s="35"/>
      <c r="G43" s="35"/>
      <c r="H43" s="35"/>
      <c r="I43" s="35"/>
      <c r="J43" s="35"/>
      <c r="K43" s="36"/>
      <c r="L43" s="47">
        <f>IF(OR(L42="",N41=""),"",SUM(L41:L42))</f>
        <v>91.3</v>
      </c>
      <c r="M43" s="48"/>
      <c r="N43" s="49">
        <f>IF(OR(L42="",N41=""),"",SUM(N41:N42))</f>
        <v>103.97</v>
      </c>
      <c r="O43" s="34"/>
      <c r="P43" s="35"/>
      <c r="Q43" s="35"/>
      <c r="R43" s="35"/>
      <c r="S43" s="35"/>
      <c r="T43" s="35"/>
      <c r="U43" s="35"/>
      <c r="V43" s="35"/>
      <c r="W43" s="36"/>
    </row>
    <row r="44" spans="2:23">
      <c r="B44" s="208" t="s">
        <v>80</v>
      </c>
      <c r="C44" s="209"/>
      <c r="D44" s="208" t="str">
        <f>IF(OR(L19="",N19=""),"",IF(L19&gt;N19,D17,O17))</f>
        <v>Lucca Mengão</v>
      </c>
      <c r="E44" s="209"/>
      <c r="F44" s="209"/>
      <c r="G44" s="209"/>
      <c r="H44" s="209"/>
      <c r="I44" s="209"/>
      <c r="J44" s="209"/>
      <c r="K44" s="212"/>
      <c r="L44" s="39">
        <v>66.7</v>
      </c>
      <c r="M44" s="31" t="s">
        <v>46</v>
      </c>
      <c r="N44" s="40">
        <v>61.94</v>
      </c>
      <c r="O44" s="208" t="str">
        <f>IF(OR(L22="",N22=""),"",IF(L22&gt;N22,D20,O20))</f>
        <v>Barbosinhaas</v>
      </c>
      <c r="P44" s="209"/>
      <c r="Q44" s="209"/>
      <c r="R44" s="209"/>
      <c r="S44" s="209"/>
      <c r="T44" s="209"/>
      <c r="U44" s="209"/>
      <c r="V44" s="209"/>
      <c r="W44" s="212"/>
    </row>
    <row r="45" spans="2:23" ht="15.75" thickBot="1">
      <c r="B45" s="210"/>
      <c r="C45" s="211"/>
      <c r="D45" s="210"/>
      <c r="E45" s="211"/>
      <c r="F45" s="211"/>
      <c r="G45" s="211"/>
      <c r="H45" s="211"/>
      <c r="I45" s="211"/>
      <c r="J45" s="211"/>
      <c r="K45" s="213"/>
      <c r="L45" s="50">
        <v>30.19</v>
      </c>
      <c r="M45" s="44" t="s">
        <v>46</v>
      </c>
      <c r="N45" s="51">
        <v>16.010000000000002</v>
      </c>
      <c r="O45" s="210"/>
      <c r="P45" s="211"/>
      <c r="Q45" s="211"/>
      <c r="R45" s="211"/>
      <c r="S45" s="211"/>
      <c r="T45" s="211"/>
      <c r="U45" s="211"/>
      <c r="V45" s="211"/>
      <c r="W45" s="213"/>
    </row>
    <row r="46" spans="2:23" ht="15" customHeight="1" thickBot="1">
      <c r="B46" s="34"/>
      <c r="C46" s="35"/>
      <c r="D46" s="34"/>
      <c r="E46" s="35"/>
      <c r="F46" s="35"/>
      <c r="G46" s="35"/>
      <c r="H46" s="35"/>
      <c r="I46" s="35"/>
      <c r="J46" s="35"/>
      <c r="K46" s="36"/>
      <c r="L46" s="52">
        <f>IF(OR(L45="",N44=""),"",SUM(L44:L45))</f>
        <v>96.89</v>
      </c>
      <c r="M46" s="48"/>
      <c r="N46" s="53">
        <f>IF(OR(L45="",N44=""),"",SUM(N44:N45))</f>
        <v>77.95</v>
      </c>
      <c r="O46" s="34"/>
      <c r="P46" s="35"/>
      <c r="Q46" s="35"/>
      <c r="R46" s="35"/>
      <c r="S46" s="35"/>
      <c r="T46" s="35"/>
      <c r="U46" s="35"/>
      <c r="V46" s="35"/>
      <c r="W46" s="36"/>
    </row>
    <row r="47" spans="2:23">
      <c r="B47" s="208" t="s">
        <v>81</v>
      </c>
      <c r="C47" s="209"/>
      <c r="D47" s="208" t="str">
        <f>IF(OR(L25="",N25=""),"",IF(L25&gt;N25,D23,O23))</f>
        <v>BFR Igor Costa</v>
      </c>
      <c r="E47" s="209"/>
      <c r="F47" s="209"/>
      <c r="G47" s="209"/>
      <c r="H47" s="209"/>
      <c r="I47" s="209"/>
      <c r="J47" s="209"/>
      <c r="K47" s="212"/>
      <c r="L47" s="30">
        <v>32.1</v>
      </c>
      <c r="M47" s="31" t="s">
        <v>46</v>
      </c>
      <c r="N47" s="32">
        <v>48.8</v>
      </c>
      <c r="O47" s="208" t="str">
        <f>IF(OR(L28="",N28=""),"",IF(L28&gt;N28,D26,O26))</f>
        <v>La Bestia Negra_Z</v>
      </c>
      <c r="P47" s="209"/>
      <c r="Q47" s="209"/>
      <c r="R47" s="209"/>
      <c r="S47" s="209"/>
      <c r="T47" s="209"/>
      <c r="U47" s="209"/>
      <c r="V47" s="209"/>
      <c r="W47" s="212"/>
    </row>
    <row r="48" spans="2:23" ht="15.75" thickBot="1">
      <c r="B48" s="210"/>
      <c r="C48" s="211"/>
      <c r="D48" s="210"/>
      <c r="E48" s="211"/>
      <c r="F48" s="211"/>
      <c r="G48" s="211"/>
      <c r="H48" s="211"/>
      <c r="I48" s="211"/>
      <c r="J48" s="211"/>
      <c r="K48" s="213"/>
      <c r="L48" s="45">
        <v>33.18</v>
      </c>
      <c r="M48" s="44" t="s">
        <v>46</v>
      </c>
      <c r="N48" s="46">
        <v>42.89</v>
      </c>
      <c r="O48" s="210"/>
      <c r="P48" s="211"/>
      <c r="Q48" s="211"/>
      <c r="R48" s="211"/>
      <c r="S48" s="211"/>
      <c r="T48" s="211"/>
      <c r="U48" s="211"/>
      <c r="V48" s="211"/>
      <c r="W48" s="213"/>
    </row>
    <row r="49" spans="2:23" ht="15.75" customHeight="1" thickBot="1">
      <c r="B49" s="34"/>
      <c r="C49" s="35"/>
      <c r="D49" s="34"/>
      <c r="E49" s="35"/>
      <c r="F49" s="35"/>
      <c r="G49" s="35"/>
      <c r="H49" s="35"/>
      <c r="I49" s="35"/>
      <c r="J49" s="35"/>
      <c r="K49" s="36"/>
      <c r="L49" s="47">
        <f>IF(OR(L48="",N47=""),"",SUM(L47:L48))</f>
        <v>65.28</v>
      </c>
      <c r="M49" s="48"/>
      <c r="N49" s="49">
        <f>IF(OR(L48="",N47=""),"",SUM(N47:N48))</f>
        <v>91.69</v>
      </c>
      <c r="O49" s="34"/>
      <c r="P49" s="35"/>
      <c r="Q49" s="35"/>
      <c r="R49" s="35"/>
      <c r="S49" s="35"/>
      <c r="T49" s="35"/>
      <c r="U49" s="35"/>
      <c r="V49" s="35"/>
      <c r="W49" s="36"/>
    </row>
    <row r="50" spans="2:23">
      <c r="B50" s="208" t="s">
        <v>82</v>
      </c>
      <c r="C50" s="212"/>
      <c r="D50" s="208" t="str">
        <f>IF(OR(L31="",N31=""),"",IF(L31&gt;N31,D29,O29))</f>
        <v>Botafogo do HG</v>
      </c>
      <c r="E50" s="209"/>
      <c r="F50" s="209"/>
      <c r="G50" s="209"/>
      <c r="H50" s="209"/>
      <c r="I50" s="209"/>
      <c r="J50" s="209"/>
      <c r="K50" s="212"/>
      <c r="L50" s="39">
        <v>83.19</v>
      </c>
      <c r="M50" s="31" t="s">
        <v>46</v>
      </c>
      <c r="N50" s="40">
        <v>79</v>
      </c>
      <c r="O50" s="208" t="str">
        <f>IF(OR(L34="",N34=""),"",IF(L34&gt;N34,D32,O32))</f>
        <v>TriangagemFC</v>
      </c>
      <c r="P50" s="209"/>
      <c r="Q50" s="209"/>
      <c r="R50" s="209"/>
      <c r="S50" s="209"/>
      <c r="T50" s="209"/>
      <c r="U50" s="209"/>
      <c r="V50" s="209"/>
      <c r="W50" s="212"/>
    </row>
    <row r="51" spans="2:23" ht="15.75" thickBot="1">
      <c r="B51" s="210"/>
      <c r="C51" s="213"/>
      <c r="D51" s="210"/>
      <c r="E51" s="211"/>
      <c r="F51" s="211"/>
      <c r="G51" s="211"/>
      <c r="H51" s="211"/>
      <c r="I51" s="211"/>
      <c r="J51" s="211"/>
      <c r="K51" s="213"/>
      <c r="L51" s="45">
        <v>21.14</v>
      </c>
      <c r="M51" s="44" t="s">
        <v>46</v>
      </c>
      <c r="N51" s="46">
        <v>46.88</v>
      </c>
      <c r="O51" s="210"/>
      <c r="P51" s="211"/>
      <c r="Q51" s="211"/>
      <c r="R51" s="211"/>
      <c r="S51" s="211"/>
      <c r="T51" s="211"/>
      <c r="U51" s="211"/>
      <c r="V51" s="211"/>
      <c r="W51" s="213"/>
    </row>
    <row r="52" spans="2:23" ht="15.75" thickBot="1">
      <c r="B52" s="41"/>
      <c r="C52" s="42"/>
      <c r="D52" s="41"/>
      <c r="E52" s="43"/>
      <c r="F52" s="43"/>
      <c r="G52" s="43"/>
      <c r="H52" s="43"/>
      <c r="I52" s="43"/>
      <c r="J52" s="43"/>
      <c r="K52" s="43"/>
      <c r="L52" s="47">
        <f>IF(OR(L51="",N50=""),"",SUM(L50:L51))</f>
        <v>104.33</v>
      </c>
      <c r="M52" s="48"/>
      <c r="N52" s="49">
        <f>IF(OR(L51="",N50=""),"",SUM(N50:N51))</f>
        <v>125.88</v>
      </c>
      <c r="O52" s="43"/>
      <c r="P52" s="43"/>
      <c r="Q52" s="43"/>
      <c r="R52" s="43"/>
      <c r="S52" s="43"/>
      <c r="T52" s="43"/>
      <c r="U52" s="43"/>
      <c r="V52" s="43"/>
      <c r="W52" s="42"/>
    </row>
    <row r="53" spans="2:23" ht="15.75" thickBot="1"/>
    <row r="54" spans="2:23">
      <c r="B54" s="180" t="s">
        <v>75</v>
      </c>
      <c r="C54" s="181"/>
      <c r="D54" s="181"/>
      <c r="E54" s="181"/>
      <c r="F54" s="181"/>
      <c r="G54" s="181"/>
      <c r="H54" s="181"/>
      <c r="I54" s="181"/>
      <c r="J54" s="181"/>
      <c r="K54" s="181"/>
      <c r="L54" s="181"/>
      <c r="M54" s="181"/>
      <c r="N54" s="181"/>
      <c r="O54" s="181"/>
      <c r="P54" s="181"/>
      <c r="Q54" s="181"/>
      <c r="R54" s="181"/>
      <c r="S54" s="181"/>
      <c r="T54" s="181"/>
      <c r="U54" s="181"/>
      <c r="V54" s="181"/>
      <c r="W54" s="182"/>
    </row>
    <row r="55" spans="2:23">
      <c r="B55" s="183"/>
      <c r="C55" s="184"/>
      <c r="D55" s="184"/>
      <c r="E55" s="184"/>
      <c r="F55" s="184"/>
      <c r="G55" s="184"/>
      <c r="H55" s="184"/>
      <c r="I55" s="184"/>
      <c r="J55" s="184"/>
      <c r="K55" s="184"/>
      <c r="L55" s="184"/>
      <c r="M55" s="184"/>
      <c r="N55" s="184"/>
      <c r="O55" s="184"/>
      <c r="P55" s="184"/>
      <c r="Q55" s="184"/>
      <c r="R55" s="184"/>
      <c r="S55" s="184"/>
      <c r="T55" s="184"/>
      <c r="U55" s="184"/>
      <c r="V55" s="184"/>
      <c r="W55" s="185"/>
    </row>
    <row r="56" spans="2:23" ht="15.75" thickBot="1">
      <c r="B56" s="186"/>
      <c r="C56" s="187"/>
      <c r="D56" s="187"/>
      <c r="E56" s="187"/>
      <c r="F56" s="187"/>
      <c r="G56" s="187"/>
      <c r="H56" s="187"/>
      <c r="I56" s="187"/>
      <c r="J56" s="184"/>
      <c r="K56" s="184"/>
      <c r="L56" s="184"/>
      <c r="M56" s="184"/>
      <c r="N56" s="184"/>
      <c r="O56" s="184"/>
      <c r="P56" s="184"/>
      <c r="Q56" s="187"/>
      <c r="R56" s="187"/>
      <c r="S56" s="187"/>
      <c r="T56" s="187"/>
      <c r="U56" s="187"/>
      <c r="V56" s="187"/>
      <c r="W56" s="188"/>
    </row>
    <row r="57" spans="2:23" ht="15" customHeight="1">
      <c r="B57" s="22"/>
      <c r="C57" s="23"/>
      <c r="D57" s="23"/>
      <c r="E57" s="23"/>
      <c r="F57" s="23"/>
      <c r="G57" s="23"/>
      <c r="H57" s="23"/>
      <c r="I57" s="23"/>
      <c r="J57" s="223" t="s">
        <v>76</v>
      </c>
      <c r="K57" s="224"/>
      <c r="L57" s="224"/>
      <c r="M57" s="224"/>
      <c r="N57" s="224"/>
      <c r="O57" s="224"/>
      <c r="P57" s="225"/>
      <c r="Q57" s="23"/>
      <c r="R57" s="23"/>
      <c r="S57" s="23"/>
      <c r="T57" s="23"/>
      <c r="U57" s="23"/>
      <c r="V57" s="23"/>
      <c r="W57" s="24"/>
    </row>
    <row r="58" spans="2:23" ht="16.5" customHeight="1" thickBot="1">
      <c r="B58" s="25"/>
      <c r="C58" s="26"/>
      <c r="D58" s="26"/>
      <c r="E58" s="26"/>
      <c r="F58" s="26"/>
      <c r="G58" s="26"/>
      <c r="H58" s="26"/>
      <c r="I58" s="26"/>
      <c r="J58" s="226"/>
      <c r="K58" s="218"/>
      <c r="L58" s="218"/>
      <c r="M58" s="218"/>
      <c r="N58" s="218"/>
      <c r="O58" s="218"/>
      <c r="P58" s="227"/>
      <c r="Q58" s="26"/>
      <c r="R58" s="26"/>
      <c r="S58" s="26"/>
      <c r="T58" s="26"/>
      <c r="U58" s="26"/>
      <c r="V58" s="26"/>
      <c r="W58" s="27"/>
    </row>
    <row r="59" spans="2:23">
      <c r="B59" s="208" t="s">
        <v>83</v>
      </c>
      <c r="C59" s="209"/>
      <c r="D59" s="208" t="str">
        <f>IF(OR(L43="",N43=""),"",IF(L43&gt;N43,D41,O41))</f>
        <v>Soccer Italy</v>
      </c>
      <c r="E59" s="209"/>
      <c r="F59" s="209"/>
      <c r="G59" s="209"/>
      <c r="H59" s="209"/>
      <c r="I59" s="209"/>
      <c r="J59" s="209"/>
      <c r="K59" s="212"/>
      <c r="L59" s="30">
        <v>29.81</v>
      </c>
      <c r="M59" s="31" t="s">
        <v>46</v>
      </c>
      <c r="N59" s="32">
        <v>33.51</v>
      </c>
      <c r="O59" s="208" t="str">
        <f>IF(OR(L46="",N46=""),"",IF(L46&gt;N46,D44,O44))</f>
        <v>Lucca Mengão</v>
      </c>
      <c r="P59" s="209"/>
      <c r="Q59" s="209"/>
      <c r="R59" s="209"/>
      <c r="S59" s="209"/>
      <c r="T59" s="209"/>
      <c r="U59" s="209"/>
      <c r="V59" s="209"/>
      <c r="W59" s="212"/>
    </row>
    <row r="60" spans="2:23" ht="15.75" thickBot="1">
      <c r="B60" s="210"/>
      <c r="C60" s="211"/>
      <c r="D60" s="210"/>
      <c r="E60" s="211"/>
      <c r="F60" s="211"/>
      <c r="G60" s="211"/>
      <c r="H60" s="211"/>
      <c r="I60" s="211"/>
      <c r="J60" s="211"/>
      <c r="K60" s="213"/>
      <c r="L60" s="50">
        <v>64.38</v>
      </c>
      <c r="M60" s="44" t="s">
        <v>46</v>
      </c>
      <c r="N60" s="51">
        <v>49.68</v>
      </c>
      <c r="O60" s="210"/>
      <c r="P60" s="211"/>
      <c r="Q60" s="211"/>
      <c r="R60" s="211"/>
      <c r="S60" s="211"/>
      <c r="T60" s="211"/>
      <c r="U60" s="211"/>
      <c r="V60" s="211"/>
      <c r="W60" s="213"/>
    </row>
    <row r="61" spans="2:23" ht="15.75" customHeight="1" thickBot="1">
      <c r="B61" s="34"/>
      <c r="C61" s="35"/>
      <c r="D61" s="34"/>
      <c r="E61" s="35"/>
      <c r="F61" s="35"/>
      <c r="G61" s="35"/>
      <c r="H61" s="35"/>
      <c r="I61" s="35"/>
      <c r="J61" s="35"/>
      <c r="K61" s="36"/>
      <c r="L61" s="52">
        <f>IF(OR(L60="",N59=""),"",SUM(L59:L60))</f>
        <v>94.19</v>
      </c>
      <c r="M61" s="48"/>
      <c r="N61" s="53">
        <f>IF(OR(L60="",N59=""),"",SUM(N59:N60))</f>
        <v>83.19</v>
      </c>
      <c r="O61" s="34"/>
      <c r="P61" s="35"/>
      <c r="Q61" s="35"/>
      <c r="R61" s="35"/>
      <c r="S61" s="35"/>
      <c r="T61" s="35"/>
      <c r="U61" s="35"/>
      <c r="V61" s="35"/>
      <c r="W61" s="36"/>
    </row>
    <row r="62" spans="2:23">
      <c r="B62" s="208" t="s">
        <v>84</v>
      </c>
      <c r="C62" s="209"/>
      <c r="D62" s="208" t="str">
        <f>IF(OR(L49="",N49=""),"",IF(L49&gt;N49,D47,O47))</f>
        <v>La Bestia Negra_Z</v>
      </c>
      <c r="E62" s="209"/>
      <c r="F62" s="209"/>
      <c r="G62" s="209"/>
      <c r="H62" s="209"/>
      <c r="I62" s="209"/>
      <c r="J62" s="209"/>
      <c r="K62" s="212"/>
      <c r="L62" s="39">
        <v>48.21</v>
      </c>
      <c r="M62" s="31" t="s">
        <v>46</v>
      </c>
      <c r="N62" s="40">
        <v>43.29</v>
      </c>
      <c r="O62" s="208" t="str">
        <f>IF(OR(L52="",N52=""),"",IF(L52&gt;N52,D50,O50))</f>
        <v>TriangagemFC</v>
      </c>
      <c r="P62" s="209"/>
      <c r="Q62" s="209"/>
      <c r="R62" s="209"/>
      <c r="S62" s="209"/>
      <c r="T62" s="209"/>
      <c r="U62" s="209"/>
      <c r="V62" s="209"/>
      <c r="W62" s="212"/>
    </row>
    <row r="63" spans="2:23" ht="15.75" thickBot="1">
      <c r="B63" s="210"/>
      <c r="C63" s="211"/>
      <c r="D63" s="210"/>
      <c r="E63" s="211"/>
      <c r="F63" s="211"/>
      <c r="G63" s="211"/>
      <c r="H63" s="211"/>
      <c r="I63" s="211"/>
      <c r="J63" s="211"/>
      <c r="K63" s="213"/>
      <c r="L63" s="45">
        <v>65.08</v>
      </c>
      <c r="M63" s="44" t="s">
        <v>46</v>
      </c>
      <c r="N63" s="46">
        <v>68.680000000000007</v>
      </c>
      <c r="O63" s="210"/>
      <c r="P63" s="211"/>
      <c r="Q63" s="211"/>
      <c r="R63" s="211"/>
      <c r="S63" s="211"/>
      <c r="T63" s="211"/>
      <c r="U63" s="211"/>
      <c r="V63" s="211"/>
      <c r="W63" s="213"/>
    </row>
    <row r="64" spans="2:23" ht="16.5" customHeight="1" thickBot="1">
      <c r="B64" s="54"/>
      <c r="C64" s="55"/>
      <c r="D64" s="54"/>
      <c r="E64" s="55"/>
      <c r="F64" s="55"/>
      <c r="G64" s="55"/>
      <c r="H64" s="55"/>
      <c r="I64" s="55"/>
      <c r="J64" s="55"/>
      <c r="K64" s="56"/>
      <c r="L64" s="52">
        <f>IF(OR(L63="",N62=""),"",SUM(L62:L63))</f>
        <v>113.28999999999999</v>
      </c>
      <c r="M64" s="48"/>
      <c r="N64" s="53">
        <f>IF(OR(L63="",N62=""),"",SUM(N62:N63))</f>
        <v>111.97</v>
      </c>
      <c r="O64" s="54"/>
      <c r="P64" s="55"/>
      <c r="Q64" s="55"/>
      <c r="R64" s="55"/>
      <c r="S64" s="55"/>
      <c r="T64" s="55"/>
      <c r="U64" s="55"/>
      <c r="V64" s="55"/>
      <c r="W64" s="56"/>
    </row>
    <row r="65" spans="2:23" ht="15.75" thickBot="1"/>
    <row r="66" spans="2:23">
      <c r="B66" s="180" t="s">
        <v>77</v>
      </c>
      <c r="C66" s="181"/>
      <c r="D66" s="181"/>
      <c r="E66" s="181"/>
      <c r="F66" s="181"/>
      <c r="G66" s="181"/>
      <c r="H66" s="181"/>
      <c r="I66" s="181"/>
      <c r="J66" s="181"/>
      <c r="K66" s="181"/>
      <c r="L66" s="181"/>
      <c r="M66" s="181"/>
      <c r="N66" s="181"/>
      <c r="O66" s="181"/>
      <c r="P66" s="181"/>
      <c r="Q66" s="181"/>
      <c r="R66" s="181"/>
      <c r="S66" s="181"/>
      <c r="T66" s="181"/>
      <c r="U66" s="181"/>
      <c r="V66" s="181"/>
      <c r="W66" s="182"/>
    </row>
    <row r="67" spans="2:23">
      <c r="B67" s="183"/>
      <c r="C67" s="184"/>
      <c r="D67" s="184"/>
      <c r="E67" s="184"/>
      <c r="F67" s="184"/>
      <c r="G67" s="184"/>
      <c r="H67" s="184"/>
      <c r="I67" s="184"/>
      <c r="J67" s="184"/>
      <c r="K67" s="184"/>
      <c r="L67" s="184"/>
      <c r="M67" s="184"/>
      <c r="N67" s="184"/>
      <c r="O67" s="184"/>
      <c r="P67" s="184"/>
      <c r="Q67" s="184"/>
      <c r="R67" s="184"/>
      <c r="S67" s="184"/>
      <c r="T67" s="184"/>
      <c r="U67" s="184"/>
      <c r="V67" s="184"/>
      <c r="W67" s="185"/>
    </row>
    <row r="68" spans="2:23" ht="15.75" thickBot="1">
      <c r="B68" s="186"/>
      <c r="C68" s="187"/>
      <c r="D68" s="187"/>
      <c r="E68" s="187"/>
      <c r="F68" s="187"/>
      <c r="G68" s="187"/>
      <c r="H68" s="187"/>
      <c r="I68" s="187"/>
      <c r="J68" s="184"/>
      <c r="K68" s="184"/>
      <c r="L68" s="184"/>
      <c r="M68" s="184"/>
      <c r="N68" s="184"/>
      <c r="O68" s="184"/>
      <c r="P68" s="184"/>
      <c r="Q68" s="187"/>
      <c r="R68" s="187"/>
      <c r="S68" s="187"/>
      <c r="T68" s="187"/>
      <c r="U68" s="187"/>
      <c r="V68" s="187"/>
      <c r="W68" s="188"/>
    </row>
    <row r="69" spans="2:23" ht="16.5" customHeight="1">
      <c r="B69" s="22"/>
      <c r="C69" s="23"/>
      <c r="D69" s="23"/>
      <c r="E69" s="23"/>
      <c r="F69" s="23"/>
      <c r="G69" s="23"/>
      <c r="H69" s="23"/>
      <c r="I69" s="23"/>
      <c r="J69" s="223" t="s">
        <v>78</v>
      </c>
      <c r="K69" s="224"/>
      <c r="L69" s="224"/>
      <c r="M69" s="224"/>
      <c r="N69" s="224"/>
      <c r="O69" s="224"/>
      <c r="P69" s="225"/>
      <c r="Q69" s="23"/>
      <c r="R69" s="23"/>
      <c r="S69" s="23"/>
      <c r="T69" s="23"/>
      <c r="U69" s="23"/>
      <c r="V69" s="23"/>
      <c r="W69" s="24"/>
    </row>
    <row r="70" spans="2:23" ht="15.75" customHeight="1" thickBot="1">
      <c r="B70" s="25"/>
      <c r="C70" s="26"/>
      <c r="D70" s="26"/>
      <c r="E70" s="26"/>
      <c r="F70" s="26"/>
      <c r="G70" s="26"/>
      <c r="H70" s="26"/>
      <c r="I70" s="26"/>
      <c r="J70" s="226"/>
      <c r="K70" s="218"/>
      <c r="L70" s="218"/>
      <c r="M70" s="218"/>
      <c r="N70" s="218"/>
      <c r="O70" s="218"/>
      <c r="P70" s="227"/>
      <c r="Q70" s="26"/>
      <c r="R70" s="26"/>
      <c r="S70" s="26"/>
      <c r="T70" s="26"/>
      <c r="U70" s="26"/>
      <c r="V70" s="26"/>
      <c r="W70" s="27"/>
    </row>
    <row r="71" spans="2:23">
      <c r="B71" s="208" t="s">
        <v>85</v>
      </c>
      <c r="C71" s="209"/>
      <c r="D71" s="208" t="str">
        <f>IF(OR(L61="",N61=""),"",IF(L61&lt;N61,D59,O59))</f>
        <v>Lucca Mengão</v>
      </c>
      <c r="E71" s="209"/>
      <c r="F71" s="209"/>
      <c r="G71" s="209"/>
      <c r="H71" s="209"/>
      <c r="I71" s="209"/>
      <c r="J71" s="209"/>
      <c r="K71" s="212"/>
      <c r="L71" s="66">
        <v>55.79</v>
      </c>
      <c r="M71" s="58" t="s">
        <v>46</v>
      </c>
      <c r="N71" s="67">
        <v>32.56</v>
      </c>
      <c r="O71" s="208" t="str">
        <f>IF(OR(L64="",N64=""),"",IF(L64&lt;N64,D62,O62))</f>
        <v>TriangagemFC</v>
      </c>
      <c r="P71" s="209"/>
      <c r="Q71" s="209"/>
      <c r="R71" s="209"/>
      <c r="S71" s="209"/>
      <c r="T71" s="209"/>
      <c r="U71" s="209"/>
      <c r="V71" s="209"/>
      <c r="W71" s="212"/>
    </row>
    <row r="72" spans="2:23" ht="15.75" thickBot="1">
      <c r="B72" s="210"/>
      <c r="C72" s="211"/>
      <c r="D72" s="210"/>
      <c r="E72" s="211"/>
      <c r="F72" s="211"/>
      <c r="G72" s="211"/>
      <c r="H72" s="211"/>
      <c r="I72" s="211"/>
      <c r="J72" s="211"/>
      <c r="K72" s="213"/>
      <c r="L72" s="60"/>
      <c r="M72" s="61" t="s">
        <v>46</v>
      </c>
      <c r="N72" s="62"/>
      <c r="O72" s="210"/>
      <c r="P72" s="211"/>
      <c r="Q72" s="211"/>
      <c r="R72" s="211"/>
      <c r="S72" s="211"/>
      <c r="T72" s="211"/>
      <c r="U72" s="211"/>
      <c r="V72" s="211"/>
      <c r="W72" s="213"/>
    </row>
    <row r="73" spans="2:23" ht="14.25" customHeight="1" thickBot="1">
      <c r="B73" s="54"/>
      <c r="C73" s="55"/>
      <c r="D73" s="54"/>
      <c r="E73" s="55"/>
      <c r="F73" s="55"/>
      <c r="G73" s="55"/>
      <c r="H73" s="55"/>
      <c r="I73" s="55"/>
      <c r="J73" s="55"/>
      <c r="K73" s="56"/>
      <c r="L73" s="63" t="str">
        <f>IF(OR(L72="",N71=""),"",SUM(L71:L72))</f>
        <v/>
      </c>
      <c r="M73" s="64"/>
      <c r="N73" s="65" t="str">
        <f>IF(OR(L72="",N71=""),"",SUM(N71:N72))</f>
        <v/>
      </c>
      <c r="O73" s="54"/>
      <c r="P73" s="55"/>
      <c r="Q73" s="55"/>
      <c r="R73" s="55"/>
      <c r="S73" s="55"/>
      <c r="T73" s="55"/>
      <c r="U73" s="55"/>
      <c r="V73" s="55"/>
      <c r="W73" s="56"/>
    </row>
    <row r="74" spans="2:23" ht="15.75" thickBot="1"/>
    <row r="75" spans="2:23">
      <c r="B75" s="180" t="s">
        <v>87</v>
      </c>
      <c r="C75" s="181"/>
      <c r="D75" s="181"/>
      <c r="E75" s="181"/>
      <c r="F75" s="181"/>
      <c r="G75" s="181"/>
      <c r="H75" s="181"/>
      <c r="I75" s="181"/>
      <c r="J75" s="181"/>
      <c r="K75" s="181"/>
      <c r="L75" s="181"/>
      <c r="M75" s="181"/>
      <c r="N75" s="181"/>
      <c r="O75" s="181"/>
      <c r="P75" s="181"/>
      <c r="Q75" s="181"/>
      <c r="R75" s="181"/>
      <c r="S75" s="181"/>
      <c r="T75" s="181"/>
      <c r="U75" s="181"/>
      <c r="V75" s="181"/>
      <c r="W75" s="182"/>
    </row>
    <row r="76" spans="2:23">
      <c r="B76" s="183"/>
      <c r="C76" s="184"/>
      <c r="D76" s="184"/>
      <c r="E76" s="184"/>
      <c r="F76" s="184"/>
      <c r="G76" s="184"/>
      <c r="H76" s="184"/>
      <c r="I76" s="184"/>
      <c r="J76" s="184"/>
      <c r="K76" s="184"/>
      <c r="L76" s="184"/>
      <c r="M76" s="184"/>
      <c r="N76" s="184"/>
      <c r="O76" s="184"/>
      <c r="P76" s="184"/>
      <c r="Q76" s="184"/>
      <c r="R76" s="184"/>
      <c r="S76" s="184"/>
      <c r="T76" s="184"/>
      <c r="U76" s="184"/>
      <c r="V76" s="184"/>
      <c r="W76" s="185"/>
    </row>
    <row r="77" spans="2:23" ht="15.75" thickBot="1">
      <c r="B77" s="186"/>
      <c r="C77" s="187"/>
      <c r="D77" s="187"/>
      <c r="E77" s="187"/>
      <c r="F77" s="187"/>
      <c r="G77" s="187"/>
      <c r="H77" s="187"/>
      <c r="I77" s="187"/>
      <c r="J77" s="184"/>
      <c r="K77" s="184"/>
      <c r="L77" s="184"/>
      <c r="M77" s="184"/>
      <c r="N77" s="184"/>
      <c r="O77" s="184"/>
      <c r="P77" s="184"/>
      <c r="Q77" s="187"/>
      <c r="R77" s="187"/>
      <c r="S77" s="187"/>
      <c r="T77" s="187"/>
      <c r="U77" s="187"/>
      <c r="V77" s="187"/>
      <c r="W77" s="188"/>
    </row>
    <row r="78" spans="2:23" ht="15" customHeight="1">
      <c r="B78" s="22"/>
      <c r="C78" s="23"/>
      <c r="D78" s="23"/>
      <c r="E78" s="23"/>
      <c r="F78" s="23"/>
      <c r="G78" s="23"/>
      <c r="H78" s="23"/>
      <c r="I78" s="23"/>
      <c r="J78" s="223" t="s">
        <v>78</v>
      </c>
      <c r="K78" s="224"/>
      <c r="L78" s="224"/>
      <c r="M78" s="224"/>
      <c r="N78" s="224"/>
      <c r="O78" s="224"/>
      <c r="P78" s="225"/>
      <c r="Q78" s="23"/>
      <c r="R78" s="23"/>
      <c r="S78" s="23"/>
      <c r="T78" s="23"/>
      <c r="U78" s="23"/>
      <c r="V78" s="23"/>
      <c r="W78" s="24"/>
    </row>
    <row r="79" spans="2:23" ht="14.25" customHeight="1" thickBot="1">
      <c r="B79" s="25"/>
      <c r="C79" s="26"/>
      <c r="D79" s="26"/>
      <c r="E79" s="26"/>
      <c r="F79" s="26"/>
      <c r="G79" s="26"/>
      <c r="H79" s="26"/>
      <c r="I79" s="26"/>
      <c r="J79" s="226"/>
      <c r="K79" s="218"/>
      <c r="L79" s="218"/>
      <c r="M79" s="218"/>
      <c r="N79" s="218"/>
      <c r="O79" s="218"/>
      <c r="P79" s="227"/>
      <c r="Q79" s="26"/>
      <c r="R79" s="26"/>
      <c r="S79" s="26"/>
      <c r="T79" s="26"/>
      <c r="U79" s="26"/>
      <c r="V79" s="26"/>
      <c r="W79" s="27"/>
    </row>
    <row r="80" spans="2:23">
      <c r="B80" s="208" t="s">
        <v>86</v>
      </c>
      <c r="C80" s="209"/>
      <c r="D80" s="208" t="str">
        <f>IF(OR(L61="",N61=""),"",IF(L61&gt;N61,D59,O59))</f>
        <v>Soccer Italy</v>
      </c>
      <c r="E80" s="209"/>
      <c r="F80" s="209"/>
      <c r="G80" s="209"/>
      <c r="H80" s="209"/>
      <c r="I80" s="209"/>
      <c r="J80" s="209"/>
      <c r="K80" s="212"/>
      <c r="L80" s="57">
        <v>23.56</v>
      </c>
      <c r="M80" s="58" t="s">
        <v>46</v>
      </c>
      <c r="N80" s="59">
        <v>59.86</v>
      </c>
      <c r="O80" s="208" t="str">
        <f>IF(OR(L64="",N64=""),"",IF(L64&gt;N64,D62,O62))</f>
        <v>La Bestia Negra_Z</v>
      </c>
      <c r="P80" s="209"/>
      <c r="Q80" s="209"/>
      <c r="R80" s="209"/>
      <c r="S80" s="209"/>
      <c r="T80" s="209"/>
      <c r="U80" s="209"/>
      <c r="V80" s="209"/>
      <c r="W80" s="212"/>
    </row>
    <row r="81" spans="2:23" ht="15.75" thickBot="1">
      <c r="B81" s="210"/>
      <c r="C81" s="211"/>
      <c r="D81" s="210"/>
      <c r="E81" s="211"/>
      <c r="F81" s="211"/>
      <c r="G81" s="211"/>
      <c r="H81" s="211"/>
      <c r="I81" s="211"/>
      <c r="J81" s="211"/>
      <c r="K81" s="213"/>
      <c r="L81" s="60"/>
      <c r="M81" s="61" t="s">
        <v>46</v>
      </c>
      <c r="N81" s="62"/>
      <c r="O81" s="210"/>
      <c r="P81" s="211"/>
      <c r="Q81" s="211"/>
      <c r="R81" s="211"/>
      <c r="S81" s="211"/>
      <c r="T81" s="211"/>
      <c r="U81" s="211"/>
      <c r="V81" s="211"/>
      <c r="W81" s="213"/>
    </row>
    <row r="82" spans="2:23" ht="14.25" customHeight="1" thickBot="1">
      <c r="B82" s="54"/>
      <c r="C82" s="55"/>
      <c r="D82" s="54"/>
      <c r="E82" s="55"/>
      <c r="F82" s="55"/>
      <c r="G82" s="55"/>
      <c r="H82" s="55"/>
      <c r="I82" s="55"/>
      <c r="J82" s="55"/>
      <c r="K82" s="56"/>
      <c r="L82" s="63" t="str">
        <f>IF(OR(L81="",N80=""),"",SUM(L80:L81))</f>
        <v/>
      </c>
      <c r="M82" s="64"/>
      <c r="N82" s="65" t="str">
        <f>IF(OR(L81="",N80=""),"",SUM(N80:N81))</f>
        <v/>
      </c>
      <c r="O82" s="54"/>
      <c r="P82" s="55"/>
      <c r="Q82" s="55"/>
      <c r="R82" s="55"/>
      <c r="S82" s="55"/>
      <c r="T82" s="55"/>
      <c r="U82" s="55"/>
      <c r="V82" s="55"/>
      <c r="W82" s="56"/>
    </row>
  </sheetData>
  <sheetProtection password="D90E" sheet="1" objects="1" scenarios="1"/>
  <mergeCells count="59">
    <mergeCell ref="B80:C81"/>
    <mergeCell ref="D80:K81"/>
    <mergeCell ref="O80:W81"/>
    <mergeCell ref="B71:C72"/>
    <mergeCell ref="D71:K72"/>
    <mergeCell ref="O71:W72"/>
    <mergeCell ref="B75:W77"/>
    <mergeCell ref="J78:P79"/>
    <mergeCell ref="B62:C63"/>
    <mergeCell ref="D62:K63"/>
    <mergeCell ref="O62:W63"/>
    <mergeCell ref="B66:W68"/>
    <mergeCell ref="J69:P70"/>
    <mergeCell ref="B54:W56"/>
    <mergeCell ref="J57:P58"/>
    <mergeCell ref="B59:C60"/>
    <mergeCell ref="D59:K60"/>
    <mergeCell ref="O59:W60"/>
    <mergeCell ref="B47:C48"/>
    <mergeCell ref="D47:K48"/>
    <mergeCell ref="O47:W48"/>
    <mergeCell ref="B50:C51"/>
    <mergeCell ref="D50:K51"/>
    <mergeCell ref="O50:W51"/>
    <mergeCell ref="B41:C42"/>
    <mergeCell ref="D41:K42"/>
    <mergeCell ref="O41:W42"/>
    <mergeCell ref="B44:C45"/>
    <mergeCell ref="D44:K45"/>
    <mergeCell ref="O44:W45"/>
    <mergeCell ref="B32:C33"/>
    <mergeCell ref="D32:K33"/>
    <mergeCell ref="O32:W33"/>
    <mergeCell ref="B36:W38"/>
    <mergeCell ref="J39:P40"/>
    <mergeCell ref="B26:C27"/>
    <mergeCell ref="D26:K27"/>
    <mergeCell ref="O26:W27"/>
    <mergeCell ref="B29:C30"/>
    <mergeCell ref="D29:K30"/>
    <mergeCell ref="O29:W30"/>
    <mergeCell ref="B20:C21"/>
    <mergeCell ref="D20:K21"/>
    <mergeCell ref="O20:W21"/>
    <mergeCell ref="J9:P10"/>
    <mergeCell ref="B23:C24"/>
    <mergeCell ref="D23:K24"/>
    <mergeCell ref="O23:W24"/>
    <mergeCell ref="B14:C15"/>
    <mergeCell ref="D14:K15"/>
    <mergeCell ref="O14:W15"/>
    <mergeCell ref="B17:C18"/>
    <mergeCell ref="D17:K18"/>
    <mergeCell ref="O17:W18"/>
    <mergeCell ref="B2:W4"/>
    <mergeCell ref="B6:W8"/>
    <mergeCell ref="B11:C12"/>
    <mergeCell ref="D11:K12"/>
    <mergeCell ref="O11:W12"/>
  </mergeCells>
  <pageMargins left="0.511811024" right="0.511811024" top="0.78740157499999996" bottom="0.78740157499999996" header="0.31496062000000002" footer="0.31496062000000002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B2:N51"/>
  <sheetViews>
    <sheetView showGridLines="0" showRowColHeaders="0" topLeftCell="A29" zoomScale="90" zoomScaleNormal="90" workbookViewId="0">
      <selection activeCell="D51" sqref="D51"/>
    </sheetView>
  </sheetViews>
  <sheetFormatPr defaultRowHeight="15"/>
  <cols>
    <col min="1" max="3" width="9.140625" style="1"/>
    <col min="4" max="4" width="25.7109375" style="1" customWidth="1"/>
    <col min="5" max="5" width="8" style="1" customWidth="1"/>
    <col min="6" max="15" width="9.140625" style="1"/>
    <col min="16" max="17" width="4.42578125" style="1" customWidth="1"/>
    <col min="18" max="16384" width="9.140625" style="1"/>
  </cols>
  <sheetData>
    <row r="2" spans="2:14" ht="15.75" thickBot="1"/>
    <row r="3" spans="2:14" ht="15.75" thickBot="1">
      <c r="B3" s="112" t="s">
        <v>178</v>
      </c>
      <c r="C3" s="113"/>
      <c r="D3" s="114" t="s">
        <v>3</v>
      </c>
      <c r="E3" s="115" t="s">
        <v>185</v>
      </c>
      <c r="F3" s="116" t="s">
        <v>4</v>
      </c>
      <c r="G3" s="116" t="s">
        <v>186</v>
      </c>
      <c r="H3" s="116" t="s">
        <v>187</v>
      </c>
      <c r="I3" s="116" t="s">
        <v>188</v>
      </c>
      <c r="J3" s="116" t="s">
        <v>189</v>
      </c>
      <c r="K3" s="117" t="s">
        <v>136</v>
      </c>
      <c r="L3" s="116" t="s">
        <v>137</v>
      </c>
      <c r="M3" s="115" t="s">
        <v>5</v>
      </c>
      <c r="N3" s="115" t="s">
        <v>195</v>
      </c>
    </row>
    <row r="4" spans="2:14">
      <c r="B4" s="228" t="s">
        <v>175</v>
      </c>
      <c r="C4" s="88" t="s">
        <v>14</v>
      </c>
      <c r="D4" s="135" t="str">
        <f>'GRUPO 2'!V27</f>
        <v>Bahia aju</v>
      </c>
      <c r="E4" s="89">
        <f>'GRUPO 2'!W27</f>
        <v>11</v>
      </c>
      <c r="F4" s="89">
        <f>'GRUPO 2'!X27</f>
        <v>24</v>
      </c>
      <c r="G4" s="89">
        <f>'GRUPO 2'!Y27</f>
        <v>6</v>
      </c>
      <c r="H4" s="89">
        <f>'GRUPO 2'!Z27</f>
        <v>3</v>
      </c>
      <c r="I4" s="89">
        <f>'GRUPO 2'!AA27</f>
        <v>0</v>
      </c>
      <c r="J4" s="89">
        <f>'GRUPO 2'!AB27</f>
        <v>2</v>
      </c>
      <c r="K4" s="89">
        <f>'GRUPO 2'!AC27</f>
        <v>659</v>
      </c>
      <c r="L4" s="89">
        <f>'GRUPO 2'!AD27</f>
        <v>576</v>
      </c>
      <c r="M4" s="89">
        <f>'GRUPO 2'!AE27</f>
        <v>83</v>
      </c>
      <c r="N4" s="90">
        <f>'GRUPO 2'!AF27</f>
        <v>0.72727272727272729</v>
      </c>
    </row>
    <row r="5" spans="2:14">
      <c r="B5" s="229"/>
      <c r="C5" s="91" t="s">
        <v>16</v>
      </c>
      <c r="D5" s="136" t="str">
        <f>'GRUPO 3'!V31</f>
        <v>BFR Igor Costa</v>
      </c>
      <c r="E5" s="92">
        <f>'GRUPO 3'!W31</f>
        <v>11</v>
      </c>
      <c r="F5" s="92">
        <f>'GRUPO 3'!X31</f>
        <v>24</v>
      </c>
      <c r="G5" s="92">
        <f>'GRUPO 3'!Y31</f>
        <v>7</v>
      </c>
      <c r="H5" s="92">
        <f>'GRUPO 3'!Z31</f>
        <v>1</v>
      </c>
      <c r="I5" s="92">
        <f>'GRUPO 3'!AA31</f>
        <v>1</v>
      </c>
      <c r="J5" s="92">
        <f>'GRUPO 3'!AB31</f>
        <v>2</v>
      </c>
      <c r="K5" s="92">
        <f>'GRUPO 3'!AC31</f>
        <v>643</v>
      </c>
      <c r="L5" s="92">
        <f>'GRUPO 3'!AD31</f>
        <v>440</v>
      </c>
      <c r="M5" s="92">
        <f>'GRUPO 3'!AE31</f>
        <v>203</v>
      </c>
      <c r="N5" s="93">
        <f>'GRUPO 3'!AF31</f>
        <v>0.72727272727272729</v>
      </c>
    </row>
    <row r="6" spans="2:14">
      <c r="B6" s="229"/>
      <c r="C6" s="91" t="s">
        <v>17</v>
      </c>
      <c r="D6" s="136" t="str">
        <f>'GRUPO 4'!V26</f>
        <v>Casinha da Grazi</v>
      </c>
      <c r="E6" s="92">
        <f>'GRUPO 4'!W26</f>
        <v>11</v>
      </c>
      <c r="F6" s="92">
        <f>'GRUPO 4'!X26</f>
        <v>24</v>
      </c>
      <c r="G6" s="92">
        <f>'GRUPO 4'!Y26</f>
        <v>6</v>
      </c>
      <c r="H6" s="92">
        <f>'GRUPO 4'!Z26</f>
        <v>3</v>
      </c>
      <c r="I6" s="92">
        <f>'GRUPO 4'!AA26</f>
        <v>0</v>
      </c>
      <c r="J6" s="92">
        <f>'GRUPO 4'!AB26</f>
        <v>2</v>
      </c>
      <c r="K6" s="92">
        <f>'GRUPO 4'!AC26</f>
        <v>570</v>
      </c>
      <c r="L6" s="92">
        <f>'GRUPO 4'!AD26</f>
        <v>449</v>
      </c>
      <c r="M6" s="92">
        <f>'GRUPO 4'!AE26</f>
        <v>121</v>
      </c>
      <c r="N6" s="93">
        <f>'GRUPO 4'!AF26</f>
        <v>0.72727272727272729</v>
      </c>
    </row>
    <row r="7" spans="2:14">
      <c r="B7" s="229"/>
      <c r="C7" s="91" t="s">
        <v>18</v>
      </c>
      <c r="D7" s="136" t="str">
        <f>'GRUPO 3'!V28</f>
        <v>Rosinha da Gabi</v>
      </c>
      <c r="E7" s="92">
        <f>'GRUPO 3'!W28</f>
        <v>11</v>
      </c>
      <c r="F7" s="92">
        <f>'GRUPO 3'!X28</f>
        <v>23</v>
      </c>
      <c r="G7" s="92">
        <f>'GRUPO 3'!Y28</f>
        <v>7</v>
      </c>
      <c r="H7" s="92">
        <f>'GRUPO 3'!Z28</f>
        <v>1</v>
      </c>
      <c r="I7" s="92">
        <f>'GRUPO 3'!AA28</f>
        <v>0</v>
      </c>
      <c r="J7" s="92">
        <f>'GRUPO 3'!AB28</f>
        <v>3</v>
      </c>
      <c r="K7" s="92">
        <f>'GRUPO 3'!AC28</f>
        <v>665</v>
      </c>
      <c r="L7" s="92">
        <f>'GRUPO 3'!AD28</f>
        <v>511</v>
      </c>
      <c r="M7" s="92">
        <f>'GRUPO 3'!AE28</f>
        <v>154</v>
      </c>
      <c r="N7" s="93">
        <f>'GRUPO 3'!AF28</f>
        <v>0.69696969696969702</v>
      </c>
    </row>
    <row r="8" spans="2:14">
      <c r="B8" s="229"/>
      <c r="C8" s="91" t="s">
        <v>33</v>
      </c>
      <c r="D8" s="136" t="str">
        <f>'GRUPO 1'!V25</f>
        <v>Us Karas</v>
      </c>
      <c r="E8" s="78">
        <f>'GRUPO 1'!W25</f>
        <v>11</v>
      </c>
      <c r="F8" s="92">
        <f>'GRUPO 1'!X25</f>
        <v>23</v>
      </c>
      <c r="G8" s="92">
        <f>'GRUPO 1'!Y25</f>
        <v>7</v>
      </c>
      <c r="H8" s="92">
        <f>'GRUPO 1'!Z25</f>
        <v>1</v>
      </c>
      <c r="I8" s="92">
        <f>'GRUPO 1'!AA25</f>
        <v>0</v>
      </c>
      <c r="J8" s="92">
        <f>'GRUPO 1'!AB25</f>
        <v>3</v>
      </c>
      <c r="K8" s="92">
        <f>'GRUPO 1'!AC25</f>
        <v>644</v>
      </c>
      <c r="L8" s="92">
        <f>'GRUPO 1'!AD25</f>
        <v>479</v>
      </c>
      <c r="M8" s="92">
        <f>'GRUPO 1'!AE25</f>
        <v>165</v>
      </c>
      <c r="N8" s="93">
        <f>'GRUPO 1'!AF25</f>
        <v>0.69696969696969702</v>
      </c>
    </row>
    <row r="9" spans="2:14">
      <c r="B9" s="229"/>
      <c r="C9" s="91" t="s">
        <v>34</v>
      </c>
      <c r="D9" s="136" t="str">
        <f>'GRUPO 4'!V29</f>
        <v>hugofluzao</v>
      </c>
      <c r="E9" s="92">
        <f>'GRUPO 4'!W29</f>
        <v>11</v>
      </c>
      <c r="F9" s="92">
        <f>'GRUPO 4'!X29</f>
        <v>23</v>
      </c>
      <c r="G9" s="92">
        <f>'GRUPO 4'!Y29</f>
        <v>5</v>
      </c>
      <c r="H9" s="92">
        <f>'GRUPO 4'!Z29</f>
        <v>4</v>
      </c>
      <c r="I9" s="92">
        <f>'GRUPO 4'!AA29</f>
        <v>0</v>
      </c>
      <c r="J9" s="92">
        <f>'GRUPO 4'!AB29</f>
        <v>2</v>
      </c>
      <c r="K9" s="92">
        <f>'GRUPO 4'!AC29</f>
        <v>637</v>
      </c>
      <c r="L9" s="92">
        <f>'GRUPO 4'!AD29</f>
        <v>510</v>
      </c>
      <c r="M9" s="92">
        <f>'GRUPO 4'!AE29</f>
        <v>127</v>
      </c>
      <c r="N9" s="93">
        <f>'GRUPO 4'!AF29</f>
        <v>0.69696969696969702</v>
      </c>
    </row>
    <row r="10" spans="2:14">
      <c r="B10" s="229"/>
      <c r="C10" s="91" t="s">
        <v>35</v>
      </c>
      <c r="D10" s="136" t="str">
        <f>'GRUPO 1'!V23</f>
        <v>TriangagemFC</v>
      </c>
      <c r="E10" s="78">
        <f>'GRUPO 1'!W23</f>
        <v>11</v>
      </c>
      <c r="F10" s="92">
        <f>'GRUPO 1'!X23</f>
        <v>23</v>
      </c>
      <c r="G10" s="92">
        <f>'GRUPO 1'!Y23</f>
        <v>6</v>
      </c>
      <c r="H10" s="92">
        <f>'GRUPO 1'!Z23</f>
        <v>2</v>
      </c>
      <c r="I10" s="92">
        <f>'GRUPO 1'!AA23</f>
        <v>1</v>
      </c>
      <c r="J10" s="92">
        <f>'GRUPO 1'!AB23</f>
        <v>2</v>
      </c>
      <c r="K10" s="92">
        <f>'GRUPO 1'!AC23</f>
        <v>604</v>
      </c>
      <c r="L10" s="92">
        <f>'GRUPO 1'!AD23</f>
        <v>452</v>
      </c>
      <c r="M10" s="92">
        <f>'GRUPO 1'!AE23</f>
        <v>152</v>
      </c>
      <c r="N10" s="93">
        <f>'GRUPO 1'!AF23</f>
        <v>0.69696969696969702</v>
      </c>
    </row>
    <row r="11" spans="2:14">
      <c r="B11" s="229"/>
      <c r="C11" s="91" t="s">
        <v>36</v>
      </c>
      <c r="D11" s="136" t="str">
        <f>'GRUPO 3'!V29</f>
        <v>La Bestia Negra_Z</v>
      </c>
      <c r="E11" s="92">
        <f>'GRUPO 3'!W29</f>
        <v>11</v>
      </c>
      <c r="F11" s="92">
        <f>'GRUPO 3'!X29</f>
        <v>21</v>
      </c>
      <c r="G11" s="92">
        <f>'GRUPO 3'!Y29</f>
        <v>6</v>
      </c>
      <c r="H11" s="92">
        <f>'GRUPO 3'!Z29</f>
        <v>1</v>
      </c>
      <c r="I11" s="92">
        <f>'GRUPO 3'!AA29</f>
        <v>1</v>
      </c>
      <c r="J11" s="92">
        <f>'GRUPO 3'!AB29</f>
        <v>3</v>
      </c>
      <c r="K11" s="92">
        <f>'GRUPO 3'!AC29</f>
        <v>643</v>
      </c>
      <c r="L11" s="92">
        <f>'GRUPO 3'!AD29</f>
        <v>527</v>
      </c>
      <c r="M11" s="92">
        <f>'GRUPO 3'!AE29</f>
        <v>116</v>
      </c>
      <c r="N11" s="93">
        <f>'GRUPO 3'!AF29</f>
        <v>0.63636363636363635</v>
      </c>
    </row>
    <row r="12" spans="2:14">
      <c r="B12" s="229"/>
      <c r="C12" s="91" t="s">
        <v>37</v>
      </c>
      <c r="D12" s="136" t="str">
        <f>'GRUPO 4'!V30</f>
        <v>VivaCR.FC</v>
      </c>
      <c r="E12" s="92">
        <f>'GRUPO 4'!W30</f>
        <v>11</v>
      </c>
      <c r="F12" s="92">
        <f>'GRUPO 4'!X30</f>
        <v>21</v>
      </c>
      <c r="G12" s="92">
        <f>'GRUPO 4'!Y30</f>
        <v>6</v>
      </c>
      <c r="H12" s="92">
        <f>'GRUPO 4'!Z30</f>
        <v>1</v>
      </c>
      <c r="I12" s="92">
        <f>'GRUPO 4'!AA30</f>
        <v>1</v>
      </c>
      <c r="J12" s="92">
        <f>'GRUPO 4'!AB30</f>
        <v>3</v>
      </c>
      <c r="K12" s="92">
        <f>'GRUPO 4'!AC30</f>
        <v>635</v>
      </c>
      <c r="L12" s="92">
        <f>'GRUPO 4'!AD30</f>
        <v>492</v>
      </c>
      <c r="M12" s="92">
        <f>'GRUPO 4'!AE30</f>
        <v>143</v>
      </c>
      <c r="N12" s="93">
        <f>'GRUPO 4'!AF30</f>
        <v>0.63636363636363635</v>
      </c>
    </row>
    <row r="13" spans="2:14">
      <c r="B13" s="229"/>
      <c r="C13" s="91" t="s">
        <v>38</v>
      </c>
      <c r="D13" s="136" t="str">
        <f>'GRUPO 3'!V27</f>
        <v>Lucca Mengão</v>
      </c>
      <c r="E13" s="92">
        <f>'GRUPO 3'!W27</f>
        <v>11</v>
      </c>
      <c r="F13" s="92">
        <f>'GRUPO 3'!X27</f>
        <v>21</v>
      </c>
      <c r="G13" s="92">
        <f>'GRUPO 3'!Y27</f>
        <v>7</v>
      </c>
      <c r="H13" s="92">
        <f>'GRUPO 3'!Z27</f>
        <v>0</v>
      </c>
      <c r="I13" s="92">
        <f>'GRUPO 3'!AA27</f>
        <v>0</v>
      </c>
      <c r="J13" s="92">
        <f>'GRUPO 3'!AB27</f>
        <v>4</v>
      </c>
      <c r="K13" s="92">
        <f>'GRUPO 3'!AC27</f>
        <v>593</v>
      </c>
      <c r="L13" s="92">
        <f>'GRUPO 3'!AD27</f>
        <v>475</v>
      </c>
      <c r="M13" s="92">
        <f>'GRUPO 3'!AE27</f>
        <v>118</v>
      </c>
      <c r="N13" s="93">
        <f>'GRUPO 3'!AF27</f>
        <v>0.63636363636363635</v>
      </c>
    </row>
    <row r="14" spans="2:14">
      <c r="B14" s="229"/>
      <c r="C14" s="91" t="s">
        <v>39</v>
      </c>
      <c r="D14" s="136" t="str">
        <f>'GRUPO 2'!V23</f>
        <v>Driblador F.C</v>
      </c>
      <c r="E14" s="92">
        <f>'GRUPO 2'!W23</f>
        <v>11</v>
      </c>
      <c r="F14" s="92">
        <f>'GRUPO 2'!X23</f>
        <v>21</v>
      </c>
      <c r="G14" s="92">
        <f>'GRUPO 2'!Y23</f>
        <v>5</v>
      </c>
      <c r="H14" s="92">
        <f>'GRUPO 2'!Z23</f>
        <v>3</v>
      </c>
      <c r="I14" s="92">
        <f>'GRUPO 2'!AA23</f>
        <v>0</v>
      </c>
      <c r="J14" s="92">
        <f>'GRUPO 2'!AB23</f>
        <v>3</v>
      </c>
      <c r="K14" s="92">
        <f>'GRUPO 2'!AC23</f>
        <v>577</v>
      </c>
      <c r="L14" s="92">
        <f>'GRUPO 2'!AD23</f>
        <v>431</v>
      </c>
      <c r="M14" s="92">
        <f>'GRUPO 2'!AE23</f>
        <v>146</v>
      </c>
      <c r="N14" s="93">
        <f>'GRUPO 2'!AF23</f>
        <v>0.63636363636363635</v>
      </c>
    </row>
    <row r="15" spans="2:14">
      <c r="B15" s="229"/>
      <c r="C15" s="91" t="s">
        <v>40</v>
      </c>
      <c r="D15" s="136" t="str">
        <f>'GRUPO 2'!V31</f>
        <v>Soccer Italy</v>
      </c>
      <c r="E15" s="92">
        <f>'GRUPO 2'!W31</f>
        <v>11</v>
      </c>
      <c r="F15" s="92">
        <f>'GRUPO 2'!X31</f>
        <v>20</v>
      </c>
      <c r="G15" s="92">
        <f>'GRUPO 2'!Y31</f>
        <v>6</v>
      </c>
      <c r="H15" s="92">
        <f>'GRUPO 2'!Z31</f>
        <v>1</v>
      </c>
      <c r="I15" s="92">
        <f>'GRUPO 2'!AA31</f>
        <v>0</v>
      </c>
      <c r="J15" s="92">
        <f>'GRUPO 2'!AB31</f>
        <v>4</v>
      </c>
      <c r="K15" s="92">
        <f>'GRUPO 2'!AC31</f>
        <v>621</v>
      </c>
      <c r="L15" s="92">
        <f>'GRUPO 2'!AD31</f>
        <v>551</v>
      </c>
      <c r="M15" s="92">
        <f>'GRUPO 2'!AE31</f>
        <v>70</v>
      </c>
      <c r="N15" s="93">
        <f>'GRUPO 2'!AF31</f>
        <v>0.60606060606060608</v>
      </c>
    </row>
    <row r="16" spans="2:14">
      <c r="B16" s="229"/>
      <c r="C16" s="91" t="s">
        <v>139</v>
      </c>
      <c r="D16" s="136" t="str">
        <f>'GRUPO 2'!V29</f>
        <v>ousadia e alegriaa1</v>
      </c>
      <c r="E16" s="92">
        <f>'GRUPO 2'!W29</f>
        <v>11</v>
      </c>
      <c r="F16" s="92">
        <f>'GRUPO 2'!X29</f>
        <v>20</v>
      </c>
      <c r="G16" s="92">
        <f>'GRUPO 2'!Y29</f>
        <v>4</v>
      </c>
      <c r="H16" s="92">
        <f>'GRUPO 2'!Z29</f>
        <v>4</v>
      </c>
      <c r="I16" s="92">
        <f>'GRUPO 2'!AA29</f>
        <v>0</v>
      </c>
      <c r="J16" s="92">
        <f>'GRUPO 2'!AB29</f>
        <v>3</v>
      </c>
      <c r="K16" s="92">
        <f>'GRUPO 2'!AC29</f>
        <v>547</v>
      </c>
      <c r="L16" s="92">
        <f>'GRUPO 2'!AD29</f>
        <v>467</v>
      </c>
      <c r="M16" s="92">
        <f>'GRUPO 2'!AE29</f>
        <v>80</v>
      </c>
      <c r="N16" s="93">
        <f>'GRUPO 2'!AF29</f>
        <v>0.60606060606060608</v>
      </c>
    </row>
    <row r="17" spans="2:14">
      <c r="B17" s="229"/>
      <c r="C17" s="91" t="s">
        <v>140</v>
      </c>
      <c r="D17" s="136" t="str">
        <f>'GRUPO 1'!V20</f>
        <v>Barbosinhaas</v>
      </c>
      <c r="E17" s="78">
        <f>'GRUPO 1'!W20</f>
        <v>11</v>
      </c>
      <c r="F17" s="92">
        <f>'GRUPO 1'!X20</f>
        <v>20</v>
      </c>
      <c r="G17" s="92">
        <f>'GRUPO 1'!Y20</f>
        <v>6</v>
      </c>
      <c r="H17" s="92">
        <f>'GRUPO 1'!Z20</f>
        <v>1</v>
      </c>
      <c r="I17" s="92">
        <f>'GRUPO 1'!AA20</f>
        <v>0</v>
      </c>
      <c r="J17" s="92">
        <f>'GRUPO 1'!AB20</f>
        <v>4</v>
      </c>
      <c r="K17" s="92">
        <f>'GRUPO 1'!AC20</f>
        <v>536</v>
      </c>
      <c r="L17" s="92">
        <f>'GRUPO 1'!AD20</f>
        <v>509</v>
      </c>
      <c r="M17" s="92">
        <f>'GRUPO 1'!AE20</f>
        <v>27</v>
      </c>
      <c r="N17" s="93">
        <f>'GRUPO 1'!AF20</f>
        <v>0.60606060606060608</v>
      </c>
    </row>
    <row r="18" spans="2:14">
      <c r="B18" s="229"/>
      <c r="C18" s="91" t="s">
        <v>141</v>
      </c>
      <c r="D18" s="136" t="str">
        <f>'GRUPO 4'!V27</f>
        <v>Grajaú F.C.</v>
      </c>
      <c r="E18" s="92">
        <f>'GRUPO 4'!W27</f>
        <v>11</v>
      </c>
      <c r="F18" s="92">
        <f>'GRUPO 4'!X27</f>
        <v>19</v>
      </c>
      <c r="G18" s="92">
        <f>'GRUPO 4'!Y27</f>
        <v>5</v>
      </c>
      <c r="H18" s="92">
        <f>'GRUPO 4'!Z27</f>
        <v>2</v>
      </c>
      <c r="I18" s="92">
        <f>'GRUPO 4'!AA27</f>
        <v>0</v>
      </c>
      <c r="J18" s="92">
        <f>'GRUPO 4'!AB27</f>
        <v>4</v>
      </c>
      <c r="K18" s="92">
        <f>'GRUPO 4'!AC27</f>
        <v>577</v>
      </c>
      <c r="L18" s="92">
        <f>'GRUPO 4'!AD27</f>
        <v>496</v>
      </c>
      <c r="M18" s="92">
        <f>'GRUPO 4'!AE27</f>
        <v>81</v>
      </c>
      <c r="N18" s="93">
        <f>'GRUPO 4'!AF27</f>
        <v>0.5757575757575758</v>
      </c>
    </row>
    <row r="19" spans="2:14" ht="15.75" thickBot="1">
      <c r="B19" s="230"/>
      <c r="C19" s="94" t="s">
        <v>142</v>
      </c>
      <c r="D19" s="137" t="s">
        <v>198</v>
      </c>
      <c r="E19" s="124">
        <v>11</v>
      </c>
      <c r="F19" s="124">
        <v>19</v>
      </c>
      <c r="G19" s="124">
        <v>5</v>
      </c>
      <c r="H19" s="124">
        <v>2</v>
      </c>
      <c r="I19" s="124">
        <v>0</v>
      </c>
      <c r="J19" s="124">
        <v>4</v>
      </c>
      <c r="K19" s="124">
        <v>514</v>
      </c>
      <c r="L19" s="124">
        <v>470</v>
      </c>
      <c r="M19" s="124">
        <v>44</v>
      </c>
      <c r="N19" s="132">
        <v>0.57999999999999996</v>
      </c>
    </row>
    <row r="20" spans="2:14">
      <c r="B20" s="231" t="s">
        <v>177</v>
      </c>
      <c r="C20" s="95" t="s">
        <v>143</v>
      </c>
      <c r="D20" s="134" t="s">
        <v>133</v>
      </c>
      <c r="E20" s="130">
        <v>11</v>
      </c>
      <c r="F20" s="130">
        <v>19</v>
      </c>
      <c r="G20" s="130">
        <v>6</v>
      </c>
      <c r="H20" s="130">
        <v>0</v>
      </c>
      <c r="I20" s="130">
        <v>1</v>
      </c>
      <c r="J20" s="130">
        <v>4</v>
      </c>
      <c r="K20" s="130">
        <v>571</v>
      </c>
      <c r="L20" s="130">
        <v>485</v>
      </c>
      <c r="M20" s="130">
        <v>86</v>
      </c>
      <c r="N20" s="133">
        <v>0.57999999999999996</v>
      </c>
    </row>
    <row r="21" spans="2:14">
      <c r="B21" s="232"/>
      <c r="C21" s="96" t="s">
        <v>144</v>
      </c>
      <c r="D21" s="127" t="str">
        <f>'GRUPO 1'!V31</f>
        <v>Vascão Carangola</v>
      </c>
      <c r="E21" s="128">
        <f>'GRUPO 1'!W31</f>
        <v>11</v>
      </c>
      <c r="F21" s="97">
        <f>'GRUPO 1'!X31</f>
        <v>19</v>
      </c>
      <c r="G21" s="97">
        <f>'GRUPO 1'!Y31</f>
        <v>5</v>
      </c>
      <c r="H21" s="97">
        <f>'GRUPO 1'!Z31</f>
        <v>2</v>
      </c>
      <c r="I21" s="97">
        <f>'GRUPO 1'!AA31</f>
        <v>0</v>
      </c>
      <c r="J21" s="97">
        <f>'GRUPO 1'!AB31</f>
        <v>4</v>
      </c>
      <c r="K21" s="97">
        <f>'GRUPO 1'!AC31</f>
        <v>454</v>
      </c>
      <c r="L21" s="97">
        <f>'GRUPO 1'!AD31</f>
        <v>414</v>
      </c>
      <c r="M21" s="97">
        <f>'GRUPO 1'!AE31</f>
        <v>40</v>
      </c>
      <c r="N21" s="98">
        <f>'GRUPO 1'!AF31</f>
        <v>0.5757575757575758</v>
      </c>
    </row>
    <row r="22" spans="2:14">
      <c r="B22" s="232"/>
      <c r="C22" s="96" t="s">
        <v>145</v>
      </c>
      <c r="D22" s="127" t="str">
        <f>'GRUPO 2'!V26</f>
        <v>comicu</v>
      </c>
      <c r="E22" s="97">
        <f>'GRUPO 2'!W26</f>
        <v>11</v>
      </c>
      <c r="F22" s="97">
        <f>'GRUPO 2'!X26</f>
        <v>18</v>
      </c>
      <c r="G22" s="97">
        <f>'GRUPO 2'!Y26</f>
        <v>4</v>
      </c>
      <c r="H22" s="97">
        <f>'GRUPO 2'!Z26</f>
        <v>3</v>
      </c>
      <c r="I22" s="97">
        <f>'GRUPO 2'!AA26</f>
        <v>0</v>
      </c>
      <c r="J22" s="97">
        <f>'GRUPO 2'!AB26</f>
        <v>4</v>
      </c>
      <c r="K22" s="97">
        <f>'GRUPO 2'!AC26</f>
        <v>648</v>
      </c>
      <c r="L22" s="97">
        <f>'GRUPO 2'!AD26</f>
        <v>490</v>
      </c>
      <c r="M22" s="97">
        <f>'GRUPO 2'!AE26</f>
        <v>158</v>
      </c>
      <c r="N22" s="98">
        <f>'GRUPO 2'!AF26</f>
        <v>0.54545454545454541</v>
      </c>
    </row>
    <row r="23" spans="2:14">
      <c r="B23" s="232"/>
      <c r="C23" s="96" t="s">
        <v>146</v>
      </c>
      <c r="D23" s="127" t="str">
        <f>'GRUPO 3'!V25</f>
        <v>Puro Malte F. C.</v>
      </c>
      <c r="E23" s="97">
        <f>'GRUPO 3'!W25</f>
        <v>11</v>
      </c>
      <c r="F23" s="97">
        <f>'GRUPO 3'!X25</f>
        <v>18</v>
      </c>
      <c r="G23" s="97">
        <f>'GRUPO 3'!Y25</f>
        <v>4</v>
      </c>
      <c r="H23" s="97">
        <f>'GRUPO 3'!Z25</f>
        <v>3</v>
      </c>
      <c r="I23" s="97">
        <f>'GRUPO 3'!AA25</f>
        <v>0</v>
      </c>
      <c r="J23" s="97">
        <f>'GRUPO 3'!AB25</f>
        <v>4</v>
      </c>
      <c r="K23" s="97">
        <f>'GRUPO 3'!AC25</f>
        <v>537</v>
      </c>
      <c r="L23" s="97">
        <f>'GRUPO 3'!AD25</f>
        <v>439</v>
      </c>
      <c r="M23" s="97">
        <f>'GRUPO 3'!AE25</f>
        <v>98</v>
      </c>
      <c r="N23" s="98">
        <f>'GRUPO 3'!AF25</f>
        <v>0.54545454545454541</v>
      </c>
    </row>
    <row r="24" spans="2:14">
      <c r="B24" s="232"/>
      <c r="C24" s="96" t="s">
        <v>147</v>
      </c>
      <c r="D24" s="127" t="str">
        <f>'GRUPO 4'!V31</f>
        <v>VascoPaulo F.C.</v>
      </c>
      <c r="E24" s="97">
        <f>'GRUPO 4'!W31</f>
        <v>11</v>
      </c>
      <c r="F24" s="97">
        <f>'GRUPO 4'!X31</f>
        <v>18</v>
      </c>
      <c r="G24" s="97">
        <f>'GRUPO 4'!Y31</f>
        <v>4</v>
      </c>
      <c r="H24" s="97">
        <f>'GRUPO 4'!Z31</f>
        <v>3</v>
      </c>
      <c r="I24" s="97">
        <f>'GRUPO 4'!AA31</f>
        <v>0</v>
      </c>
      <c r="J24" s="97">
        <f>'GRUPO 4'!AB31</f>
        <v>4</v>
      </c>
      <c r="K24" s="97">
        <f>'GRUPO 4'!AC31</f>
        <v>537</v>
      </c>
      <c r="L24" s="97">
        <f>'GRUPO 4'!AD31</f>
        <v>567</v>
      </c>
      <c r="M24" s="97">
        <f>'GRUPO 4'!AE31</f>
        <v>-30</v>
      </c>
      <c r="N24" s="98">
        <f>'GRUPO 4'!AF31</f>
        <v>0.54545454545454541</v>
      </c>
    </row>
    <row r="25" spans="2:14">
      <c r="B25" s="232"/>
      <c r="C25" s="96" t="s">
        <v>148</v>
      </c>
      <c r="D25" s="127" t="str">
        <f>'GRUPO 3'!V24</f>
        <v>Tribe of Gypsies</v>
      </c>
      <c r="E25" s="97">
        <f>'GRUPO 3'!W24</f>
        <v>11</v>
      </c>
      <c r="F25" s="97">
        <f>'GRUPO 3'!X24</f>
        <v>17</v>
      </c>
      <c r="G25" s="97">
        <f>'GRUPO 3'!Y24</f>
        <v>3</v>
      </c>
      <c r="H25" s="97">
        <f>'GRUPO 3'!Z24</f>
        <v>4</v>
      </c>
      <c r="I25" s="97">
        <f>'GRUPO 3'!AA24</f>
        <v>0</v>
      </c>
      <c r="J25" s="97">
        <f>'GRUPO 3'!AB24</f>
        <v>4</v>
      </c>
      <c r="K25" s="97">
        <f>'GRUPO 3'!AC24</f>
        <v>469</v>
      </c>
      <c r="L25" s="97">
        <f>'GRUPO 3'!AD24</f>
        <v>452</v>
      </c>
      <c r="M25" s="97">
        <f>'GRUPO 3'!AE24</f>
        <v>17</v>
      </c>
      <c r="N25" s="98">
        <f>'GRUPO 3'!AF24</f>
        <v>0.51515151515151514</v>
      </c>
    </row>
    <row r="26" spans="2:14">
      <c r="B26" s="232"/>
      <c r="C26" s="96" t="s">
        <v>149</v>
      </c>
      <c r="D26" s="127" t="str">
        <f>'GRUPO 2'!V24</f>
        <v>Botafogo Rocha</v>
      </c>
      <c r="E26" s="97">
        <f>'GRUPO 2'!W24</f>
        <v>11</v>
      </c>
      <c r="F26" s="97">
        <f>'GRUPO 2'!X24</f>
        <v>16</v>
      </c>
      <c r="G26" s="97">
        <f>'GRUPO 2'!Y24</f>
        <v>4</v>
      </c>
      <c r="H26" s="97">
        <f>'GRUPO 2'!Z24</f>
        <v>2</v>
      </c>
      <c r="I26" s="97">
        <f>'GRUPO 2'!AA24</f>
        <v>0</v>
      </c>
      <c r="J26" s="97">
        <f>'GRUPO 2'!AB24</f>
        <v>5</v>
      </c>
      <c r="K26" s="97">
        <f>'GRUPO 2'!AC24</f>
        <v>548</v>
      </c>
      <c r="L26" s="97">
        <f>'GRUPO 2'!AD24</f>
        <v>586</v>
      </c>
      <c r="M26" s="97">
        <f>'GRUPO 2'!AE24</f>
        <v>-38</v>
      </c>
      <c r="N26" s="98">
        <f>'GRUPO 2'!AF24</f>
        <v>0.48484848484848486</v>
      </c>
    </row>
    <row r="27" spans="2:14">
      <c r="B27" s="232"/>
      <c r="C27" s="96" t="s">
        <v>150</v>
      </c>
      <c r="D27" s="127" t="str">
        <f>'GRUPO 4'!V20</f>
        <v>MJ Predador F.C.</v>
      </c>
      <c r="E27" s="97">
        <f>'GRUPO 4'!W20</f>
        <v>11</v>
      </c>
      <c r="F27" s="97">
        <f>'GRUPO 4'!X20</f>
        <v>16</v>
      </c>
      <c r="G27" s="97">
        <f>'GRUPO 4'!Y20</f>
        <v>4</v>
      </c>
      <c r="H27" s="97">
        <f>'GRUPO 4'!Z20</f>
        <v>1</v>
      </c>
      <c r="I27" s="97">
        <f>'GRUPO 4'!AA20</f>
        <v>2</v>
      </c>
      <c r="J27" s="97">
        <f>'GRUPO 4'!AB20</f>
        <v>4</v>
      </c>
      <c r="K27" s="97">
        <f>'GRUPO 4'!AC20</f>
        <v>501</v>
      </c>
      <c r="L27" s="97">
        <f>'GRUPO 4'!AD20</f>
        <v>445</v>
      </c>
      <c r="M27" s="97">
        <f>'GRUPO 4'!AE20</f>
        <v>56</v>
      </c>
      <c r="N27" s="98">
        <f>'GRUPO 4'!AF20</f>
        <v>0.48484848484848486</v>
      </c>
    </row>
    <row r="28" spans="2:14">
      <c r="B28" s="232"/>
      <c r="C28" s="96" t="s">
        <v>151</v>
      </c>
      <c r="D28" s="127" t="str">
        <f>'GRUPO 4'!V22</f>
        <v>Vitullo soccer clube</v>
      </c>
      <c r="E28" s="97">
        <f>'GRUPO 4'!W22</f>
        <v>11</v>
      </c>
      <c r="F28" s="97">
        <f>'GRUPO 4'!X22</f>
        <v>14</v>
      </c>
      <c r="G28" s="97">
        <f>'GRUPO 4'!Y22</f>
        <v>4</v>
      </c>
      <c r="H28" s="97">
        <f>'GRUPO 4'!Z22</f>
        <v>1</v>
      </c>
      <c r="I28" s="97">
        <f>'GRUPO 4'!AA22</f>
        <v>0</v>
      </c>
      <c r="J28" s="97">
        <f>'GRUPO 4'!AB22</f>
        <v>6</v>
      </c>
      <c r="K28" s="97">
        <f>'GRUPO 4'!AC22</f>
        <v>555</v>
      </c>
      <c r="L28" s="97">
        <f>'GRUPO 4'!AD22</f>
        <v>481</v>
      </c>
      <c r="M28" s="97">
        <f>'GRUPO 4'!AE22</f>
        <v>74</v>
      </c>
      <c r="N28" s="98">
        <f>'GRUPO 4'!AF22</f>
        <v>0.42424242424242425</v>
      </c>
    </row>
    <row r="29" spans="2:14">
      <c r="B29" s="232"/>
      <c r="C29" s="96" t="s">
        <v>152</v>
      </c>
      <c r="D29" s="127" t="str">
        <f>'GRUPO 1'!V27</f>
        <v>Glaa.VascodaaGamaa</v>
      </c>
      <c r="E29" s="128">
        <f>'GRUPO 1'!W27</f>
        <v>11</v>
      </c>
      <c r="F29" s="97">
        <f>'GRUPO 1'!X27</f>
        <v>13</v>
      </c>
      <c r="G29" s="97">
        <f>'GRUPO 1'!Y27</f>
        <v>2</v>
      </c>
      <c r="H29" s="97">
        <f>'GRUPO 1'!Z27</f>
        <v>3</v>
      </c>
      <c r="I29" s="97">
        <f>'GRUPO 1'!AA27</f>
        <v>1</v>
      </c>
      <c r="J29" s="97">
        <f>'GRUPO 1'!AB27</f>
        <v>5</v>
      </c>
      <c r="K29" s="97">
        <f>'GRUPO 1'!AC27</f>
        <v>553</v>
      </c>
      <c r="L29" s="97">
        <f>'GRUPO 1'!AD27</f>
        <v>533</v>
      </c>
      <c r="M29" s="97">
        <f>'GRUPO 1'!AE27</f>
        <v>20</v>
      </c>
      <c r="N29" s="98">
        <f>'GRUPO 1'!AF27</f>
        <v>0.39393939393939392</v>
      </c>
    </row>
    <row r="30" spans="2:14">
      <c r="B30" s="232"/>
      <c r="C30" s="96" t="s">
        <v>153</v>
      </c>
      <c r="D30" s="127" t="str">
        <f>'GRUPO 1'!V29</f>
        <v>Barreirinha FC</v>
      </c>
      <c r="E30" s="128">
        <f>'GRUPO 1'!W29</f>
        <v>11</v>
      </c>
      <c r="F30" s="97">
        <f>'GRUPO 1'!X29</f>
        <v>13</v>
      </c>
      <c r="G30" s="97">
        <f>'GRUPO 1'!Y29</f>
        <v>3</v>
      </c>
      <c r="H30" s="97">
        <f>'GRUPO 1'!Z29</f>
        <v>2</v>
      </c>
      <c r="I30" s="97">
        <f>'GRUPO 1'!AA29</f>
        <v>0</v>
      </c>
      <c r="J30" s="97">
        <f>'GRUPO 1'!AB29</f>
        <v>6</v>
      </c>
      <c r="K30" s="97">
        <f>'GRUPO 1'!AC29</f>
        <v>495</v>
      </c>
      <c r="L30" s="97">
        <f>'GRUPO 1'!AD29</f>
        <v>571</v>
      </c>
      <c r="M30" s="97">
        <f>'GRUPO 1'!AE29</f>
        <v>-76</v>
      </c>
      <c r="N30" s="98">
        <f>'GRUPO 1'!AF29</f>
        <v>0.39393939393939392</v>
      </c>
    </row>
    <row r="31" spans="2:14">
      <c r="B31" s="232"/>
      <c r="C31" s="96" t="s">
        <v>154</v>
      </c>
      <c r="D31" s="127" t="str">
        <f>'GRUPO 2'!V28</f>
        <v>É o ki tu merece</v>
      </c>
      <c r="E31" s="97">
        <f>'GRUPO 2'!W28</f>
        <v>11</v>
      </c>
      <c r="F31" s="97">
        <f>'GRUPO 2'!X28</f>
        <v>12</v>
      </c>
      <c r="G31" s="97">
        <f>'GRUPO 2'!Y28</f>
        <v>4</v>
      </c>
      <c r="H31" s="97">
        <f>'GRUPO 2'!Z28</f>
        <v>0</v>
      </c>
      <c r="I31" s="97">
        <f>'GRUPO 2'!AA28</f>
        <v>0</v>
      </c>
      <c r="J31" s="97">
        <f>'GRUPO 2'!AB28</f>
        <v>7</v>
      </c>
      <c r="K31" s="97">
        <f>'GRUPO 2'!AC28</f>
        <v>621</v>
      </c>
      <c r="L31" s="97">
        <f>'GRUPO 2'!AD28</f>
        <v>561</v>
      </c>
      <c r="M31" s="97">
        <f>'GRUPO 2'!AE28</f>
        <v>60</v>
      </c>
      <c r="N31" s="98">
        <f>'GRUPO 2'!AF28</f>
        <v>0.36363636363636365</v>
      </c>
    </row>
    <row r="32" spans="2:14">
      <c r="B32" s="232"/>
      <c r="C32" s="96" t="s">
        <v>155</v>
      </c>
      <c r="D32" s="127" t="str">
        <f>'GRUPO 2'!V25</f>
        <v>Sekishiki Mekai Ha</v>
      </c>
      <c r="E32" s="97">
        <f>'GRUPO 2'!W25</f>
        <v>11</v>
      </c>
      <c r="F32" s="97">
        <f>'GRUPO 2'!X25</f>
        <v>12</v>
      </c>
      <c r="G32" s="97">
        <f>'GRUPO 2'!Y25</f>
        <v>3</v>
      </c>
      <c r="H32" s="97">
        <f>'GRUPO 2'!Z25</f>
        <v>1</v>
      </c>
      <c r="I32" s="97">
        <f>'GRUPO 2'!AA25</f>
        <v>1</v>
      </c>
      <c r="J32" s="97">
        <f>'GRUPO 2'!AB25</f>
        <v>6</v>
      </c>
      <c r="K32" s="97">
        <f>'GRUPO 2'!AC25</f>
        <v>563</v>
      </c>
      <c r="L32" s="97">
        <f>'GRUPO 2'!AD25</f>
        <v>557</v>
      </c>
      <c r="M32" s="97">
        <f>'GRUPO 2'!AE25</f>
        <v>6</v>
      </c>
      <c r="N32" s="98">
        <f>'GRUPO 2'!AF25</f>
        <v>0.36363636363636365</v>
      </c>
    </row>
    <row r="33" spans="2:14">
      <c r="B33" s="232"/>
      <c r="C33" s="96" t="s">
        <v>156</v>
      </c>
      <c r="D33" s="127" t="str">
        <f>'GRUPO 1'!V21</f>
        <v>flurocha fc</v>
      </c>
      <c r="E33" s="128">
        <f>'GRUPO 1'!W21</f>
        <v>11</v>
      </c>
      <c r="F33" s="97">
        <f>'GRUPO 1'!X21</f>
        <v>12</v>
      </c>
      <c r="G33" s="97">
        <f>'GRUPO 1'!Y21</f>
        <v>4</v>
      </c>
      <c r="H33" s="97">
        <f>'GRUPO 1'!Z21</f>
        <v>0</v>
      </c>
      <c r="I33" s="97">
        <f>'GRUPO 1'!AA21</f>
        <v>0</v>
      </c>
      <c r="J33" s="97">
        <f>'GRUPO 1'!AB21</f>
        <v>7</v>
      </c>
      <c r="K33" s="97">
        <f>'GRUPO 1'!AC21</f>
        <v>543</v>
      </c>
      <c r="L33" s="97">
        <f>'GRUPO 1'!AD21</f>
        <v>475</v>
      </c>
      <c r="M33" s="97">
        <f>'GRUPO 1'!AE21</f>
        <v>68</v>
      </c>
      <c r="N33" s="98">
        <f>'GRUPO 1'!AF21</f>
        <v>0.36363636363636365</v>
      </c>
    </row>
    <row r="34" spans="2:14">
      <c r="B34" s="232"/>
      <c r="C34" s="96" t="s">
        <v>157</v>
      </c>
      <c r="D34" s="127" t="str">
        <f>'GRUPO 3'!V22</f>
        <v>Family Paz F.C.</v>
      </c>
      <c r="E34" s="97">
        <f>'GRUPO 3'!W22</f>
        <v>11</v>
      </c>
      <c r="F34" s="97">
        <f>'GRUPO 3'!X22</f>
        <v>12</v>
      </c>
      <c r="G34" s="97">
        <f>'GRUPO 3'!Y22</f>
        <v>4</v>
      </c>
      <c r="H34" s="97">
        <f>'GRUPO 3'!Z22</f>
        <v>0</v>
      </c>
      <c r="I34" s="97">
        <f>'GRUPO 3'!AA22</f>
        <v>0</v>
      </c>
      <c r="J34" s="97">
        <f>'GRUPO 3'!AB22</f>
        <v>7</v>
      </c>
      <c r="K34" s="97">
        <f>'GRUPO 3'!AC22</f>
        <v>479</v>
      </c>
      <c r="L34" s="97">
        <f>'GRUPO 3'!AD22</f>
        <v>528</v>
      </c>
      <c r="M34" s="97">
        <f>'GRUPO 3'!AE22</f>
        <v>-49</v>
      </c>
      <c r="N34" s="98">
        <f>'GRUPO 3'!AF22</f>
        <v>0.36363636363636365</v>
      </c>
    </row>
    <row r="35" spans="2:14" ht="15.75" thickBot="1">
      <c r="B35" s="233"/>
      <c r="C35" s="99" t="s">
        <v>158</v>
      </c>
      <c r="D35" s="131" t="str">
        <f>'GRUPO 4'!V23</f>
        <v>tico sto fc</v>
      </c>
      <c r="E35" s="100">
        <f>'GRUPO 4'!W23</f>
        <v>11</v>
      </c>
      <c r="F35" s="100">
        <f>'GRUPO 4'!X23</f>
        <v>12</v>
      </c>
      <c r="G35" s="100">
        <f>'GRUPO 4'!Y23</f>
        <v>4</v>
      </c>
      <c r="H35" s="100">
        <f>'GRUPO 4'!Z23</f>
        <v>0</v>
      </c>
      <c r="I35" s="100">
        <f>'GRUPO 4'!AA23</f>
        <v>0</v>
      </c>
      <c r="J35" s="100">
        <f>'GRUPO 4'!AB23</f>
        <v>7</v>
      </c>
      <c r="K35" s="100">
        <f>'GRUPO 4'!AC23</f>
        <v>429</v>
      </c>
      <c r="L35" s="100">
        <f>'GRUPO 4'!AD23</f>
        <v>537</v>
      </c>
      <c r="M35" s="100">
        <f>'GRUPO 4'!AE23</f>
        <v>-108</v>
      </c>
      <c r="N35" s="101">
        <f>'GRUPO 4'!AF23</f>
        <v>0.36363636363636365</v>
      </c>
    </row>
    <row r="36" spans="2:14">
      <c r="B36" s="234" t="s">
        <v>176</v>
      </c>
      <c r="C36" s="129" t="s">
        <v>159</v>
      </c>
      <c r="D36" s="121" t="str">
        <f>'GRUPO 1'!V28</f>
        <v>PANZA FC</v>
      </c>
      <c r="E36" s="125">
        <f>'GRUPO 1'!W28</f>
        <v>11</v>
      </c>
      <c r="F36" s="122">
        <f>'GRUPO 1'!X28</f>
        <v>11</v>
      </c>
      <c r="G36" s="122">
        <f>'GRUPO 1'!Y28</f>
        <v>3</v>
      </c>
      <c r="H36" s="122">
        <f>'GRUPO 1'!Z28</f>
        <v>0</v>
      </c>
      <c r="I36" s="122">
        <f>'GRUPO 1'!AA28</f>
        <v>2</v>
      </c>
      <c r="J36" s="122">
        <f>'GRUPO 1'!AB28</f>
        <v>6</v>
      </c>
      <c r="K36" s="122">
        <f>'GRUPO 1'!AC28</f>
        <v>521</v>
      </c>
      <c r="L36" s="122">
        <f>'GRUPO 1'!AD28</f>
        <v>558</v>
      </c>
      <c r="M36" s="126">
        <f>'GRUPO 1'!AE28</f>
        <v>-37</v>
      </c>
      <c r="N36" s="123">
        <f>'GRUPO 1'!AF28</f>
        <v>0.33333333333333331</v>
      </c>
    </row>
    <row r="37" spans="2:14">
      <c r="B37" s="235"/>
      <c r="C37" s="102" t="s">
        <v>160</v>
      </c>
      <c r="D37" s="103" t="str">
        <f>'GRUPO 4'!V25</f>
        <v>Bayern do Cartola</v>
      </c>
      <c r="E37" s="104">
        <f>'GRUPO 4'!W25</f>
        <v>11</v>
      </c>
      <c r="F37" s="104">
        <f>'GRUPO 4'!X25</f>
        <v>11</v>
      </c>
      <c r="G37" s="104">
        <f>'GRUPO 4'!Y25</f>
        <v>3</v>
      </c>
      <c r="H37" s="104">
        <f>'GRUPO 4'!Z25</f>
        <v>1</v>
      </c>
      <c r="I37" s="104">
        <f>'GRUPO 4'!AA25</f>
        <v>0</v>
      </c>
      <c r="J37" s="104">
        <f>'GRUPO 4'!AB25</f>
        <v>7</v>
      </c>
      <c r="K37" s="104">
        <f>'GRUPO 4'!AC25</f>
        <v>484</v>
      </c>
      <c r="L37" s="104">
        <f>'GRUPO 4'!AD25</f>
        <v>548</v>
      </c>
      <c r="M37" s="110">
        <f>'GRUPO 4'!AE25</f>
        <v>-64</v>
      </c>
      <c r="N37" s="105">
        <f>'GRUPO 4'!AF25</f>
        <v>0.33333333333333331</v>
      </c>
    </row>
    <row r="38" spans="2:14">
      <c r="B38" s="235"/>
      <c r="C38" s="102" t="s">
        <v>161</v>
      </c>
      <c r="D38" s="103" t="str">
        <f>'GRUPO 1'!V24</f>
        <v>Stars United C.F.</v>
      </c>
      <c r="E38" s="73">
        <f>'GRUPO 1'!W24</f>
        <v>11</v>
      </c>
      <c r="F38" s="104">
        <f>'GRUPO 1'!X24</f>
        <v>11</v>
      </c>
      <c r="G38" s="104">
        <f>'GRUPO 1'!Y24</f>
        <v>2</v>
      </c>
      <c r="H38" s="104">
        <f>'GRUPO 1'!Z24</f>
        <v>2</v>
      </c>
      <c r="I38" s="104">
        <f>'GRUPO 1'!AA24</f>
        <v>1</v>
      </c>
      <c r="J38" s="104">
        <f>'GRUPO 1'!AB24</f>
        <v>6</v>
      </c>
      <c r="K38" s="104">
        <f>'GRUPO 1'!AC24</f>
        <v>439</v>
      </c>
      <c r="L38" s="104">
        <f>'GRUPO 1'!AD24</f>
        <v>470</v>
      </c>
      <c r="M38" s="110">
        <f>'GRUPO 1'!AE24</f>
        <v>-31</v>
      </c>
      <c r="N38" s="105">
        <f>'GRUPO 1'!AF24</f>
        <v>0.33333333333333331</v>
      </c>
    </row>
    <row r="39" spans="2:14">
      <c r="B39" s="235"/>
      <c r="C39" s="102" t="s">
        <v>162</v>
      </c>
      <c r="D39" s="103" t="str">
        <f>'GRUPO 2'!V30</f>
        <v>Engenheirense</v>
      </c>
      <c r="E39" s="104">
        <f>'GRUPO 2'!W30</f>
        <v>11</v>
      </c>
      <c r="F39" s="104">
        <f>'GRUPO 2'!X30</f>
        <v>10</v>
      </c>
      <c r="G39" s="104">
        <f>'GRUPO 2'!Y30</f>
        <v>2</v>
      </c>
      <c r="H39" s="104">
        <f>'GRUPO 2'!Z30</f>
        <v>2</v>
      </c>
      <c r="I39" s="104">
        <f>'GRUPO 2'!AA30</f>
        <v>0</v>
      </c>
      <c r="J39" s="104">
        <f>'GRUPO 2'!AB30</f>
        <v>7</v>
      </c>
      <c r="K39" s="104">
        <f>'GRUPO 2'!AC30</f>
        <v>608</v>
      </c>
      <c r="L39" s="104">
        <f>'GRUPO 2'!AD30</f>
        <v>631</v>
      </c>
      <c r="M39" s="110">
        <f>'GRUPO 2'!AE30</f>
        <v>-23</v>
      </c>
      <c r="N39" s="105">
        <f>'GRUPO 2'!AF30</f>
        <v>0.30303030303030304</v>
      </c>
    </row>
    <row r="40" spans="2:14">
      <c r="B40" s="235"/>
      <c r="C40" s="102" t="s">
        <v>163</v>
      </c>
      <c r="D40" s="103" t="str">
        <f>'GRUPO 4'!V28</f>
        <v>André fogão</v>
      </c>
      <c r="E40" s="104">
        <f>'GRUPO 4'!W28</f>
        <v>11</v>
      </c>
      <c r="F40" s="104">
        <f>'GRUPO 4'!X28</f>
        <v>9</v>
      </c>
      <c r="G40" s="104">
        <f>'GRUPO 4'!Y28</f>
        <v>1</v>
      </c>
      <c r="H40" s="104">
        <f>'GRUPO 4'!Z28</f>
        <v>3</v>
      </c>
      <c r="I40" s="104">
        <f>'GRUPO 4'!AA28</f>
        <v>0</v>
      </c>
      <c r="J40" s="104">
        <f>'GRUPO 4'!AB28</f>
        <v>7</v>
      </c>
      <c r="K40" s="104">
        <f>'GRUPO 4'!AC28</f>
        <v>460</v>
      </c>
      <c r="L40" s="104">
        <f>'GRUPO 4'!AD28</f>
        <v>513</v>
      </c>
      <c r="M40" s="110">
        <f>'GRUPO 4'!AE28</f>
        <v>-53</v>
      </c>
      <c r="N40" s="105">
        <f>'GRUPO 4'!AF28</f>
        <v>0.27272727272727271</v>
      </c>
    </row>
    <row r="41" spans="2:14">
      <c r="B41" s="235"/>
      <c r="C41" s="102" t="s">
        <v>164</v>
      </c>
      <c r="D41" s="103" t="str">
        <f>'GRUPO 1'!V26</f>
        <v>NICKA SC</v>
      </c>
      <c r="E41" s="73">
        <f>'GRUPO 1'!W26</f>
        <v>11</v>
      </c>
      <c r="F41" s="104">
        <f>'GRUPO 1'!X26</f>
        <v>9</v>
      </c>
      <c r="G41" s="104">
        <f>'GRUPO 1'!Y26</f>
        <v>2</v>
      </c>
      <c r="H41" s="104">
        <f>'GRUPO 1'!Z26</f>
        <v>1</v>
      </c>
      <c r="I41" s="104">
        <f>'GRUPO 1'!AA26</f>
        <v>1</v>
      </c>
      <c r="J41" s="104">
        <f>'GRUPO 1'!AB26</f>
        <v>7</v>
      </c>
      <c r="K41" s="104">
        <f>'GRUPO 1'!AC26</f>
        <v>418</v>
      </c>
      <c r="L41" s="104">
        <f>'GRUPO 1'!AD26</f>
        <v>477</v>
      </c>
      <c r="M41" s="110">
        <f>'GRUPO 1'!AE26</f>
        <v>-59</v>
      </c>
      <c r="N41" s="105">
        <f>'GRUPO 1'!AF26</f>
        <v>0.27272727272727271</v>
      </c>
    </row>
    <row r="42" spans="2:14">
      <c r="B42" s="235"/>
      <c r="C42" s="102" t="s">
        <v>165</v>
      </c>
      <c r="D42" s="103" t="str">
        <f>'GRUPO 2'!V21</f>
        <v>Marvada da cachaça</v>
      </c>
      <c r="E42" s="104">
        <f>'GRUPO 2'!W21</f>
        <v>11</v>
      </c>
      <c r="F42" s="104">
        <f>'GRUPO 2'!X21</f>
        <v>8</v>
      </c>
      <c r="G42" s="104">
        <f>'GRUPO 2'!Y21</f>
        <v>2</v>
      </c>
      <c r="H42" s="104">
        <f>'GRUPO 2'!Z21</f>
        <v>0</v>
      </c>
      <c r="I42" s="104">
        <f>'GRUPO 2'!AA21</f>
        <v>2</v>
      </c>
      <c r="J42" s="104">
        <f>'GRUPO 2'!AB21</f>
        <v>7</v>
      </c>
      <c r="K42" s="104">
        <f>'GRUPO 2'!AC21</f>
        <v>418</v>
      </c>
      <c r="L42" s="104">
        <f>'GRUPO 2'!AD21</f>
        <v>564</v>
      </c>
      <c r="M42" s="110">
        <f>'GRUPO 2'!AE21</f>
        <v>-146</v>
      </c>
      <c r="N42" s="105">
        <f>'GRUPO 2'!AF21</f>
        <v>0.24242424242424243</v>
      </c>
    </row>
    <row r="43" spans="2:14">
      <c r="B43" s="235"/>
      <c r="C43" s="102" t="s">
        <v>166</v>
      </c>
      <c r="D43" s="103" t="str">
        <f>'GRUPO 2'!V22</f>
        <v>Xavecos UFC</v>
      </c>
      <c r="E43" s="104">
        <f>'GRUPO 2'!W22</f>
        <v>11</v>
      </c>
      <c r="F43" s="104">
        <f>'GRUPO 2'!X22</f>
        <v>8</v>
      </c>
      <c r="G43" s="104">
        <f>'GRUPO 2'!Y22</f>
        <v>2</v>
      </c>
      <c r="H43" s="104">
        <f>'GRUPO 2'!Z22</f>
        <v>1</v>
      </c>
      <c r="I43" s="104">
        <f>'GRUPO 2'!AA22</f>
        <v>0</v>
      </c>
      <c r="J43" s="104">
        <f>'GRUPO 2'!AB22</f>
        <v>8</v>
      </c>
      <c r="K43" s="104">
        <f>'GRUPO 2'!AC22</f>
        <v>401</v>
      </c>
      <c r="L43" s="104">
        <f>'GRUPO 2'!AD22</f>
        <v>545</v>
      </c>
      <c r="M43" s="110">
        <f>'GRUPO 2'!AE22</f>
        <v>-144</v>
      </c>
      <c r="N43" s="105">
        <f>'GRUPO 2'!AF22</f>
        <v>0.24242424242424243</v>
      </c>
    </row>
    <row r="44" spans="2:14">
      <c r="B44" s="235"/>
      <c r="C44" s="102" t="s">
        <v>167</v>
      </c>
      <c r="D44" s="103" t="str">
        <f>'GRUPO 3'!V23</f>
        <v>PHVT F.C.</v>
      </c>
      <c r="E44" s="104">
        <f>'GRUPO 3'!W23</f>
        <v>11</v>
      </c>
      <c r="F44" s="104">
        <f>'GRUPO 3'!X23</f>
        <v>8</v>
      </c>
      <c r="G44" s="104">
        <f>'GRUPO 3'!Y23</f>
        <v>1</v>
      </c>
      <c r="H44" s="104">
        <f>'GRUPO 3'!Z23</f>
        <v>2</v>
      </c>
      <c r="I44" s="104">
        <f>'GRUPO 3'!AA23</f>
        <v>1</v>
      </c>
      <c r="J44" s="104">
        <f>'GRUPO 3'!AB23</f>
        <v>7</v>
      </c>
      <c r="K44" s="104">
        <f>'GRUPO 3'!AC23</f>
        <v>345</v>
      </c>
      <c r="L44" s="104">
        <f>'GRUPO 3'!AD23</f>
        <v>528</v>
      </c>
      <c r="M44" s="110">
        <f>'GRUPO 3'!AE23</f>
        <v>-183</v>
      </c>
      <c r="N44" s="105">
        <f>'GRUPO 3'!AF23</f>
        <v>0.24242424242424243</v>
      </c>
    </row>
    <row r="45" spans="2:14">
      <c r="B45" s="235"/>
      <c r="C45" s="102" t="s">
        <v>168</v>
      </c>
      <c r="D45" s="103" t="str">
        <f>'GRUPO 3'!V20</f>
        <v>secapimenteira</v>
      </c>
      <c r="E45" s="104">
        <f>'GRUPO 3'!W20</f>
        <v>11</v>
      </c>
      <c r="F45" s="104">
        <f>'GRUPO 3'!X20</f>
        <v>7</v>
      </c>
      <c r="G45" s="104">
        <f>'GRUPO 3'!Y20</f>
        <v>2</v>
      </c>
      <c r="H45" s="104">
        <f>'GRUPO 3'!Z20</f>
        <v>0</v>
      </c>
      <c r="I45" s="104">
        <f>'GRUPO 3'!AA20</f>
        <v>1</v>
      </c>
      <c r="J45" s="104">
        <f>'GRUPO 3'!AB20</f>
        <v>8</v>
      </c>
      <c r="K45" s="104">
        <f>'GRUPO 3'!AC20</f>
        <v>412</v>
      </c>
      <c r="L45" s="104">
        <f>'GRUPO 3'!AD20</f>
        <v>572</v>
      </c>
      <c r="M45" s="110">
        <f>'GRUPO 3'!AE20</f>
        <v>-160</v>
      </c>
      <c r="N45" s="105">
        <f>'GRUPO 3'!AF20</f>
        <v>0.21212121212121213</v>
      </c>
    </row>
    <row r="46" spans="2:14">
      <c r="B46" s="235"/>
      <c r="C46" s="102" t="s">
        <v>169</v>
      </c>
      <c r="D46" s="103" t="str">
        <f>'GRUPO 3'!V26</f>
        <v>santo onofre E C</v>
      </c>
      <c r="E46" s="104">
        <f>'GRUPO 3'!W26</f>
        <v>11</v>
      </c>
      <c r="F46" s="104">
        <f>'GRUPO 3'!X26</f>
        <v>7</v>
      </c>
      <c r="G46" s="104">
        <f>'GRUPO 3'!Y26</f>
        <v>1</v>
      </c>
      <c r="H46" s="104">
        <f>'GRUPO 3'!Z26</f>
        <v>2</v>
      </c>
      <c r="I46" s="104">
        <f>'GRUPO 3'!AA26</f>
        <v>0</v>
      </c>
      <c r="J46" s="104">
        <f>'GRUPO 3'!AB26</f>
        <v>8</v>
      </c>
      <c r="K46" s="104">
        <f>'GRUPO 3'!AC26</f>
        <v>298</v>
      </c>
      <c r="L46" s="104">
        <f>'GRUPO 3'!AD26</f>
        <v>492</v>
      </c>
      <c r="M46" s="110">
        <f>'GRUPO 3'!AE26</f>
        <v>-194</v>
      </c>
      <c r="N46" s="105">
        <f>'GRUPO 3'!AF26</f>
        <v>0.21212121212121213</v>
      </c>
    </row>
    <row r="47" spans="2:14">
      <c r="B47" s="235"/>
      <c r="C47" s="102" t="s">
        <v>170</v>
      </c>
      <c r="D47" s="103" t="str">
        <f>'GRUPO 4'!V24</f>
        <v>Espamengo</v>
      </c>
      <c r="E47" s="104">
        <f>'GRUPO 4'!W24</f>
        <v>11</v>
      </c>
      <c r="F47" s="104">
        <f>'GRUPO 4'!X24</f>
        <v>6</v>
      </c>
      <c r="G47" s="104">
        <f>'GRUPO 4'!Y24</f>
        <v>1</v>
      </c>
      <c r="H47" s="104">
        <f>'GRUPO 4'!Z24</f>
        <v>1</v>
      </c>
      <c r="I47" s="104">
        <f>'GRUPO 4'!AA24</f>
        <v>1</v>
      </c>
      <c r="J47" s="104">
        <f>'GRUPO 4'!AB24</f>
        <v>8</v>
      </c>
      <c r="K47" s="104">
        <f>'GRUPO 4'!AC24</f>
        <v>445</v>
      </c>
      <c r="L47" s="104">
        <f>'GRUPO 4'!AD24</f>
        <v>567</v>
      </c>
      <c r="M47" s="110">
        <f>'GRUPO 4'!AE24</f>
        <v>-122</v>
      </c>
      <c r="N47" s="105">
        <f>'GRUPO 4'!AF24</f>
        <v>0.18181818181818182</v>
      </c>
    </row>
    <row r="48" spans="2:14">
      <c r="B48" s="235"/>
      <c r="C48" s="102" t="s">
        <v>171</v>
      </c>
      <c r="D48" s="103" t="str">
        <f>'GRUPO 2'!V20</f>
        <v>mathpalestra</v>
      </c>
      <c r="E48" s="104">
        <f>'GRUPO 2'!W20</f>
        <v>11</v>
      </c>
      <c r="F48" s="104">
        <f>'GRUPO 2'!X20</f>
        <v>6</v>
      </c>
      <c r="G48" s="104">
        <f>'GRUPO 2'!Y20</f>
        <v>1</v>
      </c>
      <c r="H48" s="104">
        <f>'GRUPO 2'!Z20</f>
        <v>1</v>
      </c>
      <c r="I48" s="104">
        <f>'GRUPO 2'!AA20</f>
        <v>1</v>
      </c>
      <c r="J48" s="104">
        <f>'GRUPO 2'!AB20</f>
        <v>8</v>
      </c>
      <c r="K48" s="104">
        <f>'GRUPO 2'!AC20</f>
        <v>403</v>
      </c>
      <c r="L48" s="104">
        <f>'GRUPO 2'!AD20</f>
        <v>624</v>
      </c>
      <c r="M48" s="110">
        <f>'GRUPO 2'!AE20</f>
        <v>-221</v>
      </c>
      <c r="N48" s="105">
        <f>'GRUPO 2'!AF20</f>
        <v>0.18181818181818182</v>
      </c>
    </row>
    <row r="49" spans="2:14">
      <c r="B49" s="235"/>
      <c r="C49" s="102" t="s">
        <v>172</v>
      </c>
      <c r="D49" s="103" t="str">
        <f>'GRUPO 1'!V22</f>
        <v>FC Casablanca</v>
      </c>
      <c r="E49" s="73">
        <f>'GRUPO 1'!W22</f>
        <v>11</v>
      </c>
      <c r="F49" s="104">
        <f>'GRUPO 1'!X22</f>
        <v>5</v>
      </c>
      <c r="G49" s="104">
        <f>'GRUPO 1'!Y22</f>
        <v>1</v>
      </c>
      <c r="H49" s="104">
        <f>'GRUPO 1'!Z22</f>
        <v>1</v>
      </c>
      <c r="I49" s="104">
        <f>'GRUPO 1'!AA22</f>
        <v>0</v>
      </c>
      <c r="J49" s="104">
        <f>'GRUPO 1'!AB22</f>
        <v>9</v>
      </c>
      <c r="K49" s="104">
        <f>'GRUPO 1'!AC22</f>
        <v>349</v>
      </c>
      <c r="L49" s="104">
        <f>'GRUPO 1'!AD22</f>
        <v>610</v>
      </c>
      <c r="M49" s="110">
        <f>'GRUPO 1'!AE22</f>
        <v>-261</v>
      </c>
      <c r="N49" s="105">
        <f>'GRUPO 1'!AF22</f>
        <v>0.15151515151515152</v>
      </c>
    </row>
    <row r="50" spans="2:14">
      <c r="B50" s="235"/>
      <c r="C50" s="102" t="s">
        <v>173</v>
      </c>
      <c r="D50" s="103" t="str">
        <f>'GRUPO 3'!V21</f>
        <v>itaipavacervejaclube</v>
      </c>
      <c r="E50" s="104">
        <f>'GRUPO 3'!W21</f>
        <v>11</v>
      </c>
      <c r="F50" s="104">
        <f>'GRUPO 3'!X21</f>
        <v>4</v>
      </c>
      <c r="G50" s="104">
        <f>'GRUPO 3'!Y21</f>
        <v>1</v>
      </c>
      <c r="H50" s="104">
        <f>'GRUPO 3'!Z21</f>
        <v>0</v>
      </c>
      <c r="I50" s="104">
        <f>'GRUPO 3'!AA21</f>
        <v>1</v>
      </c>
      <c r="J50" s="104">
        <f>'GRUPO 3'!AB21</f>
        <v>9</v>
      </c>
      <c r="K50" s="104">
        <f>'GRUPO 3'!AC21</f>
        <v>355</v>
      </c>
      <c r="L50" s="104">
        <f>'GRUPO 3'!AD21</f>
        <v>516</v>
      </c>
      <c r="M50" s="110">
        <f>'GRUPO 3'!AE21</f>
        <v>-161</v>
      </c>
      <c r="N50" s="105">
        <f>'GRUPO 3'!AF21</f>
        <v>0.12121212121212122</v>
      </c>
    </row>
    <row r="51" spans="2:14" ht="15.75" thickBot="1">
      <c r="B51" s="236"/>
      <c r="C51" s="106" t="s">
        <v>174</v>
      </c>
      <c r="D51" s="107" t="str">
        <f>'GRUPO 4'!V21</f>
        <v>JUGULI Fc</v>
      </c>
      <c r="E51" s="108">
        <f>'GRUPO 4'!W21</f>
        <v>11</v>
      </c>
      <c r="F51" s="108">
        <f>'GRUPO 4'!X21</f>
        <v>3</v>
      </c>
      <c r="G51" s="108">
        <f>'GRUPO 4'!Y21</f>
        <v>1</v>
      </c>
      <c r="H51" s="108">
        <f>'GRUPO 4'!Z21</f>
        <v>0</v>
      </c>
      <c r="I51" s="108">
        <f>'GRUPO 4'!AA21</f>
        <v>0</v>
      </c>
      <c r="J51" s="108">
        <f>'GRUPO 4'!AB21</f>
        <v>10</v>
      </c>
      <c r="K51" s="108">
        <f>'GRUPO 4'!AC21</f>
        <v>330</v>
      </c>
      <c r="L51" s="108">
        <f>'GRUPO 4'!AD21</f>
        <v>525</v>
      </c>
      <c r="M51" s="111">
        <f>'GRUPO 4'!AE21</f>
        <v>-195</v>
      </c>
      <c r="N51" s="109">
        <f>'GRUPO 4'!AF21</f>
        <v>9.0909090909090912E-2</v>
      </c>
    </row>
  </sheetData>
  <sortState ref="D4:N51">
    <sortCondition descending="1" ref="F4:F51"/>
    <sortCondition descending="1" ref="K4:K51"/>
    <sortCondition descending="1" ref="M4:M51"/>
  </sortState>
  <mergeCells count="3">
    <mergeCell ref="B4:B19"/>
    <mergeCell ref="B20:B35"/>
    <mergeCell ref="B36:B51"/>
  </mergeCells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6</vt:i4>
      </vt:variant>
    </vt:vector>
  </HeadingPairs>
  <TitlesOfParts>
    <vt:vector size="6" baseType="lpstr">
      <vt:lpstr>GRUPO 1</vt:lpstr>
      <vt:lpstr>GRUPO 2</vt:lpstr>
      <vt:lpstr>GRUPO 3</vt:lpstr>
      <vt:lpstr>GRUPO 4</vt:lpstr>
      <vt:lpstr>FINAIS</vt:lpstr>
      <vt:lpstr>SEERIE A, B e C</vt:lpstr>
    </vt:vector>
  </TitlesOfParts>
  <Company>Hewlett-Packard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Sandro Maia Franco</dc:creator>
  <cp:lastModifiedBy>Sandro</cp:lastModifiedBy>
  <dcterms:created xsi:type="dcterms:W3CDTF">2013-06-24T17:28:16Z</dcterms:created>
  <dcterms:modified xsi:type="dcterms:W3CDTF">2014-12-01T13:18:11Z</dcterms:modified>
</cp:coreProperties>
</file>