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4519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I141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O20" i="4"/>
  <c r="N20"/>
  <c r="M20"/>
  <c r="L20"/>
  <c r="K20"/>
  <c r="J20"/>
  <c r="I20"/>
  <c r="H20"/>
  <c r="G20"/>
  <c r="F20"/>
  <c r="E22"/>
  <c r="O32" i="5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E27" i="4"/>
  <c r="F31"/>
  <c r="D62" i="5" l="1"/>
  <c r="O80" s="1"/>
  <c r="D50"/>
  <c r="O44"/>
  <c r="O59" s="1"/>
  <c r="D80" s="1"/>
  <c r="O50"/>
  <c r="O62" s="1"/>
  <c r="O71" s="1"/>
  <c r="D71" l="1"/>
</calcChain>
</file>

<file path=xl/sharedStrings.xml><?xml version="1.0" encoding="utf-8"?>
<sst xmlns="http://schemas.openxmlformats.org/spreadsheetml/2006/main" count="753" uniqueCount="208">
  <si>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</si>
  <si>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</si>
  <si>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</si>
  <si>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</si>
  <si>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</si>
  <si>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</si>
  <si>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</si>
  <si>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</si>
  <si>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</si>
  <si>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</si>
  <si>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</si>
  <si>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</si>
  <si>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</si>
  <si>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</si>
  <si>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</si>
  <si>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</si>
  <si>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</si>
  <si>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</si>
  <si>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</si>
  <si>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</si>
  <si>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</si>
  <si>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</si>
  <si>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</si>
  <si>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</si>
  <si>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</si>
  <si>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</si>
  <si>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</si>
  <si>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</si>
  <si>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</si>
  <si>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</si>
  <si>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</si>
  <si>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</si>
  <si>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</si>
  <si>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</si>
  <si>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</si>
  <si>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</si>
  <si>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</si>
  <si>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</si>
  <si>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</si>
  <si>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</si>
  <si>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</si>
  <si>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</si>
  <si>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</si>
  <si>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</si>
  <si>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</si>
  <si>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</si>
  <si>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</si>
  <si>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</si>
  <si>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</si>
  <si>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</si>
  <si>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</si>
  <si>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</si>
  <si>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</si>
  <si>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</si>
  <si>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</si>
  <si>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</si>
  <si>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</si>
  <si>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</si>
  <si>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</si>
  <si>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</si>
  <si>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</si>
  <si>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</si>
  <si>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</si>
  <si>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</si>
  <si>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</si>
  <si>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</si>
  <si>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</si>
  <si>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</si>
  <si>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</si>
  <si>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</si>
  <si>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</si>
  <si>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</si>
  <si>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</si>
  <si>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</si>
  <si>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</si>
  <si>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</si>
  <si>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</si>
  <si>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</si>
  <si>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</si>
  <si>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</si>
  <si>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</si>
  <si>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</si>
  <si>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</si>
  <si>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</si>
  <si>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</si>
  <si>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</si>
  <si>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</si>
  <si>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</si>
  <si>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</si>
  <si>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</si>
  <si>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</si>
  <si>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</si>
  <si>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</si>
  <si>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</si>
  <si>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</si>
  <si>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</si>
  <si>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</si>
  <si>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</si>
  <si>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</si>
  <si>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</si>
  <si>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</si>
  <si>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</si>
  <si>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</si>
  <si>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</si>
  <si>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</si>
  <si>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</si>
  <si>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</si>
  <si>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</si>
  <si>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</si>
  <si>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</si>
  <si>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</si>
  <si>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</si>
  <si>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</si>
  <si>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</si>
  <si>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</si>
  <si>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</si>
  <si>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</si>
  <si>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</si>
  <si>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</si>
  <si>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</si>
  <si>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</si>
  <si>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</si>
  <si>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</si>
  <si>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</si>
  <si>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</si>
  <si>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</si>
  <si>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</si>
  <si>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</si>
  <si>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</si>
  <si>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</si>
  <si>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</si>
  <si>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</si>
  <si>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</si>
  <si>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</si>
  <si>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</si>
  <si>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</si>
  <si>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</si>
  <si>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</si>
  <si>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</si>
  <si>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</si>
  <si>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</si>
  <si>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</si>
  <si>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</si>
  <si>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</si>
  <si>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</si>
  <si>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</si>
  <si>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</si>
  <si>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</si>
  <si>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</si>
  <si>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</si>
  <si>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</si>
  <si>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</si>
  <si>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</si>
  <si>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</si>
  <si>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</si>
  <si>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</si>
  <si>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</si>
  <si>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</si>
  <si>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</si>
  <si>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</si>
  <si>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</si>
  <si>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</si>
  <si>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</si>
  <si>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</si>
  <si>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</si>
  <si>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</si>
  <si>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</si>
  <si>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</si>
  <si>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</si>
  <si>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</si>
  <si>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</si>
  <si>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</si>
  <si>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</si>
  <si>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</si>
  <si>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</si>
  <si>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</si>
  <si>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</si>
  <si>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</si>
  <si>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</si>
  <si>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</si>
  <si>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</si>
  <si>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</si>
  <si>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</si>
  <si>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</si>
  <si>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</si>
  <si>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</si>
  <si>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</si>
  <si>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</si>
  <si>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</si>
  <si>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</si>
  <si>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</si>
  <si>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</si>
  <si>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</si>
  <si>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</si>
  <si>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</si>
  <si>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</si>
  <si>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</si>
  <si>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</si>
  <si>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</si>
  <si>
    <t>CAMPEÃO</t>
  </si>
  <si>
    <t>VICE</t>
  </si>
  <si>
    <t>CARTOLA: Thiago Amorim</t>
  </si>
  <si>
    <t>3º LUGAR</t>
  </si>
  <si>
    <t>4º LUGAR</t>
  </si>
  <si>
    <t>CARTOLA: Lucca</t>
  </si>
  <si>
    <t>CARTOLA: Andrè Felipe</t>
  </si>
  <si>
    <t xml:space="preserve">Soccer Italy  
</t>
  </si>
  <si>
    <t>CARTOLA: Herbert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</si>
</sst>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  <font>
      <sz val="3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55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/>
      <protection hidden="1"/>
    </xf>
    <xf numFmtId="9" fontId="4" fillId="0" borderId="0" xfId="1" applyFont="1" applyAlignment="1" applyProtection="1">
      <alignment horizontal="center"/>
      <protection hidden="1"/>
    </xf>
    <xf numFmtId="164" fontId="4" fillId="0" borderId="0" xfId="1" applyNumberFormat="1" applyFont="1" applyAlignment="1" applyProtection="1">
      <alignment horizontal="center"/>
      <protection hidden="1"/>
    </xf>
    <xf numFmtId="9" fontId="4" fillId="0" borderId="0" xfId="1" applyFont="1" applyProtection="1">
      <protection hidden="1"/>
    </xf>
    <xf numFmtId="2" fontId="18" fillId="0" borderId="17" xfId="0" applyNumberFormat="1" applyFont="1" applyBorder="1" applyAlignment="1" applyProtection="1">
      <alignment horizontal="center" vertical="center"/>
      <protection locked="0" hidden="1"/>
    </xf>
    <xf numFmtId="2" fontId="18" fillId="0" borderId="15" xfId="0" applyNumberFormat="1" applyFont="1" applyBorder="1" applyAlignment="1" applyProtection="1">
      <alignment horizontal="center" vertical="center"/>
      <protection locked="0" hidden="1"/>
    </xf>
    <xf numFmtId="2" fontId="18" fillId="0" borderId="1" xfId="0" applyNumberFormat="1" applyFont="1" applyBorder="1" applyAlignment="1" applyProtection="1">
      <alignment horizontal="center" vertical="center"/>
      <protection hidden="1"/>
    </xf>
    <xf numFmtId="2" fontId="18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5" xfId="0" applyNumberFormat="1" applyFont="1" applyBorder="1" applyAlignment="1" applyProtection="1">
      <alignment horizontal="center" vertical="center"/>
      <protection locked="0"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8" xfId="0" applyNumberFormat="1" applyFont="1" applyBorder="1" applyAlignment="1" applyProtection="1">
      <alignment horizontal="center" vertical="center"/>
      <protection locked="0" hidden="1"/>
    </xf>
    <xf numFmtId="2" fontId="19" fillId="0" borderId="16" xfId="0" applyNumberFormat="1" applyFont="1" applyBorder="1" applyAlignment="1" applyProtection="1">
      <alignment horizontal="center" vertical="center"/>
      <protection locked="0"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16" xfId="0" applyNumberFormat="1" applyFont="1" applyBorder="1" applyAlignment="1" applyProtection="1">
      <alignment horizontal="center" vertical="center"/>
      <protection locked="0" hidden="1"/>
    </xf>
    <xf numFmtId="2" fontId="18" fillId="0" borderId="14" xfId="0" applyNumberFormat="1" applyFont="1" applyBorder="1" applyAlignment="1" applyProtection="1">
      <alignment horizontal="center" vertic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  <xf numFmtId="0" fontId="11" fillId="0" borderId="16" xfId="0" applyFont="1" applyBorder="1" applyAlignment="1" applyProtection="1">
      <alignment horizontal="center" vertical="center"/>
      <protection locked="0" hidden="1"/>
    </xf>
    <xf numFmtId="0" fontId="11" fillId="0" borderId="14" xfId="0" applyFont="1" applyBorder="1" applyAlignment="1" applyProtection="1">
      <alignment horizontal="center" vertical="center"/>
      <protection hidden="1"/>
    </xf>
    <xf numFmtId="0" fontId="12" fillId="0" borderId="15" xfId="0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  <xf numFmtId="0" fontId="1" fillId="8" borderId="4" xfId="0" applyFont="1" applyFill="1" applyBorder="1" applyProtection="1">
      <protection hidden="1"/>
    </xf>
    <xf numFmtId="0" fontId="1" fillId="8" borderId="5" xfId="0" applyFont="1" applyFill="1" applyBorder="1" applyAlignment="1" applyProtection="1">
      <alignment vertical="center"/>
      <protection hidden="1"/>
    </xf>
    <xf numFmtId="0" fontId="1" fillId="8" borderId="6" xfId="0" applyFont="1" applyFill="1" applyBorder="1" applyAlignment="1" applyProtection="1">
      <alignment vertical="center"/>
      <protection hidden="1"/>
    </xf>
    <xf numFmtId="0" fontId="1" fillId="8" borderId="7" xfId="0" applyFont="1" applyFill="1" applyBorder="1" applyAlignment="1" applyProtection="1">
      <alignment vertical="center"/>
      <protection hidden="1"/>
    </xf>
    <xf numFmtId="0" fontId="1" fillId="8" borderId="0" xfId="0" applyFont="1" applyFill="1" applyBorder="1" applyAlignment="1" applyProtection="1">
      <alignment vertical="center"/>
      <protection hidden="1"/>
    </xf>
    <xf numFmtId="0" fontId="6" fillId="8" borderId="0" xfId="0" applyFont="1" applyFill="1" applyBorder="1" applyAlignment="1" applyProtection="1">
      <alignment vertical="center"/>
      <protection hidden="1"/>
    </xf>
    <xf numFmtId="0" fontId="1" fillId="8" borderId="8" xfId="0" applyFont="1" applyFill="1" applyBorder="1" applyAlignment="1" applyProtection="1">
      <alignment vertical="center"/>
      <protection hidden="1"/>
    </xf>
    <xf numFmtId="0" fontId="1" fillId="8" borderId="19" xfId="0" applyFont="1" applyFill="1" applyBorder="1" applyAlignment="1" applyProtection="1">
      <alignment vertical="center"/>
      <protection hidden="1"/>
    </xf>
    <xf numFmtId="0" fontId="1" fillId="8" borderId="21" xfId="0" applyFont="1" applyFill="1" applyBorder="1" applyAlignment="1" applyProtection="1">
      <alignment vertical="center"/>
      <protection hidden="1"/>
    </xf>
    <xf numFmtId="0" fontId="1" fillId="8" borderId="20" xfId="0" applyFont="1" applyFill="1" applyBorder="1" applyAlignment="1" applyProtection="1">
      <alignment vertical="center"/>
      <protection hidden="1"/>
    </xf>
    <xf numFmtId="0" fontId="20" fillId="8" borderId="4" xfId="0" applyFont="1" applyFill="1" applyBorder="1" applyAlignment="1" applyProtection="1">
      <alignment horizontal="center" vertical="center"/>
      <protection hidden="1"/>
    </xf>
    <xf numFmtId="0" fontId="20" fillId="8" borderId="5" xfId="0" applyFont="1" applyFill="1" applyBorder="1" applyAlignment="1" applyProtection="1">
      <alignment horizontal="center" vertical="center"/>
      <protection hidden="1"/>
    </xf>
    <xf numFmtId="0" fontId="20" fillId="8" borderId="6" xfId="0" applyFont="1" applyFill="1" applyBorder="1" applyAlignment="1" applyProtection="1">
      <alignment horizontal="center" vertical="center"/>
      <protection hidden="1"/>
    </xf>
    <xf numFmtId="0" fontId="20" fillId="8" borderId="7" xfId="0" applyFont="1" applyFill="1" applyBorder="1" applyAlignment="1" applyProtection="1">
      <alignment horizontal="center" vertical="center"/>
      <protection hidden="1"/>
    </xf>
    <xf numFmtId="0" fontId="20" fillId="8" borderId="0" xfId="0" applyFont="1" applyFill="1" applyBorder="1" applyAlignment="1" applyProtection="1">
      <alignment horizontal="center" vertical="center"/>
      <protection hidden="1"/>
    </xf>
    <xf numFmtId="0" fontId="20" fillId="8" borderId="8" xfId="0" applyFont="1" applyFill="1" applyBorder="1" applyAlignment="1" applyProtection="1">
      <alignment horizontal="center" vertical="center"/>
      <protection hidden="1"/>
    </xf>
    <xf numFmtId="0" fontId="20" fillId="8" borderId="19" xfId="0" applyFont="1" applyFill="1" applyBorder="1" applyAlignment="1" applyProtection="1">
      <alignment horizontal="center" vertical="center"/>
      <protection hidden="1"/>
    </xf>
    <xf numFmtId="0" fontId="20" fillId="8" borderId="21" xfId="0" applyFont="1" applyFill="1" applyBorder="1" applyAlignment="1" applyProtection="1">
      <alignment horizontal="center" vertical="center"/>
      <protection hidden="1"/>
    </xf>
    <xf numFmtId="0" fontId="20" fillId="8" borderId="20" xfId="0" applyFont="1" applyFill="1" applyBorder="1" applyAlignment="1" applyProtection="1">
      <alignment horizontal="center" vertical="center"/>
      <protection hidden="1"/>
    </xf>
    <xf numFmtId="0" fontId="6" fillId="8" borderId="4" xfId="0" applyFont="1" applyFill="1" applyBorder="1" applyAlignment="1" applyProtection="1">
      <alignment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238122</xdr:colOff>
      <xdr:row>97</xdr:row>
      <xdr:rowOff>35717</xdr:rowOff>
    </xdr:from>
    <xdr:to>
      <xdr:col>12</xdr:col>
      <xdr:colOff>142874</xdr:colOff>
      <xdr:row>103</xdr:row>
      <xdr:rowOff>119063</xdr:rowOff>
    </xdr:to>
    <xdr:pic>
      <xdr:nvPicPr>
        <xdr:cNvPr id="6" name="Imagem 5" descr="Lucca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12278" y="19609592"/>
          <a:ext cx="1476377" cy="1476377"/>
        </a:xfrm>
        <a:prstGeom prst="rect">
          <a:avLst/>
        </a:prstGeom>
      </xdr:spPr>
    </xdr:pic>
    <xdr:clientData/>
  </xdr:twoCellAnchor>
  <xdr:twoCellAnchor editAs="oneCell">
    <xdr:from>
      <xdr:col>8</xdr:col>
      <xdr:colOff>130969</xdr:colOff>
      <xdr:row>83</xdr:row>
      <xdr:rowOff>154781</xdr:rowOff>
    </xdr:from>
    <xdr:to>
      <xdr:col>12</xdr:col>
      <xdr:colOff>83344</xdr:colOff>
      <xdr:row>90</xdr:row>
      <xdr:rowOff>83344</xdr:rowOff>
    </xdr:to>
    <xdr:pic>
      <xdr:nvPicPr>
        <xdr:cNvPr id="7" name="Imagem 6" descr="La Bestia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05125" y="16561594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8</xdr:col>
      <xdr:colOff>214313</xdr:colOff>
      <xdr:row>90</xdr:row>
      <xdr:rowOff>59531</xdr:rowOff>
    </xdr:from>
    <xdr:to>
      <xdr:col>12</xdr:col>
      <xdr:colOff>166688</xdr:colOff>
      <xdr:row>97</xdr:row>
      <xdr:rowOff>11906</xdr:rowOff>
    </xdr:to>
    <xdr:pic>
      <xdr:nvPicPr>
        <xdr:cNvPr id="8" name="Imagem 7" descr="Soccer Italy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88469" y="1806178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8</xdr:col>
      <xdr:colOff>166688</xdr:colOff>
      <xdr:row>104</xdr:row>
      <xdr:rowOff>107156</xdr:rowOff>
    </xdr:from>
    <xdr:to>
      <xdr:col>12</xdr:col>
      <xdr:colOff>119063</xdr:colOff>
      <xdr:row>111</xdr:row>
      <xdr:rowOff>35719</xdr:rowOff>
    </xdr:to>
    <xdr:pic>
      <xdr:nvPicPr>
        <xdr:cNvPr id="9" name="Imagem 8" descr="Triangagem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40844" y="21276469"/>
          <a:ext cx="152400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C14" zoomScale="70" zoomScaleNormal="70" workbookViewId="0">
      <selection activeCell="V22" sqref="V22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78" t="s">
        <v>41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80"/>
    </row>
    <row r="3" spans="2:41" ht="15" customHeight="1">
      <c r="B3" s="181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3"/>
    </row>
    <row r="4" spans="2:41" ht="15" customHeight="1" thickBot="1">
      <c r="B4" s="184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6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78" t="s">
        <v>21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80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81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3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84"/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6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87" t="s">
        <v>0</v>
      </c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90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2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90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2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93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5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65"/>
      <c r="W16" s="65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96" t="s">
        <v>1</v>
      </c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8"/>
      <c r="Q17" s="3"/>
      <c r="R17" s="3" t="s">
        <v>6</v>
      </c>
      <c r="S17" s="3"/>
      <c r="T17" s="3"/>
      <c r="U17" s="3"/>
      <c r="V17" s="65"/>
      <c r="W17" s="65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199"/>
      <c r="E18" s="200"/>
      <c r="F18" s="200"/>
      <c r="G18" s="200"/>
      <c r="H18" s="200"/>
      <c r="I18" s="200"/>
      <c r="J18" s="200"/>
      <c r="K18" s="200"/>
      <c r="L18" s="200"/>
      <c r="M18" s="200"/>
      <c r="N18" s="200"/>
      <c r="O18" s="201"/>
      <c r="Q18" s="3"/>
      <c r="R18" s="3" t="s">
        <v>15</v>
      </c>
      <c r="S18" s="3"/>
      <c r="T18" s="3"/>
      <c r="U18" s="3"/>
      <c r="V18" s="65"/>
      <c r="W18" s="65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76" t="s">
        <v>195</v>
      </c>
      <c r="Q19" s="3"/>
      <c r="R19" s="3" t="s">
        <v>191</v>
      </c>
      <c r="S19" s="3"/>
      <c r="T19" s="3"/>
      <c r="U19" s="140" t="s">
        <v>2</v>
      </c>
      <c r="V19" s="141" t="s">
        <v>7</v>
      </c>
      <c r="W19" s="141" t="s">
        <v>185</v>
      </c>
      <c r="X19" s="140" t="s">
        <v>4</v>
      </c>
      <c r="Y19" s="140" t="s">
        <v>186</v>
      </c>
      <c r="Z19" s="140" t="s">
        <v>187</v>
      </c>
      <c r="AA19" s="140" t="s">
        <v>188</v>
      </c>
      <c r="AB19" s="140" t="s">
        <v>189</v>
      </c>
      <c r="AC19" s="140" t="s">
        <v>8</v>
      </c>
      <c r="AD19" s="140" t="s">
        <v>9</v>
      </c>
      <c r="AE19" s="140" t="s">
        <v>10</v>
      </c>
      <c r="AF19" s="140" t="s">
        <v>195</v>
      </c>
      <c r="AG19" s="140" t="s">
        <v>11</v>
      </c>
      <c r="AH19" s="140" t="s">
        <v>12</v>
      </c>
      <c r="AI19" s="8" t="s">
        <v>13</v>
      </c>
      <c r="AJ19" s="177"/>
      <c r="AK19" s="177"/>
      <c r="AL19" s="177"/>
      <c r="AM19" s="177"/>
      <c r="AN19" s="3"/>
      <c r="AO19" s="3"/>
    </row>
    <row r="20" spans="4:41">
      <c r="D20" s="9" t="s">
        <v>14</v>
      </c>
      <c r="E20" s="73" t="str">
        <f>VLOOKUP(AI20,$U$20:$AH$31,2)</f>
        <v>Us Karas</v>
      </c>
      <c r="F20" s="73">
        <f>VLOOKUP(AI20,$U$20:$AH$31,3)</f>
        <v>11</v>
      </c>
      <c r="G20" s="73">
        <f>VLOOKUP(AI20,$U$20:$AH$31,4)</f>
        <v>23</v>
      </c>
      <c r="H20" s="74">
        <f>VLOOKUP(AI20,$U$20:$AH$31,5)</f>
        <v>7</v>
      </c>
      <c r="I20" s="74">
        <f>VLOOKUP(AI20,$U$20:$AH$31,6)</f>
        <v>1</v>
      </c>
      <c r="J20" s="74">
        <f>VLOOKUP(AI20,$U$20:$AH$31,7)</f>
        <v>0</v>
      </c>
      <c r="K20" s="74">
        <f>VLOOKUP(AI20,$U$20:$AH$31,8)</f>
        <v>3</v>
      </c>
      <c r="L20" s="74">
        <f>VLOOKUP(AI20,$U$20:$AH$31,9)</f>
        <v>644</v>
      </c>
      <c r="M20" s="74">
        <f>VLOOKUP(AI20,$U$20:$AH$31,10)</f>
        <v>479</v>
      </c>
      <c r="N20" s="73">
        <f>VLOOKUP(AI20,$U$20:$AH$31,11)</f>
        <v>165</v>
      </c>
      <c r="O20" s="77">
        <f>VLOOKUP(AI20,$U$20:$AH$31,12)</f>
        <v>0.69696969696969702</v>
      </c>
      <c r="Q20" s="3"/>
      <c r="R20" s="3" t="s">
        <v>192</v>
      </c>
      <c r="S20" s="3"/>
      <c r="T20" s="3"/>
      <c r="U20" s="140">
        <v>1</v>
      </c>
      <c r="V20" s="65" t="s">
        <v>104</v>
      </c>
      <c r="W20" s="142">
        <f>COUNT(F38,H60,F71,H46,H78,F91,H98,F108,H120,F128,F140)</f>
        <v>11</v>
      </c>
      <c r="X20" s="132">
        <f>SUM(C38,Q46,Q60,C71,Q78,C91,Q98,C108,Q120,C128,C140)</f>
        <v>20</v>
      </c>
      <c r="Y20" s="132">
        <f>SUM(COUNTIFS($C$36:$C$141,3,$D$36:$D$141,V20),COUNTIFS($I$36:$I$141,V20,$Q$36:$Q$141,3))</f>
        <v>6</v>
      </c>
      <c r="Z20" s="132">
        <f>SUM(COUNTIFS($C$36:$C$141,2,$D$36:$D$141,V20),COUNTIFS($I$36:$I$141,V20,$Q$36:$Q$141,2))</f>
        <v>1</v>
      </c>
      <c r="AA20" s="132">
        <f>SUM(COUNTIFS($C$36:$C$141,1,$D$36:$D$141,V20),COUNTIFS($I$36:$I$141,V20,$Q$36:$Q$141,1))</f>
        <v>0</v>
      </c>
      <c r="AB20" s="132">
        <f>SUM(COUNTIFS($C$36:$C$141,0,$D$36:$D$141,V20),COUNTIFS($I$36:$I$141,V20,$Q$36:$Q$141,0))</f>
        <v>4</v>
      </c>
      <c r="AC20" s="132">
        <f>SUM(F38,H46,H60,F71,H78,F91,H98,H120,F108,F128,F140)</f>
        <v>536</v>
      </c>
      <c r="AD20" s="132">
        <f>SUM(H38,F46,F60,H71,F78,H91,F98,H108,F120,H128,H140)</f>
        <v>509</v>
      </c>
      <c r="AE20" s="132">
        <f>AC20-AD20</f>
        <v>27</v>
      </c>
      <c r="AF20" s="143">
        <f>(X20/(W20*3))</f>
        <v>0.60606060606060608</v>
      </c>
      <c r="AG20" s="132">
        <f>(X20*10^10)+((AC20+5000)*10^6)+(AE20*10)+U20</f>
        <v>205536000271</v>
      </c>
      <c r="AH20" s="132">
        <f>LARGE($AG$20:$AG$31,U20)</f>
        <v>235644001656</v>
      </c>
      <c r="AI20" s="75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72" t="str">
        <f t="shared" ref="E21:E31" si="0">VLOOKUP(AI21,$U$20:$AH$31,2)</f>
        <v>TriangagemFC</v>
      </c>
      <c r="F21" s="72">
        <f t="shared" ref="F21:F31" si="1">VLOOKUP(AI21,$U$20:$AH$31,3)</f>
        <v>11</v>
      </c>
      <c r="G21" s="72">
        <f t="shared" ref="G21:G31" si="2">VLOOKUP(AI21,$U$20:$AH$31,4)</f>
        <v>23</v>
      </c>
      <c r="H21" s="71">
        <f t="shared" ref="H21:H31" si="3">VLOOKUP(AI21,$U$20:$AH$31,5)</f>
        <v>6</v>
      </c>
      <c r="I21" s="71">
        <f t="shared" ref="I21:I31" si="4">VLOOKUP(AI21,$U$20:$AH$31,6)</f>
        <v>2</v>
      </c>
      <c r="J21" s="71">
        <f t="shared" ref="J21:J31" si="5">VLOOKUP(AI21,$U$20:$AH$31,7)</f>
        <v>1</v>
      </c>
      <c r="K21" s="71">
        <f t="shared" ref="K21:K31" si="6">VLOOKUP(AI21,$U$20:$AH$31,8)</f>
        <v>2</v>
      </c>
      <c r="L21" s="71">
        <f t="shared" ref="L21:L31" si="7">VLOOKUP(AI21,$U$20:$AH$31,9)</f>
        <v>604</v>
      </c>
      <c r="M21" s="71">
        <f t="shared" ref="M21:M31" si="8">VLOOKUP(AI21,$U$20:$AH$31,10)</f>
        <v>452</v>
      </c>
      <c r="N21" s="72">
        <f t="shared" ref="N21:N31" si="9">VLOOKUP(AI21,$U$20:$AH$31,11)</f>
        <v>152</v>
      </c>
      <c r="O21" s="78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0">
        <v>2</v>
      </c>
      <c r="V21" s="65" t="s">
        <v>119</v>
      </c>
      <c r="W21" s="142">
        <f>COUNT(H41,F50,H57,F69,F81,H91,F96,H110,F118,F130,H138)</f>
        <v>11</v>
      </c>
      <c r="X21" s="132">
        <f>SUM(Q41,Q57,C69,C81,Q91,C50,C96,Q110,C118,C130,Q138)</f>
        <v>12</v>
      </c>
      <c r="Y21" s="132">
        <f t="shared" ref="Y21:Y31" si="11">SUM(COUNTIFS($C$36:$C$141,3,$D$36:$D$141,V21),COUNTIFS($I$36:$I$141,V21,$Q$36:$Q$141,3))</f>
        <v>4</v>
      </c>
      <c r="Z21" s="132">
        <f t="shared" ref="Z21:Z31" si="12">SUM(COUNTIFS($C$36:$C$141,2,$D$36:$D$141,V21),COUNTIFS($I$36:$I$141,V21,$Q$36:$Q$141,2))</f>
        <v>0</v>
      </c>
      <c r="AA21" s="132">
        <f t="shared" ref="AA21:AA31" si="13">SUM(COUNTIFS($C$36:$C$141,1,$D$36:$D$141,V21),COUNTIFS($I$36:$I$141,V21,$Q$36:$Q$141,1))</f>
        <v>0</v>
      </c>
      <c r="AB21" s="132">
        <f t="shared" ref="AB21:AB31" si="14">SUM(COUNTIFS($C$36:$C$141,0,$D$36:$D$141,V21),COUNTIFS($I$36:$I$141,V21,$Q$36:$Q$141,0))</f>
        <v>7</v>
      </c>
      <c r="AC21" s="132">
        <f>SUM(H41,F50,H57,F69,F81,H91,F96,H110,F118,F130,H138)</f>
        <v>543</v>
      </c>
      <c r="AD21" s="132">
        <f>SUM(F41,H50,F57,H69,H81,F91,H96,F110,H118,H130,F138)</f>
        <v>475</v>
      </c>
      <c r="AE21" s="132">
        <f>AC21-AD21</f>
        <v>68</v>
      </c>
      <c r="AF21" s="143">
        <f t="shared" ref="AF21:AF31" si="15">(X21/(W21*3))</f>
        <v>0.36363636363636365</v>
      </c>
      <c r="AG21" s="132">
        <f t="shared" ref="AG21:AG31" si="16">(X21*10^10)+((AC21+5000)*10^6)+(AE21*10)+U21</f>
        <v>125543000682</v>
      </c>
      <c r="AH21" s="132">
        <f>LARGE($AG$20:$AG$31,U21)</f>
        <v>235604001524</v>
      </c>
      <c r="AI21" s="75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72" t="str">
        <f t="shared" si="0"/>
        <v>Barbosinhaas</v>
      </c>
      <c r="F22" s="72">
        <f t="shared" si="1"/>
        <v>11</v>
      </c>
      <c r="G22" s="72">
        <f t="shared" si="2"/>
        <v>20</v>
      </c>
      <c r="H22" s="71">
        <f t="shared" si="3"/>
        <v>6</v>
      </c>
      <c r="I22" s="71">
        <f t="shared" si="4"/>
        <v>1</v>
      </c>
      <c r="J22" s="71">
        <f t="shared" si="5"/>
        <v>0</v>
      </c>
      <c r="K22" s="71">
        <f t="shared" si="6"/>
        <v>4</v>
      </c>
      <c r="L22" s="71">
        <f t="shared" si="7"/>
        <v>536</v>
      </c>
      <c r="M22" s="71">
        <f t="shared" si="8"/>
        <v>509</v>
      </c>
      <c r="N22" s="72">
        <f t="shared" si="9"/>
        <v>27</v>
      </c>
      <c r="O22" s="78">
        <f t="shared" si="10"/>
        <v>0.60606060606060608</v>
      </c>
      <c r="Q22" s="3"/>
      <c r="R22" s="3" t="s">
        <v>194</v>
      </c>
      <c r="S22" s="3"/>
      <c r="T22" s="3"/>
      <c r="U22" s="140">
        <v>3</v>
      </c>
      <c r="V22" s="65" t="s">
        <v>110</v>
      </c>
      <c r="W22" s="142">
        <f>COUNT(F39,H50,F60,F67,H77,H86,F99,H107,F121,H129,F137)</f>
        <v>11</v>
      </c>
      <c r="X22" s="132">
        <f>SUM(C39,Q50,C60,C67,C99,Q77,Q86,Q107,C121,Q129,C137)</f>
        <v>5</v>
      </c>
      <c r="Y22" s="132">
        <f t="shared" si="11"/>
        <v>1</v>
      </c>
      <c r="Z22" s="132">
        <f t="shared" si="12"/>
        <v>1</v>
      </c>
      <c r="AA22" s="132">
        <f t="shared" si="13"/>
        <v>0</v>
      </c>
      <c r="AB22" s="132">
        <f t="shared" si="14"/>
        <v>9</v>
      </c>
      <c r="AC22" s="132">
        <f>SUM(F39,H50,F60,F67,H77,H86,F99,H107,F121,H129,F137)</f>
        <v>349</v>
      </c>
      <c r="AD22" s="132">
        <f>SUM(H39,F50,H60,H67,F77,F86,H99,F107,H121,F129,H137)</f>
        <v>610</v>
      </c>
      <c r="AE22" s="132">
        <f>AC22-AD22</f>
        <v>-261</v>
      </c>
      <c r="AF22" s="143">
        <f t="shared" si="15"/>
        <v>0.15151515151515152</v>
      </c>
      <c r="AG22" s="132">
        <f t="shared" si="16"/>
        <v>55348997393</v>
      </c>
      <c r="AH22" s="132">
        <f t="shared" ref="AH22:AH31" si="18">LARGE($AG$20:$AG$31,U22)</f>
        <v>205536000271</v>
      </c>
      <c r="AI22" s="75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72" t="str">
        <f t="shared" si="0"/>
        <v>Botafogo do HG</v>
      </c>
      <c r="F23" s="72">
        <f t="shared" si="1"/>
        <v>11</v>
      </c>
      <c r="G23" s="72">
        <f t="shared" si="2"/>
        <v>19</v>
      </c>
      <c r="H23" s="71">
        <f t="shared" si="3"/>
        <v>5</v>
      </c>
      <c r="I23" s="71">
        <f t="shared" si="4"/>
        <v>2</v>
      </c>
      <c r="J23" s="71">
        <f t="shared" si="5"/>
        <v>0</v>
      </c>
      <c r="K23" s="71">
        <f t="shared" si="6"/>
        <v>4</v>
      </c>
      <c r="L23" s="71">
        <f t="shared" si="7"/>
        <v>514</v>
      </c>
      <c r="M23" s="71">
        <f t="shared" si="8"/>
        <v>470</v>
      </c>
      <c r="N23" s="72">
        <f t="shared" si="9"/>
        <v>44</v>
      </c>
      <c r="O23" s="78">
        <f t="shared" si="10"/>
        <v>0.5757575757575758</v>
      </c>
      <c r="Q23" s="3"/>
      <c r="R23" s="3" t="s">
        <v>138</v>
      </c>
      <c r="S23" s="3"/>
      <c r="T23" s="3"/>
      <c r="U23" s="140">
        <v>4</v>
      </c>
      <c r="V23" s="65" t="s">
        <v>114</v>
      </c>
      <c r="W23" s="142">
        <f>COUNT(F41,F46,H58,F68,H76,H87,F101,H109,H121,F126,H139)</f>
        <v>11</v>
      </c>
      <c r="X23" s="132">
        <f>SUM(C41,C46,C68,Q76,Q58,Q109,Q87,C101,Q121,C126,Q139)</f>
        <v>23</v>
      </c>
      <c r="Y23" s="132">
        <f t="shared" si="11"/>
        <v>6</v>
      </c>
      <c r="Z23" s="132">
        <f t="shared" si="12"/>
        <v>2</v>
      </c>
      <c r="AA23" s="132">
        <f t="shared" si="13"/>
        <v>1</v>
      </c>
      <c r="AB23" s="132">
        <f t="shared" si="14"/>
        <v>2</v>
      </c>
      <c r="AC23" s="132">
        <f>SUM(F41,F46,H58,F68,H87,H109,H76,F101,H121,F126,H139)</f>
        <v>604</v>
      </c>
      <c r="AD23" s="132">
        <f>SUM(H41,H46,H68,F58,F76,F87,H101,F109,F121,H126,F139)</f>
        <v>452</v>
      </c>
      <c r="AE23" s="132">
        <f>AC23-AD23</f>
        <v>152</v>
      </c>
      <c r="AF23" s="143">
        <f t="shared" si="15"/>
        <v>0.69696969696969702</v>
      </c>
      <c r="AG23" s="132">
        <f t="shared" si="16"/>
        <v>235604001524</v>
      </c>
      <c r="AH23" s="132">
        <f t="shared" si="18"/>
        <v>195514000451</v>
      </c>
      <c r="AI23" s="75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67" t="str">
        <f t="shared" si="0"/>
        <v>Vascão Carangola</v>
      </c>
      <c r="F24" s="67">
        <f t="shared" si="1"/>
        <v>11</v>
      </c>
      <c r="G24" s="67">
        <f t="shared" si="2"/>
        <v>19</v>
      </c>
      <c r="H24" s="68">
        <f t="shared" si="3"/>
        <v>5</v>
      </c>
      <c r="I24" s="68">
        <f t="shared" si="4"/>
        <v>2</v>
      </c>
      <c r="J24" s="68">
        <f t="shared" si="5"/>
        <v>0</v>
      </c>
      <c r="K24" s="68">
        <f t="shared" si="6"/>
        <v>4</v>
      </c>
      <c r="L24" s="68">
        <f t="shared" si="7"/>
        <v>454</v>
      </c>
      <c r="M24" s="68">
        <f t="shared" si="8"/>
        <v>414</v>
      </c>
      <c r="N24" s="67">
        <f t="shared" si="9"/>
        <v>40</v>
      </c>
      <c r="O24" s="79">
        <f t="shared" si="10"/>
        <v>0.5757575757575758</v>
      </c>
      <c r="Q24" s="3"/>
      <c r="R24" s="3" t="s">
        <v>190</v>
      </c>
      <c r="S24" s="3"/>
      <c r="T24" s="3"/>
      <c r="U24" s="140">
        <v>5</v>
      </c>
      <c r="V24" s="65" t="s">
        <v>117</v>
      </c>
      <c r="W24" s="142">
        <f>COUNT(H36,F47,H56,F70,H79,F89,H101,F107,H118,F127,H140)</f>
        <v>11</v>
      </c>
      <c r="X24" s="132">
        <f>SUM(Q36,C47,Q56,C70,Q79,C89,Q101,C107,Q118,C127,Q140)</f>
        <v>11</v>
      </c>
      <c r="Y24" s="132">
        <f t="shared" si="11"/>
        <v>2</v>
      </c>
      <c r="Z24" s="132">
        <f t="shared" si="12"/>
        <v>2</v>
      </c>
      <c r="AA24" s="132">
        <f t="shared" si="13"/>
        <v>1</v>
      </c>
      <c r="AB24" s="132">
        <f t="shared" si="14"/>
        <v>6</v>
      </c>
      <c r="AC24" s="132">
        <f>SUM(H36,F47,H56,F70,H79,F89,H101,F107,H118,F127,H140)</f>
        <v>439</v>
      </c>
      <c r="AD24" s="132">
        <f>SUM(F36,H47,F56,H70,F79,H89,F101,H107,F118,H127,F140)</f>
        <v>470</v>
      </c>
      <c r="AE24" s="132">
        <f t="shared" ref="AE24:AE31" si="19">AC24-AD24</f>
        <v>-31</v>
      </c>
      <c r="AF24" s="143">
        <f t="shared" si="15"/>
        <v>0.33333333333333331</v>
      </c>
      <c r="AG24" s="132">
        <f t="shared" si="16"/>
        <v>115438999695</v>
      </c>
      <c r="AH24" s="132">
        <f t="shared" si="18"/>
        <v>195454000412</v>
      </c>
      <c r="AI24" s="75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67" t="str">
        <f t="shared" si="0"/>
        <v>Glaa.VascodaaGamaa</v>
      </c>
      <c r="F25" s="67">
        <f t="shared" si="1"/>
        <v>11</v>
      </c>
      <c r="G25" s="67">
        <f t="shared" si="2"/>
        <v>13</v>
      </c>
      <c r="H25" s="68">
        <f t="shared" si="3"/>
        <v>2</v>
      </c>
      <c r="I25" s="68">
        <f t="shared" si="4"/>
        <v>3</v>
      </c>
      <c r="J25" s="68">
        <f t="shared" si="5"/>
        <v>1</v>
      </c>
      <c r="K25" s="68">
        <f t="shared" si="6"/>
        <v>5</v>
      </c>
      <c r="L25" s="68">
        <f t="shared" si="7"/>
        <v>553</v>
      </c>
      <c r="M25" s="68">
        <f t="shared" si="8"/>
        <v>533</v>
      </c>
      <c r="N25" s="67">
        <f t="shared" si="9"/>
        <v>20</v>
      </c>
      <c r="O25" s="79">
        <f t="shared" si="10"/>
        <v>0.39393939393939392</v>
      </c>
      <c r="Q25" s="3"/>
      <c r="R25" s="3" t="s">
        <v>19</v>
      </c>
      <c r="S25" s="3"/>
      <c r="T25" s="3"/>
      <c r="U25" s="140">
        <v>6</v>
      </c>
      <c r="V25" s="65" t="s">
        <v>94</v>
      </c>
      <c r="W25" s="142">
        <f>COUNT(H38,F49,F57,H70,H76,H86,H96,H106,H116,H126,H136)</f>
        <v>11</v>
      </c>
      <c r="X25" s="132">
        <f>SUM(Q38,C49,C57,Q70,C76,Q90,C100,C111,Q117,C131,Q137)</f>
        <v>23</v>
      </c>
      <c r="Y25" s="132">
        <f t="shared" si="11"/>
        <v>7</v>
      </c>
      <c r="Z25" s="132">
        <f t="shared" si="12"/>
        <v>1</v>
      </c>
      <c r="AA25" s="132">
        <f t="shared" si="13"/>
        <v>0</v>
      </c>
      <c r="AB25" s="132">
        <f t="shared" si="14"/>
        <v>3</v>
      </c>
      <c r="AC25" s="132">
        <f>SUM(H38,F49,F57,H70,F76,H90,F100,F111,H117,F131,H137)</f>
        <v>644</v>
      </c>
      <c r="AD25" s="132">
        <f>SUM(F38,H49,H57,F70,H76,F90,H100,H111,F117,H131,F137)</f>
        <v>479</v>
      </c>
      <c r="AE25" s="132">
        <f t="shared" si="19"/>
        <v>165</v>
      </c>
      <c r="AF25" s="143">
        <f t="shared" si="15"/>
        <v>0.69696969696969702</v>
      </c>
      <c r="AG25" s="132">
        <f t="shared" si="16"/>
        <v>235644001656</v>
      </c>
      <c r="AH25" s="132">
        <f t="shared" si="18"/>
        <v>135553000208</v>
      </c>
      <c r="AI25" s="75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67" t="str">
        <f t="shared" si="0"/>
        <v>Barreirinha FC</v>
      </c>
      <c r="F26" s="67">
        <f t="shared" si="1"/>
        <v>11</v>
      </c>
      <c r="G26" s="67">
        <f t="shared" si="2"/>
        <v>13</v>
      </c>
      <c r="H26" s="68">
        <f t="shared" si="3"/>
        <v>3</v>
      </c>
      <c r="I26" s="68">
        <f t="shared" si="4"/>
        <v>2</v>
      </c>
      <c r="J26" s="68">
        <f t="shared" si="5"/>
        <v>0</v>
      </c>
      <c r="K26" s="68">
        <f t="shared" si="6"/>
        <v>6</v>
      </c>
      <c r="L26" s="68">
        <f t="shared" si="7"/>
        <v>495</v>
      </c>
      <c r="M26" s="68">
        <f t="shared" si="8"/>
        <v>571</v>
      </c>
      <c r="N26" s="67">
        <f t="shared" si="9"/>
        <v>-76</v>
      </c>
      <c r="O26" s="79">
        <f t="shared" si="10"/>
        <v>0.39393939393939392</v>
      </c>
      <c r="Q26" s="3"/>
      <c r="R26" s="3" t="s">
        <v>196</v>
      </c>
      <c r="S26" s="3"/>
      <c r="T26" s="3"/>
      <c r="U26" s="140">
        <v>7</v>
      </c>
      <c r="V26" s="65" t="s">
        <v>124</v>
      </c>
      <c r="W26" s="142">
        <f>COUNT(H36,H46,H56,H66,H76,H86,H96,H106,H116,H126,H136)</f>
        <v>11</v>
      </c>
      <c r="X26" s="132">
        <f>SUM(Q40,Q47,C59,C66,Q81,C87,C98,Q111,Q119,C129,Q136)</f>
        <v>9</v>
      </c>
      <c r="Y26" s="132">
        <f t="shared" si="11"/>
        <v>2</v>
      </c>
      <c r="Z26" s="132">
        <f t="shared" si="12"/>
        <v>1</v>
      </c>
      <c r="AA26" s="132">
        <f t="shared" si="13"/>
        <v>1</v>
      </c>
      <c r="AB26" s="132">
        <f t="shared" si="14"/>
        <v>7</v>
      </c>
      <c r="AC26" s="132">
        <f>SUM(H40,H47,F59,F66,H81,F87,F98,H111,H119,F129,H136)</f>
        <v>418</v>
      </c>
      <c r="AD26" s="132">
        <f>SUM(F40,F47,H59,H66,F81,H87,H98,F119,H129,F136)</f>
        <v>477</v>
      </c>
      <c r="AE26" s="132">
        <f t="shared" si="19"/>
        <v>-59</v>
      </c>
      <c r="AF26" s="143">
        <f t="shared" si="15"/>
        <v>0.27272727272727271</v>
      </c>
      <c r="AG26" s="132">
        <f t="shared" si="16"/>
        <v>95417999417</v>
      </c>
      <c r="AH26" s="132">
        <f t="shared" si="18"/>
        <v>135494999250</v>
      </c>
      <c r="AI26" s="75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67" t="str">
        <f t="shared" si="0"/>
        <v>flurocha fc</v>
      </c>
      <c r="F27" s="67">
        <f t="shared" si="1"/>
        <v>11</v>
      </c>
      <c r="G27" s="67">
        <f t="shared" si="2"/>
        <v>12</v>
      </c>
      <c r="H27" s="68">
        <f t="shared" si="3"/>
        <v>4</v>
      </c>
      <c r="I27" s="68">
        <f t="shared" si="4"/>
        <v>0</v>
      </c>
      <c r="J27" s="68">
        <f t="shared" si="5"/>
        <v>0</v>
      </c>
      <c r="K27" s="68">
        <f t="shared" si="6"/>
        <v>7</v>
      </c>
      <c r="L27" s="68">
        <f t="shared" si="7"/>
        <v>543</v>
      </c>
      <c r="M27" s="68">
        <f t="shared" si="8"/>
        <v>475</v>
      </c>
      <c r="N27" s="67">
        <f t="shared" si="9"/>
        <v>68</v>
      </c>
      <c r="O27" s="79">
        <f t="shared" si="10"/>
        <v>0.36363636363636365</v>
      </c>
      <c r="Q27" s="3"/>
      <c r="R27" s="3"/>
      <c r="S27" s="3"/>
      <c r="T27" s="3"/>
      <c r="U27" s="140">
        <v>8</v>
      </c>
      <c r="V27" s="65" t="s">
        <v>98</v>
      </c>
      <c r="W27" s="142">
        <f>COUNT(H36,H46,H56,H66,H76,H86,H96,H106,H116,H126,H136)</f>
        <v>11</v>
      </c>
      <c r="X27" s="132">
        <f>SUM(Q39,Q48,C61,Q66,C79,C90,Q96,C106,C116,Q128,C139)</f>
        <v>13</v>
      </c>
      <c r="Y27" s="132">
        <f t="shared" si="11"/>
        <v>2</v>
      </c>
      <c r="Z27" s="132">
        <f t="shared" si="12"/>
        <v>3</v>
      </c>
      <c r="AA27" s="132">
        <f t="shared" si="13"/>
        <v>1</v>
      </c>
      <c r="AB27" s="132">
        <f t="shared" si="14"/>
        <v>5</v>
      </c>
      <c r="AC27" s="132">
        <f>SUM(H39,H48,F61,H66,F79,F90,H96,F106,F116,H128,F139)</f>
        <v>553</v>
      </c>
      <c r="AD27" s="132">
        <f>SUM(F39,F48,F66,H61,H79,H90,F96,H106,H116,F128,H139)</f>
        <v>533</v>
      </c>
      <c r="AE27" s="132">
        <f t="shared" si="19"/>
        <v>20</v>
      </c>
      <c r="AF27" s="143">
        <f t="shared" si="15"/>
        <v>0.39393939393939392</v>
      </c>
      <c r="AG27" s="132">
        <f t="shared" si="16"/>
        <v>135553000208</v>
      </c>
      <c r="AH27" s="132">
        <f t="shared" si="18"/>
        <v>125543000682</v>
      </c>
      <c r="AI27" s="75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67" t="str">
        <f t="shared" si="0"/>
        <v>PANZA FC</v>
      </c>
      <c r="F28" s="67">
        <f t="shared" si="1"/>
        <v>11</v>
      </c>
      <c r="G28" s="67">
        <f t="shared" si="2"/>
        <v>11</v>
      </c>
      <c r="H28" s="68">
        <f t="shared" si="3"/>
        <v>3</v>
      </c>
      <c r="I28" s="68">
        <f t="shared" si="4"/>
        <v>0</v>
      </c>
      <c r="J28" s="68">
        <f t="shared" si="5"/>
        <v>2</v>
      </c>
      <c r="K28" s="68">
        <f t="shared" si="6"/>
        <v>6</v>
      </c>
      <c r="L28" s="68">
        <f t="shared" si="7"/>
        <v>521</v>
      </c>
      <c r="M28" s="68">
        <f t="shared" si="8"/>
        <v>558</v>
      </c>
      <c r="N28" s="67">
        <f t="shared" si="9"/>
        <v>-37</v>
      </c>
      <c r="O28" s="79">
        <f t="shared" si="10"/>
        <v>0.33333333333333331</v>
      </c>
      <c r="Q28" s="3"/>
      <c r="R28" s="3" t="s">
        <v>179</v>
      </c>
      <c r="S28" s="3"/>
      <c r="T28" s="3"/>
      <c r="U28" s="140">
        <v>9</v>
      </c>
      <c r="V28" s="65" t="s">
        <v>96</v>
      </c>
      <c r="W28" s="142">
        <f>COUNT(H36,H46,H56,H66,H76,H86,H96,H106,H116,H126,H136)</f>
        <v>11</v>
      </c>
      <c r="X28" s="132">
        <f>SUM(C37,Q49,C56,Q69,C77,Q88,C97,Q106,C120,Q126,C136)</f>
        <v>11</v>
      </c>
      <c r="Y28" s="132">
        <f t="shared" si="11"/>
        <v>3</v>
      </c>
      <c r="Z28" s="132">
        <f t="shared" si="12"/>
        <v>0</v>
      </c>
      <c r="AA28" s="132">
        <f t="shared" si="13"/>
        <v>2</v>
      </c>
      <c r="AB28" s="132">
        <f t="shared" si="14"/>
        <v>6</v>
      </c>
      <c r="AC28" s="132">
        <f>SUM(F37,H49,F56,H69,F77,H88,F97,H106,F120,H126,F136)</f>
        <v>521</v>
      </c>
      <c r="AD28" s="132">
        <f>SUM(H37,F49,H56,F69,H77,F88,H97,F106,H120,F126,H136)</f>
        <v>558</v>
      </c>
      <c r="AE28" s="132">
        <f t="shared" si="19"/>
        <v>-37</v>
      </c>
      <c r="AF28" s="143">
        <f t="shared" si="15"/>
        <v>0.33333333333333331</v>
      </c>
      <c r="AG28" s="132">
        <f t="shared" si="16"/>
        <v>115520999639</v>
      </c>
      <c r="AH28" s="132">
        <f t="shared" si="18"/>
        <v>115520999639</v>
      </c>
      <c r="AI28" s="75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67" t="str">
        <f t="shared" si="0"/>
        <v>Stars United C.F.</v>
      </c>
      <c r="F29" s="67">
        <f t="shared" si="1"/>
        <v>11</v>
      </c>
      <c r="G29" s="67">
        <f t="shared" si="2"/>
        <v>11</v>
      </c>
      <c r="H29" s="68">
        <f t="shared" si="3"/>
        <v>2</v>
      </c>
      <c r="I29" s="68">
        <f t="shared" si="4"/>
        <v>2</v>
      </c>
      <c r="J29" s="68">
        <f t="shared" si="5"/>
        <v>1</v>
      </c>
      <c r="K29" s="68">
        <f t="shared" si="6"/>
        <v>6</v>
      </c>
      <c r="L29" s="68">
        <f t="shared" si="7"/>
        <v>439</v>
      </c>
      <c r="M29" s="68">
        <f t="shared" si="8"/>
        <v>470</v>
      </c>
      <c r="N29" s="67">
        <f t="shared" si="9"/>
        <v>-31</v>
      </c>
      <c r="O29" s="79">
        <f t="shared" si="10"/>
        <v>0.33333333333333331</v>
      </c>
      <c r="Q29" s="3"/>
      <c r="R29" s="3" t="s">
        <v>180</v>
      </c>
      <c r="S29" s="3"/>
      <c r="T29" s="3"/>
      <c r="U29" s="140">
        <v>10</v>
      </c>
      <c r="V29" s="65" t="s">
        <v>129</v>
      </c>
      <c r="W29" s="142">
        <f>COUNT(H36,H46,H56,H66,H76,H86,H96,H106,H116,H126,H136)</f>
        <v>11</v>
      </c>
      <c r="X29" s="132">
        <f>SUM(Q37,C48,Q59,Q71,C80,Q89,Q99,C109,C117,Q130,Q141)</f>
        <v>13</v>
      </c>
      <c r="Y29" s="132">
        <f t="shared" si="11"/>
        <v>3</v>
      </c>
      <c r="Z29" s="132">
        <f t="shared" si="12"/>
        <v>2</v>
      </c>
      <c r="AA29" s="132">
        <f t="shared" si="13"/>
        <v>0</v>
      </c>
      <c r="AB29" s="132">
        <f t="shared" si="14"/>
        <v>6</v>
      </c>
      <c r="AC29" s="132">
        <f>SUM(H37,F48,H59,H71,F80,H89,H99,F109,F117,H130,H141)</f>
        <v>495</v>
      </c>
      <c r="AD29" s="132">
        <f>SUM(F37,H48,F59,F71,H80,F89,F99,H109,H117,F130,F141)</f>
        <v>571</v>
      </c>
      <c r="AE29" s="132">
        <f t="shared" si="19"/>
        <v>-76</v>
      </c>
      <c r="AF29" s="143">
        <f t="shared" si="15"/>
        <v>0.39393939393939392</v>
      </c>
      <c r="AG29" s="132">
        <f t="shared" si="16"/>
        <v>135494999250</v>
      </c>
      <c r="AH29" s="132">
        <f t="shared" si="18"/>
        <v>115438999695</v>
      </c>
      <c r="AI29" s="75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67" t="str">
        <f t="shared" si="0"/>
        <v>NICKA SC</v>
      </c>
      <c r="F30" s="67">
        <f t="shared" si="1"/>
        <v>11</v>
      </c>
      <c r="G30" s="67">
        <f t="shared" si="2"/>
        <v>9</v>
      </c>
      <c r="H30" s="68">
        <f t="shared" si="3"/>
        <v>2</v>
      </c>
      <c r="I30" s="68">
        <f t="shared" si="4"/>
        <v>1</v>
      </c>
      <c r="J30" s="68">
        <f t="shared" si="5"/>
        <v>1</v>
      </c>
      <c r="K30" s="68">
        <f t="shared" si="6"/>
        <v>7</v>
      </c>
      <c r="L30" s="68">
        <f t="shared" si="7"/>
        <v>418</v>
      </c>
      <c r="M30" s="68">
        <f t="shared" si="8"/>
        <v>477</v>
      </c>
      <c r="N30" s="67">
        <f t="shared" si="9"/>
        <v>-59</v>
      </c>
      <c r="O30" s="79">
        <f t="shared" si="10"/>
        <v>0.27272727272727271</v>
      </c>
      <c r="Q30" s="3"/>
      <c r="R30" s="3" t="s">
        <v>181</v>
      </c>
      <c r="S30" s="3"/>
      <c r="T30" s="3"/>
      <c r="U30" s="140">
        <v>11</v>
      </c>
      <c r="V30" s="65" t="s">
        <v>132</v>
      </c>
      <c r="W30" s="142">
        <f>COUNT(H36,H46,H56,H66,H76,H86,H96,H106,H116,H126,H136)</f>
        <v>11</v>
      </c>
      <c r="X30" s="132">
        <f>SUM(C40,Q51,C58,Q67,C78,C88,Q100,C110,Q116,Q127,C141)</f>
        <v>19</v>
      </c>
      <c r="Y30" s="132">
        <f t="shared" si="11"/>
        <v>5</v>
      </c>
      <c r="Z30" s="132">
        <f t="shared" si="12"/>
        <v>2</v>
      </c>
      <c r="AA30" s="132">
        <f t="shared" si="13"/>
        <v>0</v>
      </c>
      <c r="AB30" s="132">
        <f t="shared" si="14"/>
        <v>4</v>
      </c>
      <c r="AC30" s="132">
        <f>SUM(F40,H51,F58,H67,F78,H100,F110,H116,H127,F141,F88)</f>
        <v>514</v>
      </c>
      <c r="AD30" s="132">
        <f>SUM(H40,F51,H58,F67,H78,H88,F100,H110,F116,F127,H141)</f>
        <v>470</v>
      </c>
      <c r="AE30" s="132">
        <f t="shared" si="19"/>
        <v>44</v>
      </c>
      <c r="AF30" s="143">
        <f t="shared" si="15"/>
        <v>0.5757575757575758</v>
      </c>
      <c r="AG30" s="132">
        <f t="shared" si="16"/>
        <v>195514000451</v>
      </c>
      <c r="AH30" s="132">
        <f t="shared" si="18"/>
        <v>95417999417</v>
      </c>
      <c r="AI30" s="75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69" t="str">
        <f t="shared" si="0"/>
        <v>FC Casablanca</v>
      </c>
      <c r="F31" s="69">
        <f t="shared" si="1"/>
        <v>11</v>
      </c>
      <c r="G31" s="69">
        <f t="shared" si="2"/>
        <v>5</v>
      </c>
      <c r="H31" s="70">
        <f t="shared" si="3"/>
        <v>1</v>
      </c>
      <c r="I31" s="70">
        <f t="shared" si="4"/>
        <v>1</v>
      </c>
      <c r="J31" s="70">
        <f t="shared" si="5"/>
        <v>0</v>
      </c>
      <c r="K31" s="70">
        <f t="shared" si="6"/>
        <v>9</v>
      </c>
      <c r="L31" s="70">
        <f t="shared" si="7"/>
        <v>349</v>
      </c>
      <c r="M31" s="70">
        <f t="shared" si="8"/>
        <v>610</v>
      </c>
      <c r="N31" s="69">
        <f t="shared" si="9"/>
        <v>-261</v>
      </c>
      <c r="O31" s="80">
        <f t="shared" si="10"/>
        <v>0.15151515151515152</v>
      </c>
      <c r="Q31" s="3"/>
      <c r="R31" s="3" t="s">
        <v>182</v>
      </c>
      <c r="S31" s="3"/>
      <c r="T31" s="3"/>
      <c r="U31" s="140">
        <v>12</v>
      </c>
      <c r="V31" s="65" t="s">
        <v>184</v>
      </c>
      <c r="W31" s="142">
        <f>COUNT(H36,H46,H56,H66,H76,H86,H96,H106,H116,H126,H136)</f>
        <v>11</v>
      </c>
      <c r="X31" s="132">
        <f>SUM(C36,C51,Q61,Q68,Q80,C86,Q97,Q108,C119,Q131,C138)</f>
        <v>19</v>
      </c>
      <c r="Y31" s="132">
        <f t="shared" si="11"/>
        <v>5</v>
      </c>
      <c r="Z31" s="132">
        <f t="shared" si="12"/>
        <v>2</v>
      </c>
      <c r="AA31" s="132">
        <f t="shared" si="13"/>
        <v>0</v>
      </c>
      <c r="AB31" s="132">
        <f t="shared" si="14"/>
        <v>4</v>
      </c>
      <c r="AC31" s="132">
        <f>SUM(F36,F51,H61,H68,H80,F86,H97,H108,F119,H131,F138)</f>
        <v>454</v>
      </c>
      <c r="AD31" s="132">
        <f>SUM(H36,H51,F61,F68,F80,H86,F97,F108,H119,F131,H138)</f>
        <v>414</v>
      </c>
      <c r="AE31" s="132">
        <f t="shared" si="19"/>
        <v>40</v>
      </c>
      <c r="AF31" s="143">
        <f t="shared" si="15"/>
        <v>0.5757575757575758</v>
      </c>
      <c r="AG31" s="132">
        <f t="shared" si="16"/>
        <v>195454000412</v>
      </c>
      <c r="AH31" s="132">
        <f t="shared" si="18"/>
        <v>55348997393</v>
      </c>
      <c r="AI31" s="75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Q32" s="3"/>
      <c r="R32" s="3" t="s">
        <v>183</v>
      </c>
      <c r="S32" s="3"/>
      <c r="T32" s="3"/>
      <c r="U32" s="3"/>
      <c r="V32" s="65"/>
      <c r="W32" s="65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2"/>
      <c r="AJ32" s="3"/>
      <c r="AK32" s="3"/>
      <c r="AL32" s="3"/>
      <c r="AM32" s="3"/>
      <c r="AN32" s="3"/>
      <c r="AO32" s="3"/>
    </row>
    <row r="33" spans="3:41">
      <c r="D33" s="164" t="s">
        <v>32</v>
      </c>
      <c r="E33" s="165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66"/>
      <c r="Q33" s="3"/>
      <c r="R33" s="3"/>
      <c r="S33" s="3"/>
      <c r="T33" s="3"/>
      <c r="U33" s="3"/>
      <c r="V33" s="65"/>
      <c r="W33" s="65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67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9"/>
      <c r="Q34" s="3"/>
      <c r="R34" s="3"/>
      <c r="S34" s="3"/>
      <c r="T34" s="3"/>
      <c r="U34" s="3"/>
      <c r="V34" s="65"/>
      <c r="W34" s="65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65"/>
      <c r="W35" s="65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71" t="str">
        <f>V31</f>
        <v>Vascão Carangola</v>
      </c>
      <c r="E36" s="173"/>
      <c r="F36" s="62">
        <v>0</v>
      </c>
      <c r="G36" s="14" t="s">
        <v>20</v>
      </c>
      <c r="H36" s="63">
        <v>49</v>
      </c>
      <c r="I36" s="171" t="str">
        <f>V24</f>
        <v>Stars United C.F.</v>
      </c>
      <c r="J36" s="172"/>
      <c r="K36" s="172"/>
      <c r="L36" s="172"/>
      <c r="M36" s="172"/>
      <c r="N36" s="172"/>
      <c r="O36" s="172"/>
      <c r="P36" s="173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65"/>
      <c r="W36" s="65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70" t="str">
        <f>V28</f>
        <v>PANZA FC</v>
      </c>
      <c r="E37" s="170"/>
      <c r="F37" s="63">
        <v>54</v>
      </c>
      <c r="G37" s="14" t="s">
        <v>20</v>
      </c>
      <c r="H37" s="62">
        <v>41</v>
      </c>
      <c r="I37" s="171" t="str">
        <f>V29</f>
        <v>Barreirinha FC</v>
      </c>
      <c r="J37" s="172"/>
      <c r="K37" s="172"/>
      <c r="L37" s="172"/>
      <c r="M37" s="172"/>
      <c r="N37" s="172"/>
      <c r="O37" s="172"/>
      <c r="P37" s="173"/>
      <c r="Q37" s="2">
        <f>IF(OR(H37="",F37=""),"",IF(H37=F37,1,IF(H37&lt;F37,0,IF(H37-F37&lt;10,2,IF(H37&gt;F37,3,SE)))))</f>
        <v>0</v>
      </c>
      <c r="R37" s="2"/>
      <c r="S37" s="3"/>
      <c r="T37" s="3"/>
      <c r="U37" s="3"/>
      <c r="V37" s="65"/>
      <c r="W37" s="65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71" t="str">
        <f>V20</f>
        <v>Barbosinhaas</v>
      </c>
      <c r="E38" s="173"/>
      <c r="F38" s="63">
        <v>58</v>
      </c>
      <c r="G38" s="14" t="s">
        <v>20</v>
      </c>
      <c r="H38" s="62">
        <v>49</v>
      </c>
      <c r="I38" s="174" t="str">
        <f>V25</f>
        <v>Us Karas</v>
      </c>
      <c r="J38" s="175"/>
      <c r="K38" s="175"/>
      <c r="L38" s="175"/>
      <c r="M38" s="175"/>
      <c r="N38" s="175"/>
      <c r="O38" s="175"/>
      <c r="P38" s="176"/>
      <c r="Q38" s="2">
        <f>IF(OR(H38="",F38=""),"",IF(H38=F38,1,IF(H38&lt;F38,0,IF(H38-F38&lt;10,2,IF(H38&gt;F38,3,SE)))))</f>
        <v>0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70" t="str">
        <f>V22</f>
        <v>FC Casablanca</v>
      </c>
      <c r="E39" s="170"/>
      <c r="F39" s="63">
        <v>47</v>
      </c>
      <c r="G39" s="14" t="s">
        <v>20</v>
      </c>
      <c r="H39" s="62">
        <v>38</v>
      </c>
      <c r="I39" s="171" t="str">
        <f>V27</f>
        <v>Glaa.VascodaaGamaa</v>
      </c>
      <c r="J39" s="172"/>
      <c r="K39" s="172"/>
      <c r="L39" s="172"/>
      <c r="M39" s="172"/>
      <c r="N39" s="172"/>
      <c r="O39" s="172"/>
      <c r="P39" s="173"/>
      <c r="Q39" s="2">
        <f>IF(OR(H39="",F39=""),"",IF(H39=F39,1,IF(H39&lt;F39,0,IF(H39-F39&lt;10,2,IF(H39&gt;F39,3,SE)))))</f>
        <v>0</v>
      </c>
      <c r="R39" s="2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70" t="str">
        <f>V30</f>
        <v>Botafogo do HG</v>
      </c>
      <c r="E40" s="170"/>
      <c r="F40" s="63">
        <v>60</v>
      </c>
      <c r="G40" s="14" t="s">
        <v>20</v>
      </c>
      <c r="H40" s="62">
        <v>33</v>
      </c>
      <c r="I40" s="171" t="str">
        <f>V26</f>
        <v>NICKA SC</v>
      </c>
      <c r="J40" s="172"/>
      <c r="K40" s="172"/>
      <c r="L40" s="172"/>
      <c r="M40" s="172"/>
      <c r="N40" s="172"/>
      <c r="O40" s="172"/>
      <c r="P40" s="173"/>
      <c r="Q40" s="2">
        <f>IF(OR(H40="",F40=""),"",IF(H40=F40,1,IF(H40&lt;F40,0,IF(H40-F40&lt;10,2,IF(H40&gt;F40,3,SE)))))</f>
        <v>0</v>
      </c>
      <c r="R40" s="2"/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70" t="str">
        <f>V23</f>
        <v>TriangagemFC</v>
      </c>
      <c r="E41" s="170"/>
      <c r="F41" s="63">
        <v>59</v>
      </c>
      <c r="G41" s="14" t="s">
        <v>20</v>
      </c>
      <c r="H41" s="62">
        <v>36</v>
      </c>
      <c r="I41" s="171" t="str">
        <f>V21</f>
        <v>flurocha fc</v>
      </c>
      <c r="J41" s="172"/>
      <c r="K41" s="172"/>
      <c r="L41" s="172"/>
      <c r="M41" s="172"/>
      <c r="N41" s="172"/>
      <c r="O41" s="172"/>
      <c r="P41" s="173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64" t="s">
        <v>31</v>
      </c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6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67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9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71" t="str">
        <f>V23</f>
        <v>TriangagemFC</v>
      </c>
      <c r="E46" s="173"/>
      <c r="F46" s="63">
        <v>69</v>
      </c>
      <c r="G46" s="20" t="s">
        <v>20</v>
      </c>
      <c r="H46" s="62">
        <v>25</v>
      </c>
      <c r="I46" s="171" t="str">
        <f>V20</f>
        <v>Barbosinhaas</v>
      </c>
      <c r="J46" s="172"/>
      <c r="K46" s="172"/>
      <c r="L46" s="172"/>
      <c r="M46" s="172"/>
      <c r="N46" s="172"/>
      <c r="O46" s="172"/>
      <c r="P46" s="173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70" t="str">
        <f>V24</f>
        <v>Stars United C.F.</v>
      </c>
      <c r="E47" s="170"/>
      <c r="F47" s="62">
        <v>35</v>
      </c>
      <c r="G47" s="20" t="s">
        <v>20</v>
      </c>
      <c r="H47" s="63">
        <v>40</v>
      </c>
      <c r="I47" s="171" t="str">
        <f>V26</f>
        <v>NICKA SC</v>
      </c>
      <c r="J47" s="172"/>
      <c r="K47" s="172"/>
      <c r="L47" s="172"/>
      <c r="M47" s="172"/>
      <c r="N47" s="172"/>
      <c r="O47" s="172"/>
      <c r="P47" s="173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71" t="str">
        <f>V29</f>
        <v>Barreirinha FC</v>
      </c>
      <c r="E48" s="173"/>
      <c r="F48" s="63">
        <v>67</v>
      </c>
      <c r="G48" s="20" t="s">
        <v>20</v>
      </c>
      <c r="H48" s="62">
        <v>63</v>
      </c>
      <c r="I48" s="174" t="str">
        <f>V27</f>
        <v>Glaa.VascodaaGamaa</v>
      </c>
      <c r="J48" s="175"/>
      <c r="K48" s="175"/>
      <c r="L48" s="175"/>
      <c r="M48" s="175"/>
      <c r="N48" s="175"/>
      <c r="O48" s="175"/>
      <c r="P48" s="176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70" t="str">
        <f>V25</f>
        <v>Us Karas</v>
      </c>
      <c r="E49" s="170"/>
      <c r="F49" s="63">
        <v>106</v>
      </c>
      <c r="G49" s="20" t="s">
        <v>20</v>
      </c>
      <c r="H49" s="62">
        <v>69</v>
      </c>
      <c r="I49" s="171" t="str">
        <f>V28</f>
        <v>PANZA FC</v>
      </c>
      <c r="J49" s="172"/>
      <c r="K49" s="172"/>
      <c r="L49" s="172"/>
      <c r="M49" s="172"/>
      <c r="N49" s="172"/>
      <c r="O49" s="172"/>
      <c r="P49" s="173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70" t="str">
        <f>V21</f>
        <v>flurocha fc</v>
      </c>
      <c r="E50" s="170"/>
      <c r="F50" s="63">
        <v>101</v>
      </c>
      <c r="G50" s="20" t="s">
        <v>20</v>
      </c>
      <c r="H50" s="62">
        <v>25</v>
      </c>
      <c r="I50" s="171" t="str">
        <f>V22</f>
        <v>FC Casablanca</v>
      </c>
      <c r="J50" s="172"/>
      <c r="K50" s="172"/>
      <c r="L50" s="172"/>
      <c r="M50" s="172"/>
      <c r="N50" s="172"/>
      <c r="O50" s="172"/>
      <c r="P50" s="173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70" t="str">
        <f>V31</f>
        <v>Vascão Carangola</v>
      </c>
      <c r="E51" s="170"/>
      <c r="F51" s="62">
        <v>0</v>
      </c>
      <c r="G51" s="20" t="s">
        <v>20</v>
      </c>
      <c r="H51" s="63">
        <v>41</v>
      </c>
      <c r="I51" s="171" t="str">
        <f>V30</f>
        <v>Botafogo do HG</v>
      </c>
      <c r="J51" s="172"/>
      <c r="K51" s="172"/>
      <c r="L51" s="172"/>
      <c r="M51" s="172"/>
      <c r="N51" s="172"/>
      <c r="O51" s="172"/>
      <c r="P51" s="173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64" t="s">
        <v>30</v>
      </c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6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67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9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71" t="str">
        <f>V28</f>
        <v>PANZA FC</v>
      </c>
      <c r="E56" s="173"/>
      <c r="F56" s="62">
        <v>25</v>
      </c>
      <c r="G56" s="14" t="s">
        <v>20</v>
      </c>
      <c r="H56" s="63">
        <v>28</v>
      </c>
      <c r="I56" s="171" t="str">
        <f>V24</f>
        <v>Stars United C.F.</v>
      </c>
      <c r="J56" s="172"/>
      <c r="K56" s="172"/>
      <c r="L56" s="172"/>
      <c r="M56" s="172"/>
      <c r="N56" s="172"/>
      <c r="O56" s="172"/>
      <c r="P56" s="173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70" t="str">
        <f>V25</f>
        <v>Us Karas</v>
      </c>
      <c r="E57" s="170"/>
      <c r="F57" s="63">
        <v>53</v>
      </c>
      <c r="G57" s="14" t="s">
        <v>20</v>
      </c>
      <c r="H57" s="62">
        <v>27</v>
      </c>
      <c r="I57" s="171" t="str">
        <f>V21</f>
        <v>flurocha fc</v>
      </c>
      <c r="J57" s="172"/>
      <c r="K57" s="172"/>
      <c r="L57" s="172"/>
      <c r="M57" s="172"/>
      <c r="N57" s="172"/>
      <c r="O57" s="172"/>
      <c r="P57" s="173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71" t="str">
        <f>V30</f>
        <v>Botafogo do HG</v>
      </c>
      <c r="E58" s="173"/>
      <c r="F58" s="62">
        <v>28</v>
      </c>
      <c r="G58" s="14" t="s">
        <v>20</v>
      </c>
      <c r="H58" s="63">
        <v>35</v>
      </c>
      <c r="I58" s="174" t="str">
        <f>V23</f>
        <v>TriangagemFC</v>
      </c>
      <c r="J58" s="175"/>
      <c r="K58" s="175"/>
      <c r="L58" s="175"/>
      <c r="M58" s="175"/>
      <c r="N58" s="175"/>
      <c r="O58" s="175"/>
      <c r="P58" s="176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70" t="str">
        <f>V26</f>
        <v>NICKA SC</v>
      </c>
      <c r="E59" s="170"/>
      <c r="F59" s="63">
        <v>53</v>
      </c>
      <c r="G59" s="14" t="s">
        <v>20</v>
      </c>
      <c r="H59" s="62">
        <v>31</v>
      </c>
      <c r="I59" s="171" t="str">
        <f>V29</f>
        <v>Barreirinha FC</v>
      </c>
      <c r="J59" s="172"/>
      <c r="K59" s="172"/>
      <c r="L59" s="172"/>
      <c r="M59" s="172"/>
      <c r="N59" s="172"/>
      <c r="O59" s="172"/>
      <c r="P59" s="173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70" t="str">
        <f>V22</f>
        <v>FC Casablanca</v>
      </c>
      <c r="E60" s="170"/>
      <c r="F60" s="63">
        <v>53</v>
      </c>
      <c r="G60" s="14" t="s">
        <v>20</v>
      </c>
      <c r="H60" s="62">
        <v>26</v>
      </c>
      <c r="I60" s="171" t="str">
        <f>V20</f>
        <v>Barbosinhaas</v>
      </c>
      <c r="J60" s="172"/>
      <c r="K60" s="172"/>
      <c r="L60" s="172"/>
      <c r="M60" s="172"/>
      <c r="N60" s="172"/>
      <c r="O60" s="172"/>
      <c r="P60" s="173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70" t="str">
        <f>V27</f>
        <v>Glaa.VascodaaGamaa</v>
      </c>
      <c r="E61" s="170"/>
      <c r="F61" s="63">
        <v>38</v>
      </c>
      <c r="G61" s="14" t="s">
        <v>20</v>
      </c>
      <c r="H61" s="62">
        <v>0</v>
      </c>
      <c r="I61" s="171" t="str">
        <f>V31</f>
        <v>Vascão Carangola</v>
      </c>
      <c r="J61" s="172"/>
      <c r="K61" s="172"/>
      <c r="L61" s="172"/>
      <c r="M61" s="172"/>
      <c r="N61" s="172"/>
      <c r="O61" s="172"/>
      <c r="P61" s="173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64" t="s">
        <v>29</v>
      </c>
      <c r="E63" s="165"/>
      <c r="F63" s="165"/>
      <c r="G63" s="165"/>
      <c r="H63" s="165"/>
      <c r="I63" s="165"/>
      <c r="J63" s="165"/>
      <c r="K63" s="165"/>
      <c r="L63" s="165"/>
      <c r="M63" s="165"/>
      <c r="N63" s="165"/>
      <c r="O63" s="165"/>
      <c r="P63" s="166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67"/>
      <c r="E64" s="168"/>
      <c r="F64" s="168"/>
      <c r="G64" s="168"/>
      <c r="H64" s="168"/>
      <c r="I64" s="168"/>
      <c r="J64" s="168"/>
      <c r="K64" s="168"/>
      <c r="L64" s="168"/>
      <c r="M64" s="168"/>
      <c r="N64" s="168"/>
      <c r="O64" s="168"/>
      <c r="P64" s="169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71" t="str">
        <f>V26</f>
        <v>NICKA SC</v>
      </c>
      <c r="E66" s="173"/>
      <c r="F66" s="62">
        <v>51</v>
      </c>
      <c r="G66" s="20" t="s">
        <v>20</v>
      </c>
      <c r="H66" s="63">
        <v>58</v>
      </c>
      <c r="I66" s="171" t="str">
        <f>V27</f>
        <v>Glaa.VascodaaGamaa</v>
      </c>
      <c r="J66" s="172"/>
      <c r="K66" s="172"/>
      <c r="L66" s="172"/>
      <c r="M66" s="172"/>
      <c r="N66" s="172"/>
      <c r="O66" s="172"/>
      <c r="P66" s="173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70" t="str">
        <f>V22</f>
        <v>FC Casablanca</v>
      </c>
      <c r="E67" s="170"/>
      <c r="F67" s="62">
        <v>50</v>
      </c>
      <c r="G67" s="20" t="s">
        <v>20</v>
      </c>
      <c r="H67" s="63">
        <v>51</v>
      </c>
      <c r="I67" s="171" t="str">
        <f>V30</f>
        <v>Botafogo do HG</v>
      </c>
      <c r="J67" s="172"/>
      <c r="K67" s="172"/>
      <c r="L67" s="172"/>
      <c r="M67" s="172"/>
      <c r="N67" s="172"/>
      <c r="O67" s="172"/>
      <c r="P67" s="173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71" t="str">
        <f>V23</f>
        <v>TriangagemFC</v>
      </c>
      <c r="E68" s="173"/>
      <c r="F68" s="62">
        <v>46</v>
      </c>
      <c r="G68" s="20" t="s">
        <v>20</v>
      </c>
      <c r="H68" s="63">
        <v>74</v>
      </c>
      <c r="I68" s="174" t="str">
        <f>V31</f>
        <v>Vascão Carangola</v>
      </c>
      <c r="J68" s="175"/>
      <c r="K68" s="175"/>
      <c r="L68" s="175"/>
      <c r="M68" s="175"/>
      <c r="N68" s="175"/>
      <c r="O68" s="175"/>
      <c r="P68" s="176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70" t="str">
        <f>V21</f>
        <v>flurocha fc</v>
      </c>
      <c r="E69" s="170"/>
      <c r="F69" s="62">
        <v>32</v>
      </c>
      <c r="G69" s="20" t="s">
        <v>20</v>
      </c>
      <c r="H69" s="63">
        <v>53</v>
      </c>
      <c r="I69" s="171" t="str">
        <f>V28</f>
        <v>PANZA FC</v>
      </c>
      <c r="J69" s="172"/>
      <c r="K69" s="172"/>
      <c r="L69" s="172"/>
      <c r="M69" s="172"/>
      <c r="N69" s="172"/>
      <c r="O69" s="172"/>
      <c r="P69" s="173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70" t="str">
        <f>V24</f>
        <v>Stars United C.F.</v>
      </c>
      <c r="E70" s="170"/>
      <c r="F70" s="62">
        <v>25</v>
      </c>
      <c r="G70" s="20" t="s">
        <v>20</v>
      </c>
      <c r="H70" s="63">
        <v>59</v>
      </c>
      <c r="I70" s="171" t="str">
        <f>V25</f>
        <v>Us Karas</v>
      </c>
      <c r="J70" s="172"/>
      <c r="K70" s="172"/>
      <c r="L70" s="172"/>
      <c r="M70" s="172"/>
      <c r="N70" s="172"/>
      <c r="O70" s="172"/>
      <c r="P70" s="173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71" t="str">
        <f>V20</f>
        <v>Barbosinhaas</v>
      </c>
      <c r="E71" s="173"/>
      <c r="F71" s="63">
        <v>68</v>
      </c>
      <c r="G71" s="20" t="s">
        <v>20</v>
      </c>
      <c r="H71" s="62">
        <v>53</v>
      </c>
      <c r="I71" s="171" t="str">
        <f>V29</f>
        <v>Barreirinha FC</v>
      </c>
      <c r="J71" s="172"/>
      <c r="K71" s="172"/>
      <c r="L71" s="172"/>
      <c r="M71" s="172"/>
      <c r="N71" s="172"/>
      <c r="O71" s="172"/>
      <c r="P71" s="173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64" t="s">
        <v>28</v>
      </c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6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67"/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9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71" t="str">
        <f>V25</f>
        <v>Us Karas</v>
      </c>
      <c r="E76" s="173"/>
      <c r="F76" s="62">
        <v>42</v>
      </c>
      <c r="G76" s="14" t="s">
        <v>20</v>
      </c>
      <c r="H76" s="63">
        <v>51</v>
      </c>
      <c r="I76" s="171" t="str">
        <f>V23</f>
        <v>TriangagemFC</v>
      </c>
      <c r="J76" s="172"/>
      <c r="K76" s="172"/>
      <c r="L76" s="172"/>
      <c r="M76" s="172"/>
      <c r="N76" s="172"/>
      <c r="O76" s="172"/>
      <c r="P76" s="173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70" t="str">
        <f>V28</f>
        <v>PANZA FC</v>
      </c>
      <c r="E77" s="170"/>
      <c r="F77" s="63">
        <v>59</v>
      </c>
      <c r="G77" s="14" t="s">
        <v>20</v>
      </c>
      <c r="H77" s="62">
        <v>12</v>
      </c>
      <c r="I77" s="171" t="str">
        <f>V22</f>
        <v>FC Casablanca</v>
      </c>
      <c r="J77" s="172"/>
      <c r="K77" s="172"/>
      <c r="L77" s="172"/>
      <c r="M77" s="172"/>
      <c r="N77" s="172"/>
      <c r="O77" s="172"/>
      <c r="P77" s="173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71" t="str">
        <f>V30</f>
        <v>Botafogo do HG</v>
      </c>
      <c r="E78" s="173"/>
      <c r="F78" s="62">
        <v>43</v>
      </c>
      <c r="G78" s="14" t="s">
        <v>20</v>
      </c>
      <c r="H78" s="63">
        <v>67</v>
      </c>
      <c r="I78" s="174" t="str">
        <f>V20</f>
        <v>Barbosinhaas</v>
      </c>
      <c r="J78" s="175"/>
      <c r="K78" s="175"/>
      <c r="L78" s="175"/>
      <c r="M78" s="175"/>
      <c r="N78" s="175"/>
      <c r="O78" s="175"/>
      <c r="P78" s="176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70" t="str">
        <f>V27</f>
        <v>Glaa.VascodaaGamaa</v>
      </c>
      <c r="E79" s="170"/>
      <c r="F79" s="62">
        <v>38</v>
      </c>
      <c r="G79" s="14" t="s">
        <v>20</v>
      </c>
      <c r="H79" s="62">
        <v>38</v>
      </c>
      <c r="I79" s="171" t="str">
        <f>V24</f>
        <v>Stars United C.F.</v>
      </c>
      <c r="J79" s="172"/>
      <c r="K79" s="172"/>
      <c r="L79" s="172"/>
      <c r="M79" s="172"/>
      <c r="N79" s="172"/>
      <c r="O79" s="172"/>
      <c r="P79" s="173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70" t="str">
        <f>V29</f>
        <v>Barreirinha FC</v>
      </c>
      <c r="E80" s="170"/>
      <c r="F80" s="62">
        <v>32</v>
      </c>
      <c r="G80" s="14" t="s">
        <v>20</v>
      </c>
      <c r="H80" s="63">
        <v>68</v>
      </c>
      <c r="I80" s="171" t="str">
        <f>V31</f>
        <v>Vascão Carangola</v>
      </c>
      <c r="J80" s="172"/>
      <c r="K80" s="172"/>
      <c r="L80" s="172"/>
      <c r="M80" s="172"/>
      <c r="N80" s="172"/>
      <c r="O80" s="172"/>
      <c r="P80" s="173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70" t="str">
        <f>V21</f>
        <v>flurocha fc</v>
      </c>
      <c r="E81" s="170"/>
      <c r="F81" s="63">
        <v>68</v>
      </c>
      <c r="G81" s="14" t="s">
        <v>20</v>
      </c>
      <c r="H81" s="62">
        <v>20</v>
      </c>
      <c r="I81" s="171" t="str">
        <f>V26</f>
        <v>NICKA SC</v>
      </c>
      <c r="J81" s="172"/>
      <c r="K81" s="172"/>
      <c r="L81" s="172"/>
      <c r="M81" s="172"/>
      <c r="N81" s="172"/>
      <c r="O81" s="172"/>
      <c r="P81" s="173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64" t="s">
        <v>27</v>
      </c>
      <c r="E83" s="165"/>
      <c r="F83" s="165"/>
      <c r="G83" s="165"/>
      <c r="H83" s="165"/>
      <c r="I83" s="165"/>
      <c r="J83" s="165"/>
      <c r="K83" s="165"/>
      <c r="L83" s="165"/>
      <c r="M83" s="165"/>
      <c r="N83" s="165"/>
      <c r="O83" s="165"/>
      <c r="P83" s="166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67"/>
      <c r="E84" s="168"/>
      <c r="F84" s="168"/>
      <c r="G84" s="168"/>
      <c r="H84" s="168"/>
      <c r="I84" s="168"/>
      <c r="J84" s="168"/>
      <c r="K84" s="168"/>
      <c r="L84" s="168"/>
      <c r="M84" s="168"/>
      <c r="N84" s="168"/>
      <c r="O84" s="168"/>
      <c r="P84" s="169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71" t="str">
        <f>V31</f>
        <v>Vascão Carangola</v>
      </c>
      <c r="E86" s="173"/>
      <c r="F86" s="63">
        <v>73</v>
      </c>
      <c r="G86" s="14" t="s">
        <v>20</v>
      </c>
      <c r="H86" s="62">
        <v>13</v>
      </c>
      <c r="I86" s="171" t="str">
        <f>V22</f>
        <v>FC Casablanca</v>
      </c>
      <c r="J86" s="172"/>
      <c r="K86" s="172"/>
      <c r="L86" s="172"/>
      <c r="M86" s="172"/>
      <c r="N86" s="172"/>
      <c r="O86" s="172"/>
      <c r="P86" s="173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70" t="str">
        <f>V26</f>
        <v>NICKA SC</v>
      </c>
      <c r="E87" s="170"/>
      <c r="F87" s="62">
        <v>42</v>
      </c>
      <c r="G87" s="14" t="s">
        <v>20</v>
      </c>
      <c r="H87" s="63">
        <v>54</v>
      </c>
      <c r="I87" s="171" t="str">
        <f>V23</f>
        <v>TriangagemFC</v>
      </c>
      <c r="J87" s="172"/>
      <c r="K87" s="172"/>
      <c r="L87" s="172"/>
      <c r="M87" s="172"/>
      <c r="N87" s="172"/>
      <c r="O87" s="172"/>
      <c r="P87" s="173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71" t="str">
        <f>V30</f>
        <v>Botafogo do HG</v>
      </c>
      <c r="E88" s="173"/>
      <c r="F88" s="63">
        <v>54</v>
      </c>
      <c r="G88" s="14" t="s">
        <v>20</v>
      </c>
      <c r="H88" s="62">
        <v>38</v>
      </c>
      <c r="I88" s="171" t="str">
        <f>V28</f>
        <v>PANZA FC</v>
      </c>
      <c r="J88" s="172"/>
      <c r="K88" s="172"/>
      <c r="L88" s="172"/>
      <c r="M88" s="172"/>
      <c r="N88" s="172"/>
      <c r="O88" s="172"/>
      <c r="P88" s="173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70" t="str">
        <f>V24</f>
        <v>Stars United C.F.</v>
      </c>
      <c r="E89" s="170"/>
      <c r="F89" s="62">
        <v>44</v>
      </c>
      <c r="G89" s="14" t="s">
        <v>20</v>
      </c>
      <c r="H89" s="63">
        <v>53</v>
      </c>
      <c r="I89" s="171" t="str">
        <f>V29</f>
        <v>Barreirinha FC</v>
      </c>
      <c r="J89" s="172"/>
      <c r="K89" s="172"/>
      <c r="L89" s="172"/>
      <c r="M89" s="172"/>
      <c r="N89" s="172"/>
      <c r="O89" s="172"/>
      <c r="P89" s="173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70" t="str">
        <f>V27</f>
        <v>Glaa.VascodaaGamaa</v>
      </c>
      <c r="E90" s="170"/>
      <c r="F90" s="62">
        <v>57</v>
      </c>
      <c r="G90" s="14" t="s">
        <v>20</v>
      </c>
      <c r="H90" s="63">
        <v>74</v>
      </c>
      <c r="I90" s="171" t="str">
        <f>V25</f>
        <v>Us Karas</v>
      </c>
      <c r="J90" s="172"/>
      <c r="K90" s="172"/>
      <c r="L90" s="172"/>
      <c r="M90" s="172"/>
      <c r="N90" s="172"/>
      <c r="O90" s="172"/>
      <c r="P90" s="173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70" t="str">
        <f>V20</f>
        <v>Barbosinhaas</v>
      </c>
      <c r="E91" s="170"/>
      <c r="F91" s="62">
        <v>26</v>
      </c>
      <c r="G91" s="14" t="s">
        <v>20</v>
      </c>
      <c r="H91" s="63">
        <v>58</v>
      </c>
      <c r="I91" s="171" t="str">
        <f>V21</f>
        <v>flurocha fc</v>
      </c>
      <c r="J91" s="172"/>
      <c r="K91" s="172"/>
      <c r="L91" s="172"/>
      <c r="M91" s="172"/>
      <c r="N91" s="172"/>
      <c r="O91" s="172"/>
      <c r="P91" s="173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64" t="s">
        <v>26</v>
      </c>
      <c r="E93" s="165"/>
      <c r="F93" s="165"/>
      <c r="G93" s="165"/>
      <c r="H93" s="165"/>
      <c r="I93" s="165"/>
      <c r="J93" s="165"/>
      <c r="K93" s="165"/>
      <c r="L93" s="165"/>
      <c r="M93" s="165"/>
      <c r="N93" s="165"/>
      <c r="O93" s="165"/>
      <c r="P93" s="166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67"/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9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71" t="str">
        <f>V21</f>
        <v>flurocha fc</v>
      </c>
      <c r="E96" s="173"/>
      <c r="F96" s="62">
        <v>57</v>
      </c>
      <c r="G96" s="14" t="s">
        <v>20</v>
      </c>
      <c r="H96" s="63">
        <v>58</v>
      </c>
      <c r="I96" s="171" t="str">
        <f>V27</f>
        <v>Glaa.VascodaaGamaa</v>
      </c>
      <c r="J96" s="172"/>
      <c r="K96" s="172"/>
      <c r="L96" s="172"/>
      <c r="M96" s="172"/>
      <c r="N96" s="172"/>
      <c r="O96" s="172"/>
      <c r="P96" s="173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70" t="str">
        <f>V28</f>
        <v>PANZA FC</v>
      </c>
      <c r="E97" s="170"/>
      <c r="F97" s="62">
        <v>38</v>
      </c>
      <c r="G97" s="14" t="s">
        <v>20</v>
      </c>
      <c r="H97" s="63">
        <v>47</v>
      </c>
      <c r="I97" s="171" t="str">
        <f>V31</f>
        <v>Vascão Carangola</v>
      </c>
      <c r="J97" s="172"/>
      <c r="K97" s="172"/>
      <c r="L97" s="172"/>
      <c r="M97" s="172"/>
      <c r="N97" s="172"/>
      <c r="O97" s="172"/>
      <c r="P97" s="173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71" t="str">
        <f>V26</f>
        <v>NICKA SC</v>
      </c>
      <c r="E98" s="173"/>
      <c r="F98" s="62">
        <v>11</v>
      </c>
      <c r="G98" s="14" t="s">
        <v>20</v>
      </c>
      <c r="H98" s="63">
        <v>48</v>
      </c>
      <c r="I98" s="174" t="str">
        <f>V20</f>
        <v>Barbosinhaas</v>
      </c>
      <c r="J98" s="175"/>
      <c r="K98" s="175"/>
      <c r="L98" s="175"/>
      <c r="M98" s="175"/>
      <c r="N98" s="175"/>
      <c r="O98" s="175"/>
      <c r="P98" s="176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70" t="str">
        <f>V22</f>
        <v>FC Casablanca</v>
      </c>
      <c r="E99" s="170"/>
      <c r="F99" s="62">
        <v>27</v>
      </c>
      <c r="G99" s="14" t="s">
        <v>20</v>
      </c>
      <c r="H99" s="63">
        <v>55</v>
      </c>
      <c r="I99" s="171" t="str">
        <f>V29</f>
        <v>Barreirinha FC</v>
      </c>
      <c r="J99" s="172"/>
      <c r="K99" s="172"/>
      <c r="L99" s="172"/>
      <c r="M99" s="172"/>
      <c r="N99" s="172"/>
      <c r="O99" s="172"/>
      <c r="P99" s="173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70" t="str">
        <f>V25</f>
        <v>Us Karas</v>
      </c>
      <c r="E100" s="170"/>
      <c r="F100" s="63">
        <v>53</v>
      </c>
      <c r="G100" s="14" t="s">
        <v>20</v>
      </c>
      <c r="H100" s="62">
        <v>35</v>
      </c>
      <c r="I100" s="171" t="str">
        <f>V30</f>
        <v>Botafogo do HG</v>
      </c>
      <c r="J100" s="172"/>
      <c r="K100" s="172"/>
      <c r="L100" s="172"/>
      <c r="M100" s="172"/>
      <c r="N100" s="172"/>
      <c r="O100" s="172"/>
      <c r="P100" s="173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70" t="str">
        <f>V23</f>
        <v>TriangagemFC</v>
      </c>
      <c r="E101" s="170"/>
      <c r="F101" s="63">
        <v>62</v>
      </c>
      <c r="G101" s="14" t="s">
        <v>20</v>
      </c>
      <c r="H101" s="62">
        <v>37</v>
      </c>
      <c r="I101" s="171" t="str">
        <f>V24</f>
        <v>Stars United C.F.</v>
      </c>
      <c r="J101" s="172"/>
      <c r="K101" s="172"/>
      <c r="L101" s="172"/>
      <c r="M101" s="172"/>
      <c r="N101" s="172"/>
      <c r="O101" s="172"/>
      <c r="P101" s="173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64" t="s">
        <v>25</v>
      </c>
      <c r="E103" s="165"/>
      <c r="F103" s="165"/>
      <c r="G103" s="165"/>
      <c r="H103" s="165"/>
      <c r="I103" s="165"/>
      <c r="J103" s="165"/>
      <c r="K103" s="165"/>
      <c r="L103" s="165"/>
      <c r="M103" s="165"/>
      <c r="N103" s="165"/>
      <c r="O103" s="165"/>
      <c r="P103" s="166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67"/>
      <c r="E104" s="168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9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71" t="str">
        <f>V27</f>
        <v>Glaa.VascodaaGamaa</v>
      </c>
      <c r="E106" s="173"/>
      <c r="F106" s="63">
        <v>60</v>
      </c>
      <c r="G106" s="14" t="s">
        <v>20</v>
      </c>
      <c r="H106" s="62">
        <v>46</v>
      </c>
      <c r="I106" s="171" t="str">
        <f>V28</f>
        <v>PANZA FC</v>
      </c>
      <c r="J106" s="172"/>
      <c r="K106" s="172"/>
      <c r="L106" s="172"/>
      <c r="M106" s="172"/>
      <c r="N106" s="172"/>
      <c r="O106" s="172"/>
      <c r="P106" s="173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70" t="str">
        <f>V24</f>
        <v>Stars United C.F.</v>
      </c>
      <c r="E107" s="170"/>
      <c r="F107" s="63">
        <v>57</v>
      </c>
      <c r="G107" s="14" t="s">
        <v>20</v>
      </c>
      <c r="H107" s="62">
        <v>26</v>
      </c>
      <c r="I107" s="171" t="str">
        <f>V22</f>
        <v>FC Casablanca</v>
      </c>
      <c r="J107" s="172"/>
      <c r="K107" s="172"/>
      <c r="L107" s="172"/>
      <c r="M107" s="172"/>
      <c r="N107" s="172"/>
      <c r="O107" s="172"/>
      <c r="P107" s="173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71" t="str">
        <f>V20</f>
        <v>Barbosinhaas</v>
      </c>
      <c r="E108" s="173"/>
      <c r="F108" s="62">
        <v>25</v>
      </c>
      <c r="G108" s="14" t="s">
        <v>20</v>
      </c>
      <c r="H108" s="63">
        <v>57</v>
      </c>
      <c r="I108" s="174" t="str">
        <f>V31</f>
        <v>Vascão Carangola</v>
      </c>
      <c r="J108" s="175"/>
      <c r="K108" s="175"/>
      <c r="L108" s="175"/>
      <c r="M108" s="175"/>
      <c r="N108" s="175"/>
      <c r="O108" s="175"/>
      <c r="P108" s="176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70" t="str">
        <f>V29</f>
        <v>Barreirinha FC</v>
      </c>
      <c r="E109" s="170"/>
      <c r="F109" s="62">
        <v>27</v>
      </c>
      <c r="G109" s="14" t="s">
        <v>20</v>
      </c>
      <c r="H109" s="63">
        <v>52</v>
      </c>
      <c r="I109" s="171" t="str">
        <f>V23</f>
        <v>TriangagemFC</v>
      </c>
      <c r="J109" s="172"/>
      <c r="K109" s="172"/>
      <c r="L109" s="172"/>
      <c r="M109" s="172"/>
      <c r="N109" s="172"/>
      <c r="O109" s="172"/>
      <c r="P109" s="173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70" t="str">
        <f>V30</f>
        <v>Botafogo do HG</v>
      </c>
      <c r="E110" s="170"/>
      <c r="F110" s="63">
        <v>55</v>
      </c>
      <c r="G110" s="14" t="s">
        <v>20</v>
      </c>
      <c r="H110" s="62">
        <v>44</v>
      </c>
      <c r="I110" s="171" t="str">
        <f>V21</f>
        <v>flurocha fc</v>
      </c>
      <c r="J110" s="172"/>
      <c r="K110" s="172"/>
      <c r="L110" s="172"/>
      <c r="M110" s="172"/>
      <c r="N110" s="172"/>
      <c r="O110" s="172"/>
      <c r="P110" s="173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70" t="str">
        <f>V25</f>
        <v>Us Karas</v>
      </c>
      <c r="E111" s="170"/>
      <c r="F111" s="63">
        <v>52</v>
      </c>
      <c r="G111" s="14" t="s">
        <v>20</v>
      </c>
      <c r="H111" s="62">
        <v>38</v>
      </c>
      <c r="I111" s="171" t="str">
        <f>V26</f>
        <v>NICKA SC</v>
      </c>
      <c r="J111" s="172"/>
      <c r="K111" s="172"/>
      <c r="L111" s="172"/>
      <c r="M111" s="172"/>
      <c r="N111" s="172"/>
      <c r="O111" s="172"/>
      <c r="P111" s="173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64" t="s">
        <v>24</v>
      </c>
      <c r="E113" s="165"/>
      <c r="F113" s="165"/>
      <c r="G113" s="165"/>
      <c r="H113" s="165"/>
      <c r="I113" s="165"/>
      <c r="J113" s="165"/>
      <c r="K113" s="165"/>
      <c r="L113" s="165"/>
      <c r="M113" s="165"/>
      <c r="N113" s="165"/>
      <c r="O113" s="165"/>
      <c r="P113" s="166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67"/>
      <c r="E114" s="168"/>
      <c r="F114" s="168"/>
      <c r="G114" s="168"/>
      <c r="H114" s="168"/>
      <c r="I114" s="168"/>
      <c r="J114" s="168"/>
      <c r="K114" s="168"/>
      <c r="L114" s="168"/>
      <c r="M114" s="168"/>
      <c r="N114" s="168"/>
      <c r="O114" s="168"/>
      <c r="P114" s="169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70" t="str">
        <f>V27</f>
        <v>Glaa.VascodaaGamaa</v>
      </c>
      <c r="E116" s="170"/>
      <c r="F116" s="62">
        <v>50</v>
      </c>
      <c r="G116" s="14" t="s">
        <v>20</v>
      </c>
      <c r="H116" s="63">
        <v>52</v>
      </c>
      <c r="I116" s="171" t="str">
        <f>V30</f>
        <v>Botafogo do HG</v>
      </c>
      <c r="J116" s="172"/>
      <c r="K116" s="172"/>
      <c r="L116" s="172"/>
      <c r="M116" s="172"/>
      <c r="N116" s="172"/>
      <c r="O116" s="172"/>
      <c r="P116" s="173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70" t="str">
        <f>V29</f>
        <v>Barreirinha FC</v>
      </c>
      <c r="E117" s="170"/>
      <c r="F117" s="62">
        <v>20</v>
      </c>
      <c r="G117" s="14" t="s">
        <v>20</v>
      </c>
      <c r="H117" s="63">
        <v>66</v>
      </c>
      <c r="I117" s="171" t="str">
        <f>V25</f>
        <v>Us Karas</v>
      </c>
      <c r="J117" s="172"/>
      <c r="K117" s="172"/>
      <c r="L117" s="172"/>
      <c r="M117" s="172"/>
      <c r="N117" s="172"/>
      <c r="O117" s="172"/>
      <c r="P117" s="173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70" t="str">
        <f>V21</f>
        <v>flurocha fc</v>
      </c>
      <c r="E118" s="170"/>
      <c r="F118" s="62">
        <v>38</v>
      </c>
      <c r="G118" s="14" t="s">
        <v>20</v>
      </c>
      <c r="H118" s="63">
        <v>46</v>
      </c>
      <c r="I118" s="174" t="str">
        <f>V24</f>
        <v>Stars United C.F.</v>
      </c>
      <c r="J118" s="175"/>
      <c r="K118" s="175"/>
      <c r="L118" s="175"/>
      <c r="M118" s="175"/>
      <c r="N118" s="175"/>
      <c r="O118" s="175"/>
      <c r="P118" s="176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70" t="str">
        <f>V31</f>
        <v>Vascão Carangola</v>
      </c>
      <c r="E119" s="170"/>
      <c r="F119" s="63">
        <v>51</v>
      </c>
      <c r="G119" s="14" t="s">
        <v>20</v>
      </c>
      <c r="H119" s="62">
        <v>47</v>
      </c>
      <c r="I119" s="171" t="str">
        <f>V26</f>
        <v>NICKA SC</v>
      </c>
      <c r="J119" s="172"/>
      <c r="K119" s="172"/>
      <c r="L119" s="172"/>
      <c r="M119" s="172"/>
      <c r="N119" s="172"/>
      <c r="O119" s="172"/>
      <c r="P119" s="173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70" t="str">
        <f>V28</f>
        <v>PANZA FC</v>
      </c>
      <c r="E120" s="170"/>
      <c r="F120" s="62">
        <v>26</v>
      </c>
      <c r="G120" s="14" t="s">
        <v>20</v>
      </c>
      <c r="H120" s="63">
        <v>65</v>
      </c>
      <c r="I120" s="171" t="str">
        <f>V20</f>
        <v>Barbosinhaas</v>
      </c>
      <c r="J120" s="172"/>
      <c r="K120" s="172"/>
      <c r="L120" s="172"/>
      <c r="M120" s="172"/>
      <c r="N120" s="172"/>
      <c r="O120" s="172"/>
      <c r="P120" s="173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70" t="str">
        <f>V22</f>
        <v>FC Casablanca</v>
      </c>
      <c r="E121" s="170"/>
      <c r="F121" s="62">
        <v>23</v>
      </c>
      <c r="G121" s="14" t="s">
        <v>20</v>
      </c>
      <c r="H121" s="63">
        <v>60</v>
      </c>
      <c r="I121" s="171" t="str">
        <f>V23</f>
        <v>TriangagemFC</v>
      </c>
      <c r="J121" s="172"/>
      <c r="K121" s="172"/>
      <c r="L121" s="172"/>
      <c r="M121" s="172"/>
      <c r="N121" s="172"/>
      <c r="O121" s="172"/>
      <c r="P121" s="173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64" t="s">
        <v>22</v>
      </c>
      <c r="E123" s="165"/>
      <c r="F123" s="165"/>
      <c r="G123" s="165"/>
      <c r="H123" s="165"/>
      <c r="I123" s="165"/>
      <c r="J123" s="165"/>
      <c r="K123" s="165"/>
      <c r="L123" s="165"/>
      <c r="M123" s="165"/>
      <c r="N123" s="165"/>
      <c r="O123" s="165"/>
      <c r="P123" s="166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67"/>
      <c r="E124" s="168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9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71" t="str">
        <f>V23</f>
        <v>TriangagemFC</v>
      </c>
      <c r="E126" s="173"/>
      <c r="F126" s="62">
        <v>69</v>
      </c>
      <c r="G126" s="14" t="s">
        <v>20</v>
      </c>
      <c r="H126" s="62">
        <v>69</v>
      </c>
      <c r="I126" s="171" t="str">
        <f>V28</f>
        <v>PANZA FC</v>
      </c>
      <c r="J126" s="172"/>
      <c r="K126" s="172"/>
      <c r="L126" s="172"/>
      <c r="M126" s="172"/>
      <c r="N126" s="172"/>
      <c r="O126" s="172"/>
      <c r="P126" s="173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70" t="str">
        <f>V24</f>
        <v>Stars United C.F.</v>
      </c>
      <c r="E127" s="170"/>
      <c r="F127" s="62">
        <v>34</v>
      </c>
      <c r="G127" s="14" t="s">
        <v>20</v>
      </c>
      <c r="H127" s="63">
        <v>55</v>
      </c>
      <c r="I127" s="171" t="str">
        <f>V30</f>
        <v>Botafogo do HG</v>
      </c>
      <c r="J127" s="172"/>
      <c r="K127" s="172"/>
      <c r="L127" s="172"/>
      <c r="M127" s="172"/>
      <c r="N127" s="172"/>
      <c r="O127" s="172"/>
      <c r="P127" s="173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71" t="str">
        <f>V20</f>
        <v>Barbosinhaas</v>
      </c>
      <c r="E128" s="173"/>
      <c r="F128" s="63">
        <v>54</v>
      </c>
      <c r="G128" s="14" t="s">
        <v>20</v>
      </c>
      <c r="H128" s="62">
        <v>44</v>
      </c>
      <c r="I128" s="174" t="str">
        <f>V27</f>
        <v>Glaa.VascodaaGamaa</v>
      </c>
      <c r="J128" s="175"/>
      <c r="K128" s="175"/>
      <c r="L128" s="175"/>
      <c r="M128" s="175"/>
      <c r="N128" s="175"/>
      <c r="O128" s="175"/>
      <c r="P128" s="176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70" t="str">
        <f>V26</f>
        <v>NICKA SC</v>
      </c>
      <c r="E129" s="170"/>
      <c r="F129" s="63">
        <v>39</v>
      </c>
      <c r="G129" s="14" t="s">
        <v>20</v>
      </c>
      <c r="H129" s="62">
        <v>28</v>
      </c>
      <c r="I129" s="171" t="str">
        <f>V22</f>
        <v>FC Casablanca</v>
      </c>
      <c r="J129" s="172"/>
      <c r="K129" s="172"/>
      <c r="L129" s="172"/>
      <c r="M129" s="172"/>
      <c r="N129" s="172"/>
      <c r="O129" s="172"/>
      <c r="P129" s="173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70" t="str">
        <f>V21</f>
        <v>flurocha fc</v>
      </c>
      <c r="E130" s="170"/>
      <c r="F130" s="62">
        <v>36</v>
      </c>
      <c r="G130" s="14" t="s">
        <v>20</v>
      </c>
      <c r="H130" s="63">
        <v>50</v>
      </c>
      <c r="I130" s="171" t="str">
        <f>V29</f>
        <v>Barreirinha FC</v>
      </c>
      <c r="J130" s="172"/>
      <c r="K130" s="172"/>
      <c r="L130" s="172"/>
      <c r="M130" s="172"/>
      <c r="N130" s="172"/>
      <c r="O130" s="172"/>
      <c r="P130" s="173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0" t="str">
        <f>V25</f>
        <v>Us Karas</v>
      </c>
      <c r="E131" s="170"/>
      <c r="F131" s="62">
        <v>39</v>
      </c>
      <c r="G131" s="14" t="s">
        <v>20</v>
      </c>
      <c r="H131" s="63">
        <v>54</v>
      </c>
      <c r="I131" s="171" t="str">
        <f>V31</f>
        <v>Vascão Carangola</v>
      </c>
      <c r="J131" s="172"/>
      <c r="K131" s="172"/>
      <c r="L131" s="172"/>
      <c r="M131" s="172"/>
      <c r="N131" s="172"/>
      <c r="O131" s="172"/>
      <c r="P131" s="173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4" t="s">
        <v>23</v>
      </c>
      <c r="E133" s="165"/>
      <c r="F133" s="165"/>
      <c r="G133" s="165"/>
      <c r="H133" s="165"/>
      <c r="I133" s="165"/>
      <c r="J133" s="165"/>
      <c r="K133" s="165"/>
      <c r="L133" s="165"/>
      <c r="M133" s="165"/>
      <c r="N133" s="165"/>
      <c r="O133" s="165"/>
      <c r="P133" s="166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67"/>
      <c r="E134" s="168"/>
      <c r="F134" s="168"/>
      <c r="G134" s="168"/>
      <c r="H134" s="168"/>
      <c r="I134" s="168"/>
      <c r="J134" s="168"/>
      <c r="K134" s="168"/>
      <c r="L134" s="168"/>
      <c r="M134" s="168"/>
      <c r="N134" s="168"/>
      <c r="O134" s="168"/>
      <c r="P134" s="169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71" t="str">
        <f>V28</f>
        <v>PANZA FC</v>
      </c>
      <c r="E136" s="173"/>
      <c r="F136" s="62">
        <v>44</v>
      </c>
      <c r="G136" s="14" t="s">
        <v>20</v>
      </c>
      <c r="H136" s="62">
        <v>44</v>
      </c>
      <c r="I136" s="171" t="str">
        <f>V26</f>
        <v>NICKA SC</v>
      </c>
      <c r="J136" s="172"/>
      <c r="K136" s="172"/>
      <c r="L136" s="172"/>
      <c r="M136" s="172"/>
      <c r="N136" s="172"/>
      <c r="O136" s="172"/>
      <c r="P136" s="173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70" t="str">
        <f>V22</f>
        <v>FC Casablanca</v>
      </c>
      <c r="E137" s="170"/>
      <c r="F137" s="62">
        <v>45</v>
      </c>
      <c r="G137" s="14" t="s">
        <v>20</v>
      </c>
      <c r="H137" s="63">
        <v>51</v>
      </c>
      <c r="I137" s="171" t="str">
        <f>V25</f>
        <v>Us Karas</v>
      </c>
      <c r="J137" s="172"/>
      <c r="K137" s="172"/>
      <c r="L137" s="172"/>
      <c r="M137" s="172"/>
      <c r="N137" s="172"/>
      <c r="O137" s="172"/>
      <c r="P137" s="173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71" t="str">
        <f>V31</f>
        <v>Vascão Carangola</v>
      </c>
      <c r="E138" s="173"/>
      <c r="F138" s="62">
        <v>30</v>
      </c>
      <c r="G138" s="14" t="s">
        <v>20</v>
      </c>
      <c r="H138" s="63">
        <v>46</v>
      </c>
      <c r="I138" s="174" t="str">
        <f>V21</f>
        <v>flurocha fc</v>
      </c>
      <c r="J138" s="175"/>
      <c r="K138" s="175"/>
      <c r="L138" s="175"/>
      <c r="M138" s="175"/>
      <c r="N138" s="175"/>
      <c r="O138" s="175"/>
      <c r="P138" s="176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70" t="str">
        <f>V27</f>
        <v>Glaa.VascodaaGamaa</v>
      </c>
      <c r="E139" s="170"/>
      <c r="F139" s="63">
        <v>49</v>
      </c>
      <c r="G139" s="14" t="s">
        <v>20</v>
      </c>
      <c r="H139" s="62">
        <v>47</v>
      </c>
      <c r="I139" s="171" t="str">
        <f>V23</f>
        <v>TriangagemFC</v>
      </c>
      <c r="J139" s="172"/>
      <c r="K139" s="172"/>
      <c r="L139" s="172"/>
      <c r="M139" s="172"/>
      <c r="N139" s="172"/>
      <c r="O139" s="172"/>
      <c r="P139" s="173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70" t="str">
        <f>V20</f>
        <v>Barbosinhaas</v>
      </c>
      <c r="E140" s="170"/>
      <c r="F140" s="63">
        <v>74</v>
      </c>
      <c r="G140" s="14" t="s">
        <v>20</v>
      </c>
      <c r="H140" s="62">
        <v>46</v>
      </c>
      <c r="I140" s="171" t="str">
        <f>V24</f>
        <v>Stars United C.F.</v>
      </c>
      <c r="J140" s="172"/>
      <c r="K140" s="172"/>
      <c r="L140" s="172"/>
      <c r="M140" s="172"/>
      <c r="N140" s="172"/>
      <c r="O140" s="172"/>
      <c r="P140" s="173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70" t="str">
        <f>V30</f>
        <v>Botafogo do HG</v>
      </c>
      <c r="E141" s="170"/>
      <c r="F141" s="62">
        <v>40</v>
      </c>
      <c r="G141" s="14" t="s">
        <v>20</v>
      </c>
      <c r="H141" s="63">
        <v>66</v>
      </c>
      <c r="I141" s="171" t="str">
        <f>V29</f>
        <v>Barreirinha FC</v>
      </c>
      <c r="J141" s="172"/>
      <c r="K141" s="172"/>
      <c r="L141" s="172"/>
      <c r="M141" s="172"/>
      <c r="N141" s="172"/>
      <c r="O141" s="172"/>
      <c r="P141" s="173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V20" sqref="V20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8" t="s">
        <v>41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80"/>
    </row>
    <row r="3" spans="2:40" ht="15" customHeight="1">
      <c r="B3" s="181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3"/>
    </row>
    <row r="4" spans="2:40" ht="15" customHeight="1" thickBot="1">
      <c r="B4" s="184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6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8" t="s">
        <v>21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80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81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3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84"/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6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87" t="s">
        <v>0</v>
      </c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9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90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2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90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2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93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5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65"/>
      <c r="W16" s="65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6" t="s">
        <v>42</v>
      </c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8"/>
      <c r="Q17" s="3"/>
      <c r="R17" s="3" t="s">
        <v>6</v>
      </c>
      <c r="S17" s="3"/>
      <c r="T17" s="3"/>
      <c r="U17" s="3"/>
      <c r="V17" s="65"/>
      <c r="W17" s="65"/>
      <c r="X17" s="3"/>
      <c r="Y17" s="3"/>
      <c r="Z17" s="3"/>
      <c r="AA17" s="3"/>
      <c r="AB17" s="3"/>
      <c r="AC17" s="3"/>
      <c r="AD17" s="3"/>
      <c r="AE17" s="3"/>
      <c r="AF17" s="3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203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5"/>
      <c r="Q18" s="3"/>
      <c r="R18" s="3" t="s">
        <v>15</v>
      </c>
      <c r="S18" s="3"/>
      <c r="T18" s="3"/>
      <c r="U18" s="3"/>
      <c r="V18" s="65"/>
      <c r="W18" s="65"/>
      <c r="X18" s="3"/>
      <c r="Y18" s="3"/>
      <c r="Z18" s="3"/>
      <c r="AA18" s="3"/>
      <c r="AB18" s="3"/>
      <c r="AC18" s="3"/>
      <c r="AD18" s="3"/>
      <c r="AE18" s="3"/>
      <c r="AF18" s="3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76" t="s">
        <v>195</v>
      </c>
      <c r="Q19" s="3"/>
      <c r="R19" s="3" t="s">
        <v>191</v>
      </c>
      <c r="S19" s="3"/>
      <c r="T19" s="3"/>
      <c r="U19" s="140" t="s">
        <v>2</v>
      </c>
      <c r="V19" s="141" t="s">
        <v>7</v>
      </c>
      <c r="W19" s="141" t="s">
        <v>185</v>
      </c>
      <c r="X19" s="140" t="s">
        <v>4</v>
      </c>
      <c r="Y19" s="140" t="s">
        <v>186</v>
      </c>
      <c r="Z19" s="140" t="s">
        <v>187</v>
      </c>
      <c r="AA19" s="140" t="s">
        <v>188</v>
      </c>
      <c r="AB19" s="140" t="s">
        <v>189</v>
      </c>
      <c r="AC19" s="140" t="s">
        <v>8</v>
      </c>
      <c r="AD19" s="140" t="s">
        <v>9</v>
      </c>
      <c r="AE19" s="140" t="s">
        <v>10</v>
      </c>
      <c r="AF19" s="140" t="s">
        <v>195</v>
      </c>
      <c r="AG19" s="8" t="s">
        <v>11</v>
      </c>
      <c r="AH19" s="8" t="s">
        <v>12</v>
      </c>
      <c r="AI19" s="8" t="s">
        <v>13</v>
      </c>
      <c r="AJ19" s="202"/>
      <c r="AK19" s="202"/>
      <c r="AL19" s="177"/>
      <c r="AM19" s="177"/>
      <c r="AN19" s="3"/>
    </row>
    <row r="20" spans="4:40">
      <c r="D20" s="9" t="s">
        <v>14</v>
      </c>
      <c r="E20" s="73" t="str">
        <f t="shared" ref="E20:E31" si="0">VLOOKUP(AI20,$U$20:$AH$31,2)</f>
        <v>Bahia aju</v>
      </c>
      <c r="F20" s="73">
        <f t="shared" ref="F20:F31" si="1">VLOOKUP(AI20,$U$20:$AH$31,3)</f>
        <v>11</v>
      </c>
      <c r="G20" s="73">
        <f>VLOOKUP(AI20,$U$20:$AH$31,4)</f>
        <v>24</v>
      </c>
      <c r="H20" s="74">
        <f>VLOOKUP(AI20,$U$20:$AH$31,5)</f>
        <v>6</v>
      </c>
      <c r="I20" s="74">
        <f>VLOOKUP(AI20,$U$20:$AH$31,6)</f>
        <v>3</v>
      </c>
      <c r="J20" s="74">
        <f>VLOOKUP(AI20,$U$20:$AH$31,7)</f>
        <v>0</v>
      </c>
      <c r="K20" s="74">
        <f>VLOOKUP(AI20,$U$20:$AH$31,8)</f>
        <v>2</v>
      </c>
      <c r="L20" s="74">
        <f>VLOOKUP(AI20,$U$20:$AH$31,9)</f>
        <v>659</v>
      </c>
      <c r="M20" s="74">
        <f>VLOOKUP(AI20,$U$20:$AH$31,10)</f>
        <v>576</v>
      </c>
      <c r="N20" s="74">
        <f>VLOOKUP(AI20,$U$20:$AH$31,11)</f>
        <v>83</v>
      </c>
      <c r="O20" s="77">
        <f>VLOOKUP(AI20,$U$20:$AH$31,12)</f>
        <v>0.72727272727272729</v>
      </c>
      <c r="Q20" s="3"/>
      <c r="R20" s="3" t="s">
        <v>192</v>
      </c>
      <c r="S20" s="3"/>
      <c r="T20" s="3"/>
      <c r="U20" s="140">
        <v>1</v>
      </c>
      <c r="V20" s="65" t="s">
        <v>105</v>
      </c>
      <c r="W20" s="142">
        <f>COUNT(F38,H60,F71,H46,H78,F91,H98,F108,H120,F128,F140)</f>
        <v>11</v>
      </c>
      <c r="X20" s="132">
        <f>SUM(C38,Q46,Q60,C71,Q78,C91,Q98,C108,Q120,C128,C140)</f>
        <v>6</v>
      </c>
      <c r="Y20" s="132">
        <f>SUM(COUNTIFS($C$36:$C$141,3,$D$36:$D$141,V20),COUNTIFS($I$36:$I$141,V20,$Q$36:$Q$141,3))</f>
        <v>1</v>
      </c>
      <c r="Z20" s="132">
        <f>SUM(COUNTIFS($C$36:$C$141,2,$D$36:$D$141,V20),COUNTIFS($I$36:$I$141,V20,$Q$36:$Q$141,2))</f>
        <v>1</v>
      </c>
      <c r="AA20" s="132">
        <f>SUM(COUNTIFS($C$36:$C$141,1,$D$36:$D$141,V20),COUNTIFS($I$36:$I$141,V20,$Q$36:$Q$141,1))</f>
        <v>1</v>
      </c>
      <c r="AB20" s="132">
        <f>SUM(COUNTIFS($C$36:$C$141,0,$D$36:$D$141,V20),COUNTIFS($I$36:$I$141,V20,$Q$36:$Q$141,0))</f>
        <v>8</v>
      </c>
      <c r="AC20" s="132">
        <f>SUM(F38,H46,H60,F71,H78,F91,H98,H120,F108,F128,F140)</f>
        <v>403</v>
      </c>
      <c r="AD20" s="132">
        <f>SUM(H38,F46,F60,H71,F78,H91,F98,H108,F120,H128,H140)</f>
        <v>624</v>
      </c>
      <c r="AE20" s="132">
        <f t="shared" ref="AE20:AE31" si="2">AC20-AD20</f>
        <v>-221</v>
      </c>
      <c r="AF20" s="144">
        <f>(X20/(W20*3))</f>
        <v>0.18181818181818182</v>
      </c>
      <c r="AG20" s="113">
        <f t="shared" ref="AG20:AG31" si="3">(X20*10^10)+((AC20+5000)*10^6)+(AE20*10)+U20</f>
        <v>65402997791</v>
      </c>
      <c r="AH20" s="113">
        <f>LARGE($AG$20:$AG$31,U20)</f>
        <v>245659000838</v>
      </c>
      <c r="AI20" s="113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72" t="str">
        <f t="shared" si="0"/>
        <v>Driblador F.C</v>
      </c>
      <c r="F21" s="72">
        <f t="shared" si="1"/>
        <v>11</v>
      </c>
      <c r="G21" s="72">
        <f t="shared" ref="G21:G31" si="4">VLOOKUP(AI21,$U$20:$AH$31,4)</f>
        <v>21</v>
      </c>
      <c r="H21" s="71">
        <f t="shared" ref="H21:H31" si="5">VLOOKUP(AI21,$U$20:$AH$31,5)</f>
        <v>5</v>
      </c>
      <c r="I21" s="71">
        <f t="shared" ref="I21:I31" si="6">VLOOKUP(AI21,$U$20:$AH$31,6)</f>
        <v>3</v>
      </c>
      <c r="J21" s="71">
        <f t="shared" ref="J21:J31" si="7">VLOOKUP(AI21,$U$20:$AH$31,7)</f>
        <v>0</v>
      </c>
      <c r="K21" s="71">
        <f t="shared" ref="K21:K31" si="8">VLOOKUP(AI21,$U$20:$AH$31,8)</f>
        <v>3</v>
      </c>
      <c r="L21" s="71">
        <f t="shared" ref="L21:L31" si="9">VLOOKUP(AI21,$U$20:$AH$31,9)</f>
        <v>577</v>
      </c>
      <c r="M21" s="71">
        <f t="shared" ref="M21:M31" si="10">VLOOKUP(AI21,$U$20:$AH$31,10)</f>
        <v>431</v>
      </c>
      <c r="N21" s="71">
        <f t="shared" ref="N21:N31" si="11">VLOOKUP(AI21,$U$20:$AH$31,11)</f>
        <v>146</v>
      </c>
      <c r="O21" s="77">
        <f t="shared" ref="O21:O31" si="12">VLOOKUP(AI21,$U$20:$AH$31,12)</f>
        <v>0.63636363636363635</v>
      </c>
      <c r="Q21" s="3"/>
      <c r="R21" s="3" t="s">
        <v>193</v>
      </c>
      <c r="S21" s="3"/>
      <c r="T21" s="3"/>
      <c r="U21" s="140">
        <v>2</v>
      </c>
      <c r="V21" s="65" t="s">
        <v>107</v>
      </c>
      <c r="W21" s="142">
        <f>COUNT(H41,F50,H57,F69,F81,H91,F96,H110,F118,F130,H138)</f>
        <v>11</v>
      </c>
      <c r="X21" s="132">
        <f>SUM(Q41,Q57,C69,C81,Q91,C50,C96,Q110,C118,C130,Q138)</f>
        <v>8</v>
      </c>
      <c r="Y21" s="132">
        <f t="shared" ref="Y21:Y31" si="13">SUM(COUNTIFS($C$36:$C$141,3,$D$36:$D$141,V21),COUNTIFS($I$36:$I$141,V21,$Q$36:$Q$141,3))</f>
        <v>2</v>
      </c>
      <c r="Z21" s="132">
        <f t="shared" ref="Z21:Z31" si="14">SUM(COUNTIFS($C$36:$C$141,2,$D$36:$D$141,V21),COUNTIFS($I$36:$I$141,V21,$Q$36:$Q$141,2))</f>
        <v>0</v>
      </c>
      <c r="AA21" s="132">
        <f t="shared" ref="AA21:AA31" si="15">SUM(COUNTIFS($C$36:$C$141,1,$D$36:$D$141,V21),COUNTIFS($I$36:$I$141,V21,$Q$36:$Q$141,1))</f>
        <v>2</v>
      </c>
      <c r="AB21" s="132">
        <f t="shared" ref="AB21:AB31" si="16">SUM(COUNTIFS($C$36:$C$141,0,$D$36:$D$141,V21),COUNTIFS($I$36:$I$141,V21,$Q$36:$Q$141,0))</f>
        <v>7</v>
      </c>
      <c r="AC21" s="132">
        <f>SUM(H41,F50,H57,F69,F81,H91,F96,H110,F118,F130,H138)</f>
        <v>418</v>
      </c>
      <c r="AD21" s="132">
        <f>SUM(F41,H50,F57,H69,H81,F91,H96,F110,H118,H130,F138)</f>
        <v>564</v>
      </c>
      <c r="AE21" s="132">
        <f t="shared" si="2"/>
        <v>-146</v>
      </c>
      <c r="AF21" s="144">
        <f t="shared" ref="AF21:AF31" si="17">(X21/(W21*3))</f>
        <v>0.24242424242424243</v>
      </c>
      <c r="AG21" s="113">
        <f t="shared" si="3"/>
        <v>85417998542</v>
      </c>
      <c r="AH21" s="113">
        <f>LARGE($AG$20:$AG$31,U21)</f>
        <v>215577001464</v>
      </c>
      <c r="AI21" s="113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72" t="str">
        <f t="shared" si="0"/>
        <v>Soccer Italy</v>
      </c>
      <c r="F22" s="72">
        <f t="shared" si="1"/>
        <v>11</v>
      </c>
      <c r="G22" s="72">
        <f t="shared" si="4"/>
        <v>20</v>
      </c>
      <c r="H22" s="71">
        <f t="shared" si="5"/>
        <v>6</v>
      </c>
      <c r="I22" s="71">
        <f t="shared" si="6"/>
        <v>1</v>
      </c>
      <c r="J22" s="71">
        <f t="shared" si="7"/>
        <v>0</v>
      </c>
      <c r="K22" s="71">
        <f t="shared" si="8"/>
        <v>4</v>
      </c>
      <c r="L22" s="71">
        <f t="shared" si="9"/>
        <v>621</v>
      </c>
      <c r="M22" s="71">
        <f t="shared" si="10"/>
        <v>551</v>
      </c>
      <c r="N22" s="71">
        <f t="shared" si="11"/>
        <v>70</v>
      </c>
      <c r="O22" s="77">
        <f t="shared" si="12"/>
        <v>0.60606060606060608</v>
      </c>
      <c r="Q22" s="3"/>
      <c r="R22" s="3" t="s">
        <v>194</v>
      </c>
      <c r="S22" s="3"/>
      <c r="T22" s="3"/>
      <c r="U22" s="140">
        <v>3</v>
      </c>
      <c r="V22" s="65" t="s">
        <v>111</v>
      </c>
      <c r="W22" s="142">
        <f>COUNT(F39,H50,F60,F67,H77,H86,F99,H107,F121,H129,F137)</f>
        <v>11</v>
      </c>
      <c r="X22" s="132">
        <f>SUM(C39,Q50,C60,C67,C99,Q77,Q86,Q107,C121,Q129,C137)</f>
        <v>8</v>
      </c>
      <c r="Y22" s="132">
        <f t="shared" si="13"/>
        <v>2</v>
      </c>
      <c r="Z22" s="132">
        <f t="shared" si="14"/>
        <v>1</v>
      </c>
      <c r="AA22" s="132">
        <f t="shared" si="15"/>
        <v>0</v>
      </c>
      <c r="AB22" s="132">
        <f t="shared" si="16"/>
        <v>8</v>
      </c>
      <c r="AC22" s="132">
        <f>SUM(F39,H50,F60,F67,H77,H86,F99,H107,F121,H129,F137)</f>
        <v>401</v>
      </c>
      <c r="AD22" s="132">
        <f>SUM(H39,F50,H60,H67,F77,F86,H99,F107,H121,F129,H137)</f>
        <v>545</v>
      </c>
      <c r="AE22" s="132">
        <f t="shared" si="2"/>
        <v>-144</v>
      </c>
      <c r="AF22" s="144">
        <f t="shared" si="17"/>
        <v>0.24242424242424243</v>
      </c>
      <c r="AG22" s="113">
        <f t="shared" si="3"/>
        <v>85400998563</v>
      </c>
      <c r="AH22" s="113">
        <f t="shared" ref="AH22:AH31" si="19">LARGE($AG$20:$AG$31,U22)</f>
        <v>205621000712</v>
      </c>
      <c r="AI22" s="113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72" t="str">
        <f t="shared" si="0"/>
        <v>ousadia e alegriaa1</v>
      </c>
      <c r="F23" s="72">
        <f t="shared" si="1"/>
        <v>11</v>
      </c>
      <c r="G23" s="72">
        <f t="shared" si="4"/>
        <v>20</v>
      </c>
      <c r="H23" s="71">
        <f t="shared" si="5"/>
        <v>4</v>
      </c>
      <c r="I23" s="71">
        <f t="shared" si="6"/>
        <v>4</v>
      </c>
      <c r="J23" s="71">
        <f t="shared" si="7"/>
        <v>0</v>
      </c>
      <c r="K23" s="71">
        <f t="shared" si="8"/>
        <v>3</v>
      </c>
      <c r="L23" s="71">
        <f t="shared" si="9"/>
        <v>547</v>
      </c>
      <c r="M23" s="71">
        <f t="shared" si="10"/>
        <v>467</v>
      </c>
      <c r="N23" s="71">
        <f t="shared" si="11"/>
        <v>80</v>
      </c>
      <c r="O23" s="77">
        <f t="shared" si="12"/>
        <v>0.60606060606060608</v>
      </c>
      <c r="Q23" s="3"/>
      <c r="R23" s="3" t="s">
        <v>138</v>
      </c>
      <c r="S23" s="3"/>
      <c r="T23" s="3"/>
      <c r="U23" s="140">
        <v>4</v>
      </c>
      <c r="V23" s="65" t="s">
        <v>115</v>
      </c>
      <c r="W23" s="142">
        <f>COUNT(F41,F46,H58,F68,H76,H87,F101,H109,H121,F126,H139)</f>
        <v>11</v>
      </c>
      <c r="X23" s="132">
        <f>SUM(C41,C46,C68,Q76,Q58,Q109,Q87,C101,Q121,C126,Q139)</f>
        <v>21</v>
      </c>
      <c r="Y23" s="132">
        <f t="shared" si="13"/>
        <v>5</v>
      </c>
      <c r="Z23" s="132">
        <f t="shared" si="14"/>
        <v>3</v>
      </c>
      <c r="AA23" s="132">
        <f t="shared" si="15"/>
        <v>0</v>
      </c>
      <c r="AB23" s="132">
        <f t="shared" si="16"/>
        <v>3</v>
      </c>
      <c r="AC23" s="132">
        <f>SUM(F41,F46,H58,F68,H87,H109,H76,F101,H121,F126,H139)</f>
        <v>577</v>
      </c>
      <c r="AD23" s="132">
        <f>SUM(H41,H46,H68,F58,F76,F87,H101,F109,F121,H126,F139)</f>
        <v>431</v>
      </c>
      <c r="AE23" s="132">
        <f t="shared" si="2"/>
        <v>146</v>
      </c>
      <c r="AF23" s="144">
        <f t="shared" si="17"/>
        <v>0.63636363636363635</v>
      </c>
      <c r="AG23" s="113">
        <f t="shared" si="3"/>
        <v>215577001464</v>
      </c>
      <c r="AH23" s="113">
        <f t="shared" si="19"/>
        <v>205547000810</v>
      </c>
      <c r="AI23" s="113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67" t="str">
        <f t="shared" si="0"/>
        <v>comicu</v>
      </c>
      <c r="F24" s="67">
        <f t="shared" si="1"/>
        <v>11</v>
      </c>
      <c r="G24" s="67">
        <f t="shared" si="4"/>
        <v>18</v>
      </c>
      <c r="H24" s="68">
        <f t="shared" si="5"/>
        <v>4</v>
      </c>
      <c r="I24" s="68">
        <f t="shared" si="6"/>
        <v>3</v>
      </c>
      <c r="J24" s="68">
        <f t="shared" si="7"/>
        <v>0</v>
      </c>
      <c r="K24" s="68">
        <f t="shared" si="8"/>
        <v>4</v>
      </c>
      <c r="L24" s="68">
        <f t="shared" si="9"/>
        <v>648</v>
      </c>
      <c r="M24" s="68">
        <f t="shared" si="10"/>
        <v>490</v>
      </c>
      <c r="N24" s="68">
        <f t="shared" si="11"/>
        <v>158</v>
      </c>
      <c r="O24" s="81">
        <f t="shared" si="12"/>
        <v>0.54545454545454541</v>
      </c>
      <c r="Q24" s="3"/>
      <c r="R24" s="3" t="s">
        <v>190</v>
      </c>
      <c r="S24" s="3"/>
      <c r="T24" s="3"/>
      <c r="U24" s="140">
        <v>5</v>
      </c>
      <c r="V24" s="65" t="s">
        <v>118</v>
      </c>
      <c r="W24" s="142">
        <f>COUNT(H36,F47,H56,F70,H79,F89,H101,F107,H118,F127,H140)</f>
        <v>11</v>
      </c>
      <c r="X24" s="132">
        <f>SUM(Q36,C47,Q56,C70,Q79,C89,Q101,C107,Q118,C127,Q140)</f>
        <v>16</v>
      </c>
      <c r="Y24" s="132">
        <f t="shared" si="13"/>
        <v>4</v>
      </c>
      <c r="Z24" s="132">
        <f t="shared" si="14"/>
        <v>2</v>
      </c>
      <c r="AA24" s="132">
        <f t="shared" si="15"/>
        <v>0</v>
      </c>
      <c r="AB24" s="132">
        <f t="shared" si="16"/>
        <v>5</v>
      </c>
      <c r="AC24" s="132">
        <f>SUM(H36,F47,H56,F70,H79,F89,H101,F107,H118,F127,H140)</f>
        <v>548</v>
      </c>
      <c r="AD24" s="132">
        <f>SUM(F36,H47,F56,H70,F79,H89,F101,H107,F118,H127,F140)</f>
        <v>586</v>
      </c>
      <c r="AE24" s="132">
        <f t="shared" si="2"/>
        <v>-38</v>
      </c>
      <c r="AF24" s="144">
        <f t="shared" si="17"/>
        <v>0.48484848484848486</v>
      </c>
      <c r="AG24" s="113">
        <f t="shared" si="3"/>
        <v>165547999625</v>
      </c>
      <c r="AH24" s="113">
        <f t="shared" si="19"/>
        <v>185648001587</v>
      </c>
      <c r="AI24" s="113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67" t="str">
        <f t="shared" si="0"/>
        <v>Botafogo Rocha</v>
      </c>
      <c r="F25" s="67">
        <f t="shared" si="1"/>
        <v>11</v>
      </c>
      <c r="G25" s="67">
        <f t="shared" si="4"/>
        <v>16</v>
      </c>
      <c r="H25" s="68">
        <f t="shared" si="5"/>
        <v>4</v>
      </c>
      <c r="I25" s="68">
        <f t="shared" si="6"/>
        <v>2</v>
      </c>
      <c r="J25" s="68">
        <f t="shared" si="7"/>
        <v>0</v>
      </c>
      <c r="K25" s="68">
        <f t="shared" si="8"/>
        <v>5</v>
      </c>
      <c r="L25" s="68">
        <f t="shared" si="9"/>
        <v>548</v>
      </c>
      <c r="M25" s="68">
        <f t="shared" si="10"/>
        <v>586</v>
      </c>
      <c r="N25" s="68">
        <f t="shared" si="11"/>
        <v>-38</v>
      </c>
      <c r="O25" s="81">
        <f t="shared" si="12"/>
        <v>0.48484848484848486</v>
      </c>
      <c r="Q25" s="3"/>
      <c r="R25" s="3" t="s">
        <v>19</v>
      </c>
      <c r="S25" s="3"/>
      <c r="T25" s="3"/>
      <c r="U25" s="140">
        <v>6</v>
      </c>
      <c r="V25" s="65" t="s">
        <v>135</v>
      </c>
      <c r="W25" s="142">
        <f>COUNT(H38,F49,F57,H70,H76,H86,H96,H106,H116,H126,H136)</f>
        <v>11</v>
      </c>
      <c r="X25" s="132">
        <f>SUM(Q38,C49,C57,Q70,C76,Q90,C100,C111,Q117,C131,Q137)</f>
        <v>12</v>
      </c>
      <c r="Y25" s="132">
        <f t="shared" si="13"/>
        <v>3</v>
      </c>
      <c r="Z25" s="132">
        <f t="shared" si="14"/>
        <v>1</v>
      </c>
      <c r="AA25" s="132">
        <f t="shared" si="15"/>
        <v>1</v>
      </c>
      <c r="AB25" s="132">
        <f t="shared" si="16"/>
        <v>6</v>
      </c>
      <c r="AC25" s="132">
        <f>SUM(H38,F49,F57,H70,F76,H90,F100,F111,H117,F131,H137)</f>
        <v>563</v>
      </c>
      <c r="AD25" s="132">
        <f>SUM(F38,H49,H57,F70,H76,F90,H100,H111,F117,H131,F137)</f>
        <v>557</v>
      </c>
      <c r="AE25" s="132">
        <f t="shared" si="2"/>
        <v>6</v>
      </c>
      <c r="AF25" s="144">
        <f t="shared" si="17"/>
        <v>0.36363636363636365</v>
      </c>
      <c r="AG25" s="113">
        <f t="shared" si="3"/>
        <v>125563000066</v>
      </c>
      <c r="AH25" s="113">
        <f t="shared" si="19"/>
        <v>165547999625</v>
      </c>
      <c r="AI25" s="113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67" t="str">
        <f t="shared" si="0"/>
        <v>É o ki tu merece</v>
      </c>
      <c r="F26" s="67">
        <f t="shared" si="1"/>
        <v>11</v>
      </c>
      <c r="G26" s="67">
        <f t="shared" si="4"/>
        <v>12</v>
      </c>
      <c r="H26" s="68">
        <f t="shared" si="5"/>
        <v>4</v>
      </c>
      <c r="I26" s="68">
        <f t="shared" si="6"/>
        <v>0</v>
      </c>
      <c r="J26" s="68">
        <f t="shared" si="7"/>
        <v>0</v>
      </c>
      <c r="K26" s="68">
        <f t="shared" si="8"/>
        <v>7</v>
      </c>
      <c r="L26" s="68">
        <f t="shared" si="9"/>
        <v>621</v>
      </c>
      <c r="M26" s="68">
        <f t="shared" si="10"/>
        <v>561</v>
      </c>
      <c r="N26" s="68">
        <f t="shared" si="11"/>
        <v>60</v>
      </c>
      <c r="O26" s="81">
        <f t="shared" si="12"/>
        <v>0.36363636363636365</v>
      </c>
      <c r="Q26" s="3"/>
      <c r="R26" s="3" t="s">
        <v>196</v>
      </c>
      <c r="S26" s="3"/>
      <c r="T26" s="3"/>
      <c r="U26" s="140">
        <v>7</v>
      </c>
      <c r="V26" s="65" t="s">
        <v>125</v>
      </c>
      <c r="W26" s="142">
        <f>COUNT(H36,H46,H56,H66,H76,H86,H96,H106,H116,H126,H136)</f>
        <v>11</v>
      </c>
      <c r="X26" s="132">
        <f>SUM(Q40,Q47,C59,C66,Q81,C87,C98,Q111,Q119,C129,Q136)</f>
        <v>18</v>
      </c>
      <c r="Y26" s="132">
        <f t="shared" si="13"/>
        <v>4</v>
      </c>
      <c r="Z26" s="132">
        <f t="shared" si="14"/>
        <v>3</v>
      </c>
      <c r="AA26" s="132">
        <f t="shared" si="15"/>
        <v>0</v>
      </c>
      <c r="AB26" s="132">
        <f t="shared" si="16"/>
        <v>4</v>
      </c>
      <c r="AC26" s="132">
        <f>SUM(H40,H47,F59,F66,H81,F87,F98,H111,H119,F129,H136)</f>
        <v>648</v>
      </c>
      <c r="AD26" s="132">
        <f>SUM(F40,F47,H59,H66,F81,H87,H98,F119,H129,F136)</f>
        <v>490</v>
      </c>
      <c r="AE26" s="132">
        <f t="shared" si="2"/>
        <v>158</v>
      </c>
      <c r="AF26" s="144">
        <f t="shared" si="17"/>
        <v>0.54545454545454541</v>
      </c>
      <c r="AG26" s="113">
        <f t="shared" si="3"/>
        <v>185648001587</v>
      </c>
      <c r="AH26" s="113">
        <f t="shared" si="19"/>
        <v>125621000609</v>
      </c>
      <c r="AI26" s="113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67" t="str">
        <f t="shared" si="0"/>
        <v>Sekishiki Mekai Ha</v>
      </c>
      <c r="F27" s="67">
        <f t="shared" si="1"/>
        <v>11</v>
      </c>
      <c r="G27" s="67">
        <f t="shared" si="4"/>
        <v>12</v>
      </c>
      <c r="H27" s="68">
        <f t="shared" si="5"/>
        <v>3</v>
      </c>
      <c r="I27" s="68">
        <f t="shared" si="6"/>
        <v>1</v>
      </c>
      <c r="J27" s="68">
        <f t="shared" si="7"/>
        <v>1</v>
      </c>
      <c r="K27" s="68">
        <f t="shared" si="8"/>
        <v>6</v>
      </c>
      <c r="L27" s="68">
        <f t="shared" si="9"/>
        <v>563</v>
      </c>
      <c r="M27" s="68">
        <f t="shared" si="10"/>
        <v>557</v>
      </c>
      <c r="N27" s="68">
        <f t="shared" si="11"/>
        <v>6</v>
      </c>
      <c r="O27" s="81">
        <f t="shared" si="12"/>
        <v>0.36363636363636365</v>
      </c>
      <c r="Q27" s="3"/>
      <c r="R27" s="3"/>
      <c r="S27" s="3"/>
      <c r="T27" s="3"/>
      <c r="U27" s="140">
        <v>8</v>
      </c>
      <c r="V27" s="65" t="s">
        <v>127</v>
      </c>
      <c r="W27" s="142">
        <f>COUNT(H36,H46,H56,H66,H76,H86,H96,H106,H116,H126,H136)</f>
        <v>11</v>
      </c>
      <c r="X27" s="132">
        <f>SUM(Q39,Q48,C61,Q66,C79,C90,Q96,C106,C116,Q128,C139)</f>
        <v>24</v>
      </c>
      <c r="Y27" s="132">
        <f t="shared" si="13"/>
        <v>6</v>
      </c>
      <c r="Z27" s="132">
        <f t="shared" si="14"/>
        <v>3</v>
      </c>
      <c r="AA27" s="132">
        <f t="shared" si="15"/>
        <v>0</v>
      </c>
      <c r="AB27" s="132">
        <f t="shared" si="16"/>
        <v>2</v>
      </c>
      <c r="AC27" s="132">
        <f>SUM(H39,H48,F61,H66,F79,F90,H96,F106,F116,H128,F139)</f>
        <v>659</v>
      </c>
      <c r="AD27" s="132">
        <f>SUM(F39,F48,F66,H61,H79,H90,F96,H106,H116,F128,H139)</f>
        <v>576</v>
      </c>
      <c r="AE27" s="132">
        <f t="shared" si="2"/>
        <v>83</v>
      </c>
      <c r="AF27" s="144">
        <f t="shared" si="17"/>
        <v>0.72727272727272729</v>
      </c>
      <c r="AG27" s="113">
        <f t="shared" si="3"/>
        <v>245659000838</v>
      </c>
      <c r="AH27" s="113">
        <f t="shared" si="19"/>
        <v>125563000066</v>
      </c>
      <c r="AI27" s="113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67" t="str">
        <f t="shared" si="0"/>
        <v>Engenheirense</v>
      </c>
      <c r="F28" s="67">
        <f t="shared" si="1"/>
        <v>11</v>
      </c>
      <c r="G28" s="67">
        <f t="shared" si="4"/>
        <v>10</v>
      </c>
      <c r="H28" s="68">
        <f t="shared" si="5"/>
        <v>2</v>
      </c>
      <c r="I28" s="68">
        <f t="shared" si="6"/>
        <v>2</v>
      </c>
      <c r="J28" s="68">
        <f t="shared" si="7"/>
        <v>0</v>
      </c>
      <c r="K28" s="68">
        <f t="shared" si="8"/>
        <v>7</v>
      </c>
      <c r="L28" s="68">
        <f t="shared" si="9"/>
        <v>608</v>
      </c>
      <c r="M28" s="68">
        <f t="shared" si="10"/>
        <v>631</v>
      </c>
      <c r="N28" s="68">
        <f t="shared" si="11"/>
        <v>-23</v>
      </c>
      <c r="O28" s="81">
        <f t="shared" si="12"/>
        <v>0.30303030303030304</v>
      </c>
      <c r="Q28" s="3"/>
      <c r="R28" s="3" t="s">
        <v>179</v>
      </c>
      <c r="S28" s="3"/>
      <c r="T28" s="3"/>
      <c r="U28" s="140">
        <v>9</v>
      </c>
      <c r="V28" s="65" t="s">
        <v>128</v>
      </c>
      <c r="W28" s="142">
        <f>COUNT(H36,H46,H56,H66,H76,H86,H96,H106,H116,H126,H136)</f>
        <v>11</v>
      </c>
      <c r="X28" s="132">
        <f>SUM(C37,Q49,C56,Q69,C77,Q88,C97,Q106,C120,Q126,C136)</f>
        <v>12</v>
      </c>
      <c r="Y28" s="132">
        <f t="shared" si="13"/>
        <v>4</v>
      </c>
      <c r="Z28" s="132">
        <f t="shared" si="14"/>
        <v>0</v>
      </c>
      <c r="AA28" s="132">
        <f t="shared" si="15"/>
        <v>0</v>
      </c>
      <c r="AB28" s="132">
        <f t="shared" si="16"/>
        <v>7</v>
      </c>
      <c r="AC28" s="132">
        <f>SUM(F37,H49,F56,H69,F77,H88,F97,H106,F120,H126,F136)</f>
        <v>621</v>
      </c>
      <c r="AD28" s="132">
        <f>SUM(H37,F49,H56,F69,H77,F88,H97,F106,H120,F126,H136)</f>
        <v>561</v>
      </c>
      <c r="AE28" s="132">
        <f t="shared" si="2"/>
        <v>60</v>
      </c>
      <c r="AF28" s="144">
        <f t="shared" si="17"/>
        <v>0.36363636363636365</v>
      </c>
      <c r="AG28" s="113">
        <f t="shared" si="3"/>
        <v>125621000609</v>
      </c>
      <c r="AH28" s="113">
        <f t="shared" si="19"/>
        <v>105607999781</v>
      </c>
      <c r="AI28" s="113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67" t="str">
        <f t="shared" si="0"/>
        <v>Marvada da cachaça</v>
      </c>
      <c r="F29" s="67">
        <f t="shared" si="1"/>
        <v>11</v>
      </c>
      <c r="G29" s="67">
        <f t="shared" si="4"/>
        <v>8</v>
      </c>
      <c r="H29" s="68">
        <f t="shared" si="5"/>
        <v>2</v>
      </c>
      <c r="I29" s="68">
        <f t="shared" si="6"/>
        <v>0</v>
      </c>
      <c r="J29" s="68">
        <f t="shared" si="7"/>
        <v>2</v>
      </c>
      <c r="K29" s="68">
        <f t="shared" si="8"/>
        <v>7</v>
      </c>
      <c r="L29" s="68">
        <f t="shared" si="9"/>
        <v>418</v>
      </c>
      <c r="M29" s="68">
        <f t="shared" si="10"/>
        <v>564</v>
      </c>
      <c r="N29" s="68">
        <f t="shared" si="11"/>
        <v>-146</v>
      </c>
      <c r="O29" s="81">
        <f t="shared" si="12"/>
        <v>0.24242424242424243</v>
      </c>
      <c r="Q29" s="3"/>
      <c r="R29" s="3" t="s">
        <v>180</v>
      </c>
      <c r="S29" s="3"/>
      <c r="T29" s="3"/>
      <c r="U29" s="140">
        <v>10</v>
      </c>
      <c r="V29" s="65" t="s">
        <v>130</v>
      </c>
      <c r="W29" s="142">
        <f>COUNT(H36,H46,H56,H66,H76,H86,H96,H106,H116,H126,H136)</f>
        <v>11</v>
      </c>
      <c r="X29" s="132">
        <f>SUM(Q37,C48,Q59,Q71,C80,Q89,Q99,C109,C117,Q130,Q141)</f>
        <v>20</v>
      </c>
      <c r="Y29" s="132">
        <f t="shared" si="13"/>
        <v>4</v>
      </c>
      <c r="Z29" s="132">
        <f t="shared" si="14"/>
        <v>4</v>
      </c>
      <c r="AA29" s="132">
        <f t="shared" si="15"/>
        <v>0</v>
      </c>
      <c r="AB29" s="132">
        <f t="shared" si="16"/>
        <v>3</v>
      </c>
      <c r="AC29" s="132">
        <f>SUM(H37,F48,H59,H71,F80,H89,H99,F109,F117,H130,H141)</f>
        <v>547</v>
      </c>
      <c r="AD29" s="132">
        <f>SUM(F37,H48,F59,F71,H80,F89,F99,H109,H117,F130,F141)</f>
        <v>467</v>
      </c>
      <c r="AE29" s="132">
        <f t="shared" si="2"/>
        <v>80</v>
      </c>
      <c r="AF29" s="144">
        <f t="shared" si="17"/>
        <v>0.60606060606060608</v>
      </c>
      <c r="AG29" s="113">
        <f t="shared" si="3"/>
        <v>205547000810</v>
      </c>
      <c r="AH29" s="113">
        <f t="shared" si="19"/>
        <v>85417998542</v>
      </c>
      <c r="AI29" s="113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67" t="str">
        <f t="shared" si="0"/>
        <v>Xavecos UFC</v>
      </c>
      <c r="F30" s="67">
        <f t="shared" si="1"/>
        <v>11</v>
      </c>
      <c r="G30" s="67">
        <f t="shared" si="4"/>
        <v>8</v>
      </c>
      <c r="H30" s="68">
        <f t="shared" si="5"/>
        <v>2</v>
      </c>
      <c r="I30" s="68">
        <f t="shared" si="6"/>
        <v>1</v>
      </c>
      <c r="J30" s="68">
        <f t="shared" si="7"/>
        <v>0</v>
      </c>
      <c r="K30" s="68">
        <f t="shared" si="8"/>
        <v>8</v>
      </c>
      <c r="L30" s="68">
        <f t="shared" si="9"/>
        <v>401</v>
      </c>
      <c r="M30" s="68">
        <f t="shared" si="10"/>
        <v>545</v>
      </c>
      <c r="N30" s="68">
        <f t="shared" si="11"/>
        <v>-144</v>
      </c>
      <c r="O30" s="81">
        <f t="shared" si="12"/>
        <v>0.24242424242424243</v>
      </c>
      <c r="Q30" s="3"/>
      <c r="R30" s="3" t="s">
        <v>181</v>
      </c>
      <c r="S30" s="3"/>
      <c r="T30" s="3"/>
      <c r="U30" s="140">
        <v>11</v>
      </c>
      <c r="V30" s="65" t="s">
        <v>89</v>
      </c>
      <c r="W30" s="142">
        <f>COUNT(H36,H46,H56,H66,H76,H86,H96,H106,H116,H126,H136)</f>
        <v>11</v>
      </c>
      <c r="X30" s="132">
        <f>SUM(C40,Q51,C58,Q67,C78,C88,Q100,C110,Q116,Q127,C141)</f>
        <v>10</v>
      </c>
      <c r="Y30" s="132">
        <f t="shared" si="13"/>
        <v>2</v>
      </c>
      <c r="Z30" s="132">
        <f t="shared" si="14"/>
        <v>2</v>
      </c>
      <c r="AA30" s="132">
        <f t="shared" si="15"/>
        <v>0</v>
      </c>
      <c r="AB30" s="132">
        <f t="shared" si="16"/>
        <v>7</v>
      </c>
      <c r="AC30" s="132">
        <f>SUM(F40,H51,F58,H67,F78,H100,F110,H116,H127,F141,F88)</f>
        <v>608</v>
      </c>
      <c r="AD30" s="132">
        <f>SUM(H40,F51,H58,F67,H78,H88,F100,H110,F116,F127,H141)</f>
        <v>631</v>
      </c>
      <c r="AE30" s="132">
        <f t="shared" si="2"/>
        <v>-23</v>
      </c>
      <c r="AF30" s="144">
        <f t="shared" si="17"/>
        <v>0.30303030303030304</v>
      </c>
      <c r="AG30" s="113">
        <f t="shared" si="3"/>
        <v>105607999781</v>
      </c>
      <c r="AH30" s="113">
        <f t="shared" si="19"/>
        <v>85400998563</v>
      </c>
      <c r="AI30" s="113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69" t="str">
        <f t="shared" si="0"/>
        <v>mathpalestra</v>
      </c>
      <c r="F31" s="69">
        <f t="shared" si="1"/>
        <v>11</v>
      </c>
      <c r="G31" s="69">
        <f t="shared" si="4"/>
        <v>6</v>
      </c>
      <c r="H31" s="70">
        <f t="shared" si="5"/>
        <v>1</v>
      </c>
      <c r="I31" s="70">
        <f t="shared" si="6"/>
        <v>1</v>
      </c>
      <c r="J31" s="70">
        <f t="shared" si="7"/>
        <v>1</v>
      </c>
      <c r="K31" s="70">
        <f t="shared" si="8"/>
        <v>8</v>
      </c>
      <c r="L31" s="70">
        <f t="shared" si="9"/>
        <v>403</v>
      </c>
      <c r="M31" s="70">
        <f t="shared" si="10"/>
        <v>624</v>
      </c>
      <c r="N31" s="70">
        <f t="shared" si="11"/>
        <v>-221</v>
      </c>
      <c r="O31" s="112">
        <f t="shared" si="12"/>
        <v>0.18181818181818182</v>
      </c>
      <c r="Q31" s="3"/>
      <c r="R31" s="3" t="s">
        <v>182</v>
      </c>
      <c r="S31" s="3"/>
      <c r="T31" s="3"/>
      <c r="U31" s="140">
        <v>12</v>
      </c>
      <c r="V31" s="65" t="s">
        <v>101</v>
      </c>
      <c r="W31" s="142">
        <f>COUNT(H36,H46,H56,H66,H76,H86,H96,H106,H116,H126,H136)</f>
        <v>11</v>
      </c>
      <c r="X31" s="132">
        <f>SUM(C36,C51,Q61,Q68,Q80,C86,Q97,Q108,C119,Q131,C138)</f>
        <v>20</v>
      </c>
      <c r="Y31" s="132">
        <f t="shared" si="13"/>
        <v>6</v>
      </c>
      <c r="Z31" s="132">
        <f t="shared" si="14"/>
        <v>1</v>
      </c>
      <c r="AA31" s="132">
        <f t="shared" si="15"/>
        <v>0</v>
      </c>
      <c r="AB31" s="132">
        <f t="shared" si="16"/>
        <v>4</v>
      </c>
      <c r="AC31" s="132">
        <f>SUM(F36,F51,H61,H68,H80,F86,H97,H108,F119,H131,F138)</f>
        <v>621</v>
      </c>
      <c r="AD31" s="132">
        <f>SUM(H36,H51,F61,F68,F80,H86,F97,F108,H119,F131,H138)</f>
        <v>551</v>
      </c>
      <c r="AE31" s="132">
        <f t="shared" si="2"/>
        <v>70</v>
      </c>
      <c r="AF31" s="144">
        <f t="shared" si="17"/>
        <v>0.60606060606060608</v>
      </c>
      <c r="AG31" s="113">
        <f t="shared" si="3"/>
        <v>205621000712</v>
      </c>
      <c r="AH31" s="113">
        <f t="shared" si="19"/>
        <v>65402997791</v>
      </c>
      <c r="AI31" s="113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65"/>
      <c r="W32" s="65"/>
      <c r="X32" s="3"/>
      <c r="Y32" s="3"/>
      <c r="Z32" s="3"/>
      <c r="AA32" s="3"/>
      <c r="AB32" s="3"/>
      <c r="AC32" s="3"/>
      <c r="AD32" s="3"/>
      <c r="AE32" s="3"/>
      <c r="AF32" s="3"/>
      <c r="AG32" s="2"/>
      <c r="AH32" s="2"/>
      <c r="AI32" s="2"/>
      <c r="AJ32" s="2"/>
      <c r="AK32" s="2"/>
      <c r="AL32" s="3"/>
      <c r="AM32" s="3"/>
      <c r="AN32" s="3"/>
    </row>
    <row r="33" spans="3:40">
      <c r="D33" s="164" t="s">
        <v>32</v>
      </c>
      <c r="E33" s="165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66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67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9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71" t="str">
        <f>V31</f>
        <v>Soccer Italy</v>
      </c>
      <c r="E36" s="173"/>
      <c r="F36" s="62">
        <v>37</v>
      </c>
      <c r="G36" s="14" t="s">
        <v>20</v>
      </c>
      <c r="H36" s="63">
        <v>47</v>
      </c>
      <c r="I36" s="171" t="str">
        <f>V24</f>
        <v>Botafogo Rocha</v>
      </c>
      <c r="J36" s="172"/>
      <c r="K36" s="172"/>
      <c r="L36" s="172"/>
      <c r="M36" s="172"/>
      <c r="N36" s="172"/>
      <c r="O36" s="172"/>
      <c r="P36" s="173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70" t="str">
        <f>V28</f>
        <v>É o ki tu merece</v>
      </c>
      <c r="E37" s="170"/>
      <c r="F37" s="62">
        <v>59</v>
      </c>
      <c r="G37" s="14" t="s">
        <v>20</v>
      </c>
      <c r="H37" s="63">
        <v>68</v>
      </c>
      <c r="I37" s="170" t="str">
        <f>V29</f>
        <v>ousadia e alegriaa1</v>
      </c>
      <c r="J37" s="170"/>
      <c r="K37" s="170"/>
      <c r="L37" s="170"/>
      <c r="M37" s="170"/>
      <c r="N37" s="170"/>
      <c r="O37" s="170"/>
      <c r="P37" s="170"/>
      <c r="Q37" s="2">
        <f>IF(OR(H37="",F37=""),"",IF(H37=F37,1,IF(H37&lt;F37,0,IF(H37-F37&lt;10,2,IF(H37&gt;F37,3,SE)))))</f>
        <v>2</v>
      </c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71" t="str">
        <f>V20</f>
        <v>mathpalestra</v>
      </c>
      <c r="E38" s="173"/>
      <c r="F38" s="62">
        <v>21</v>
      </c>
      <c r="G38" s="14" t="s">
        <v>20</v>
      </c>
      <c r="H38" s="63">
        <v>59</v>
      </c>
      <c r="I38" s="171" t="str">
        <f>V25</f>
        <v>Sekishiki Mekai Ha</v>
      </c>
      <c r="J38" s="172"/>
      <c r="K38" s="172"/>
      <c r="L38" s="172"/>
      <c r="M38" s="172"/>
      <c r="N38" s="172"/>
      <c r="O38" s="172"/>
      <c r="P38" s="173"/>
      <c r="Q38" s="2">
        <f>IF(OR(H38="",F38=""),"",IF(H38=F38,1,IF(H38&lt;F38,0,IF(H38-F38&lt;10,2,IF(H38&gt;F38,3,SE)))))</f>
        <v>3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0" t="str">
        <f>V22</f>
        <v>Xavecos UFC</v>
      </c>
      <c r="E39" s="170"/>
      <c r="F39" s="62">
        <v>29</v>
      </c>
      <c r="G39" s="14" t="s">
        <v>20</v>
      </c>
      <c r="H39" s="63">
        <v>62</v>
      </c>
      <c r="I39" s="170" t="str">
        <f>V27</f>
        <v>Bahia aju</v>
      </c>
      <c r="J39" s="170"/>
      <c r="K39" s="170"/>
      <c r="L39" s="170"/>
      <c r="M39" s="170"/>
      <c r="N39" s="170"/>
      <c r="O39" s="170"/>
      <c r="P39" s="170"/>
      <c r="Q39" s="2">
        <f>IF(OR(H39="",F39=""),"",IF(H39=F39,1,IF(H39&lt;F39,0,IF(H39-F39&lt;10,2,IF(H39&gt;F39,3,SE)))))</f>
        <v>3</v>
      </c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70" t="str">
        <f>V30</f>
        <v>Engenheirense</v>
      </c>
      <c r="E40" s="170"/>
      <c r="F40" s="62">
        <v>51</v>
      </c>
      <c r="G40" s="14" t="s">
        <v>20</v>
      </c>
      <c r="H40" s="63">
        <v>53</v>
      </c>
      <c r="I40" s="170" t="str">
        <f>V26</f>
        <v>comicu</v>
      </c>
      <c r="J40" s="170"/>
      <c r="K40" s="170"/>
      <c r="L40" s="170"/>
      <c r="M40" s="170"/>
      <c r="N40" s="170"/>
      <c r="O40" s="170"/>
      <c r="P40" s="170"/>
      <c r="Q40" s="2">
        <f>IF(OR(H40="",F40=""),"",IF(H40=F40,1,IF(H40&lt;F40,0,IF(H40-F40&lt;10,2,IF(H40&gt;F40,3,SE)))))</f>
        <v>2</v>
      </c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70" t="str">
        <f>V23</f>
        <v>Driblador F.C</v>
      </c>
      <c r="E41" s="170"/>
      <c r="F41" s="63">
        <v>63</v>
      </c>
      <c r="G41" s="14" t="s">
        <v>20</v>
      </c>
      <c r="H41" s="62">
        <v>15</v>
      </c>
      <c r="I41" s="170" t="str">
        <f>V21</f>
        <v>Marvada da cachaça</v>
      </c>
      <c r="J41" s="170"/>
      <c r="K41" s="170"/>
      <c r="L41" s="170"/>
      <c r="M41" s="170"/>
      <c r="N41" s="170"/>
      <c r="O41" s="170"/>
      <c r="P41" s="170"/>
      <c r="Q41" s="2">
        <f>IF(OR(H41="",F41=""),"",IF(H41=F41,1,IF(H41&lt;F41,0,IF(H41-F41&lt;10,2,IF(H41&gt;F41,3,SE)))))</f>
        <v>0</v>
      </c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64" t="s">
        <v>31</v>
      </c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6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67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9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71" t="str">
        <f>V23</f>
        <v>Driblador F.C</v>
      </c>
      <c r="E46" s="173"/>
      <c r="F46" s="63">
        <v>91</v>
      </c>
      <c r="G46" s="15" t="s">
        <v>20</v>
      </c>
      <c r="H46" s="62">
        <v>15</v>
      </c>
      <c r="I46" s="171" t="str">
        <f>V20</f>
        <v>mathpalestra</v>
      </c>
      <c r="J46" s="172"/>
      <c r="K46" s="172"/>
      <c r="L46" s="172"/>
      <c r="M46" s="172"/>
      <c r="N46" s="172"/>
      <c r="O46" s="172"/>
      <c r="P46" s="173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70" t="str">
        <f>V24</f>
        <v>Botafogo Rocha</v>
      </c>
      <c r="E47" s="170"/>
      <c r="F47" s="62">
        <v>42</v>
      </c>
      <c r="G47" s="15" t="s">
        <v>20</v>
      </c>
      <c r="H47" s="63">
        <v>79</v>
      </c>
      <c r="I47" s="170" t="str">
        <f>V26</f>
        <v>comicu</v>
      </c>
      <c r="J47" s="170"/>
      <c r="K47" s="170"/>
      <c r="L47" s="170"/>
      <c r="M47" s="170"/>
      <c r="N47" s="170"/>
      <c r="O47" s="170"/>
      <c r="P47" s="170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71" t="str">
        <f>V29</f>
        <v>ousadia e alegriaa1</v>
      </c>
      <c r="E48" s="173"/>
      <c r="F48" s="62">
        <v>55</v>
      </c>
      <c r="G48" s="15" t="s">
        <v>20</v>
      </c>
      <c r="H48" s="63">
        <v>69</v>
      </c>
      <c r="I48" s="171" t="str">
        <f>V27</f>
        <v>Bahia aju</v>
      </c>
      <c r="J48" s="172"/>
      <c r="K48" s="172"/>
      <c r="L48" s="172"/>
      <c r="M48" s="172"/>
      <c r="N48" s="172"/>
      <c r="O48" s="172"/>
      <c r="P48" s="173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70" t="str">
        <f>V25</f>
        <v>Sekishiki Mekai Ha</v>
      </c>
      <c r="E49" s="170"/>
      <c r="F49" s="62">
        <v>63</v>
      </c>
      <c r="G49" s="15" t="s">
        <v>20</v>
      </c>
      <c r="H49" s="63">
        <v>73</v>
      </c>
      <c r="I49" s="170" t="str">
        <f>V28</f>
        <v>É o ki tu merece</v>
      </c>
      <c r="J49" s="170"/>
      <c r="K49" s="170"/>
      <c r="L49" s="170"/>
      <c r="M49" s="170"/>
      <c r="N49" s="170"/>
      <c r="O49" s="170"/>
      <c r="P49" s="170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70" t="str">
        <f>V21</f>
        <v>Marvada da cachaça</v>
      </c>
      <c r="E50" s="170"/>
      <c r="F50" s="63">
        <v>68</v>
      </c>
      <c r="G50" s="15" t="s">
        <v>20</v>
      </c>
      <c r="H50" s="62">
        <v>29</v>
      </c>
      <c r="I50" s="170" t="str">
        <f>V22</f>
        <v>Xavecos UFC</v>
      </c>
      <c r="J50" s="170"/>
      <c r="K50" s="170"/>
      <c r="L50" s="170"/>
      <c r="M50" s="170"/>
      <c r="N50" s="170"/>
      <c r="O50" s="170"/>
      <c r="P50" s="170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70" t="str">
        <f>V31</f>
        <v>Soccer Italy</v>
      </c>
      <c r="E51" s="170"/>
      <c r="F51" s="63">
        <v>101</v>
      </c>
      <c r="G51" s="15" t="s">
        <v>20</v>
      </c>
      <c r="H51" s="62">
        <v>68</v>
      </c>
      <c r="I51" s="170" t="str">
        <f>V30</f>
        <v>Engenheirense</v>
      </c>
      <c r="J51" s="170"/>
      <c r="K51" s="170"/>
      <c r="L51" s="170"/>
      <c r="M51" s="170"/>
      <c r="N51" s="170"/>
      <c r="O51" s="170"/>
      <c r="P51" s="170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64" t="s">
        <v>30</v>
      </c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6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67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9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71" t="str">
        <f>V28</f>
        <v>É o ki tu merece</v>
      </c>
      <c r="E56" s="173"/>
      <c r="F56" s="63">
        <v>56</v>
      </c>
      <c r="G56" s="14" t="s">
        <v>20</v>
      </c>
      <c r="H56" s="62">
        <v>26</v>
      </c>
      <c r="I56" s="171" t="str">
        <f>V24</f>
        <v>Botafogo Rocha</v>
      </c>
      <c r="J56" s="172"/>
      <c r="K56" s="172"/>
      <c r="L56" s="172"/>
      <c r="M56" s="172"/>
      <c r="N56" s="172"/>
      <c r="O56" s="172"/>
      <c r="P56" s="173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70" t="str">
        <f>V25</f>
        <v>Sekishiki Mekai Ha</v>
      </c>
      <c r="E57" s="170"/>
      <c r="F57" s="62">
        <v>36</v>
      </c>
      <c r="G57" s="14" t="s">
        <v>20</v>
      </c>
      <c r="H57" s="62">
        <v>36</v>
      </c>
      <c r="I57" s="170" t="str">
        <f>V21</f>
        <v>Marvada da cachaça</v>
      </c>
      <c r="J57" s="170"/>
      <c r="K57" s="170"/>
      <c r="L57" s="170"/>
      <c r="M57" s="170"/>
      <c r="N57" s="170"/>
      <c r="O57" s="170"/>
      <c r="P57" s="170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71" t="str">
        <f>V30</f>
        <v>Engenheirense</v>
      </c>
      <c r="E58" s="173"/>
      <c r="F58" s="62">
        <v>25</v>
      </c>
      <c r="G58" s="14" t="s">
        <v>20</v>
      </c>
      <c r="H58" s="63">
        <v>34</v>
      </c>
      <c r="I58" s="171" t="str">
        <f>V23</f>
        <v>Driblador F.C</v>
      </c>
      <c r="J58" s="172"/>
      <c r="K58" s="172"/>
      <c r="L58" s="172"/>
      <c r="M58" s="172"/>
      <c r="N58" s="172"/>
      <c r="O58" s="172"/>
      <c r="P58" s="173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70" t="str">
        <f>V26</f>
        <v>comicu</v>
      </c>
      <c r="E59" s="170"/>
      <c r="F59" s="62">
        <v>40</v>
      </c>
      <c r="G59" s="14" t="s">
        <v>20</v>
      </c>
      <c r="H59" s="63">
        <v>46</v>
      </c>
      <c r="I59" s="170" t="str">
        <f>V29</f>
        <v>ousadia e alegriaa1</v>
      </c>
      <c r="J59" s="170"/>
      <c r="K59" s="170"/>
      <c r="L59" s="170"/>
      <c r="M59" s="170"/>
      <c r="N59" s="170"/>
      <c r="O59" s="170"/>
      <c r="P59" s="170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70" t="str">
        <f>V22</f>
        <v>Xavecos UFC</v>
      </c>
      <c r="E60" s="170"/>
      <c r="F60" s="62">
        <v>46</v>
      </c>
      <c r="G60" s="14" t="s">
        <v>20</v>
      </c>
      <c r="H60" s="63">
        <v>47</v>
      </c>
      <c r="I60" s="170" t="str">
        <f>V20</f>
        <v>mathpalestra</v>
      </c>
      <c r="J60" s="170"/>
      <c r="K60" s="170"/>
      <c r="L60" s="170"/>
      <c r="M60" s="170"/>
      <c r="N60" s="170"/>
      <c r="O60" s="170"/>
      <c r="P60" s="170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70" t="str">
        <f>V27</f>
        <v>Bahia aju</v>
      </c>
      <c r="E61" s="170"/>
      <c r="F61" s="62">
        <v>33</v>
      </c>
      <c r="G61" s="14" t="s">
        <v>20</v>
      </c>
      <c r="H61" s="63">
        <v>45</v>
      </c>
      <c r="I61" s="170" t="str">
        <f>V31</f>
        <v>Soccer Italy</v>
      </c>
      <c r="J61" s="170"/>
      <c r="K61" s="170"/>
      <c r="L61" s="170"/>
      <c r="M61" s="170"/>
      <c r="N61" s="170"/>
      <c r="O61" s="170"/>
      <c r="P61" s="170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64" t="s">
        <v>29</v>
      </c>
      <c r="E63" s="165"/>
      <c r="F63" s="165"/>
      <c r="G63" s="165"/>
      <c r="H63" s="165"/>
      <c r="I63" s="165"/>
      <c r="J63" s="165"/>
      <c r="K63" s="165"/>
      <c r="L63" s="165"/>
      <c r="M63" s="165"/>
      <c r="N63" s="165"/>
      <c r="O63" s="165"/>
      <c r="P63" s="166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67"/>
      <c r="E64" s="168"/>
      <c r="F64" s="168"/>
      <c r="G64" s="168"/>
      <c r="H64" s="168"/>
      <c r="I64" s="168"/>
      <c r="J64" s="168"/>
      <c r="K64" s="168"/>
      <c r="L64" s="168"/>
      <c r="M64" s="168"/>
      <c r="N64" s="168"/>
      <c r="O64" s="168"/>
      <c r="P64" s="169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71" t="str">
        <f>V26</f>
        <v>comicu</v>
      </c>
      <c r="E66" s="173"/>
      <c r="F66" s="62">
        <v>72</v>
      </c>
      <c r="G66" s="15" t="s">
        <v>20</v>
      </c>
      <c r="H66" s="63">
        <v>79</v>
      </c>
      <c r="I66" s="171" t="str">
        <f>V27</f>
        <v>Bahia aju</v>
      </c>
      <c r="J66" s="172"/>
      <c r="K66" s="172"/>
      <c r="L66" s="172"/>
      <c r="M66" s="172"/>
      <c r="N66" s="172"/>
      <c r="O66" s="172"/>
      <c r="P66" s="173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70" t="str">
        <f>V22</f>
        <v>Xavecos UFC</v>
      </c>
      <c r="E67" s="170"/>
      <c r="F67" s="63">
        <v>50</v>
      </c>
      <c r="G67" s="15" t="s">
        <v>20</v>
      </c>
      <c r="H67" s="62">
        <v>49</v>
      </c>
      <c r="I67" s="170" t="str">
        <f>V30</f>
        <v>Engenheirense</v>
      </c>
      <c r="J67" s="170"/>
      <c r="K67" s="170"/>
      <c r="L67" s="170"/>
      <c r="M67" s="170"/>
      <c r="N67" s="170"/>
      <c r="O67" s="170"/>
      <c r="P67" s="170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71" t="str">
        <f>V23</f>
        <v>Driblador F.C</v>
      </c>
      <c r="E68" s="173"/>
      <c r="F68" s="63">
        <v>75</v>
      </c>
      <c r="G68" s="15" t="s">
        <v>20</v>
      </c>
      <c r="H68" s="62">
        <v>64</v>
      </c>
      <c r="I68" s="171" t="str">
        <f>V31</f>
        <v>Soccer Italy</v>
      </c>
      <c r="J68" s="172"/>
      <c r="K68" s="172"/>
      <c r="L68" s="172"/>
      <c r="M68" s="172"/>
      <c r="N68" s="172"/>
      <c r="O68" s="172"/>
      <c r="P68" s="173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70" t="str">
        <f>V21</f>
        <v>Marvada da cachaça</v>
      </c>
      <c r="E69" s="170"/>
      <c r="F69" s="63">
        <v>40</v>
      </c>
      <c r="G69" s="15" t="s">
        <v>20</v>
      </c>
      <c r="H69" s="62">
        <v>30</v>
      </c>
      <c r="I69" s="170" t="str">
        <f>V28</f>
        <v>É o ki tu merece</v>
      </c>
      <c r="J69" s="170"/>
      <c r="K69" s="170"/>
      <c r="L69" s="170"/>
      <c r="M69" s="170"/>
      <c r="N69" s="170"/>
      <c r="O69" s="170"/>
      <c r="P69" s="170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70" t="str">
        <f>V24</f>
        <v>Botafogo Rocha</v>
      </c>
      <c r="E70" s="170"/>
      <c r="F70" s="62">
        <v>53</v>
      </c>
      <c r="G70" s="15" t="s">
        <v>20</v>
      </c>
      <c r="H70" s="63">
        <v>73</v>
      </c>
      <c r="I70" s="170" t="str">
        <f>V25</f>
        <v>Sekishiki Mekai Ha</v>
      </c>
      <c r="J70" s="170"/>
      <c r="K70" s="170"/>
      <c r="L70" s="170"/>
      <c r="M70" s="170"/>
      <c r="N70" s="170"/>
      <c r="O70" s="170"/>
      <c r="P70" s="170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70" t="str">
        <f>V20</f>
        <v>mathpalestra</v>
      </c>
      <c r="E71" s="170"/>
      <c r="F71" s="62">
        <v>14</v>
      </c>
      <c r="G71" s="15" t="s">
        <v>20</v>
      </c>
      <c r="H71" s="63">
        <v>55</v>
      </c>
      <c r="I71" s="170" t="str">
        <f>V29</f>
        <v>ousadia e alegriaa1</v>
      </c>
      <c r="J71" s="170"/>
      <c r="K71" s="170"/>
      <c r="L71" s="170"/>
      <c r="M71" s="170"/>
      <c r="N71" s="170"/>
      <c r="O71" s="170"/>
      <c r="P71" s="170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64" t="s">
        <v>28</v>
      </c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6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67"/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9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71" t="str">
        <f>V25</f>
        <v>Sekishiki Mekai Ha</v>
      </c>
      <c r="E76" s="173"/>
      <c r="F76" s="63">
        <v>46</v>
      </c>
      <c r="G76" s="15" t="s">
        <v>20</v>
      </c>
      <c r="H76" s="62">
        <v>30</v>
      </c>
      <c r="I76" s="171" t="str">
        <f>V23</f>
        <v>Driblador F.C</v>
      </c>
      <c r="J76" s="172"/>
      <c r="K76" s="172"/>
      <c r="L76" s="172"/>
      <c r="M76" s="172"/>
      <c r="N76" s="172"/>
      <c r="O76" s="172"/>
      <c r="P76" s="173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70" t="str">
        <f>V28</f>
        <v>É o ki tu merece</v>
      </c>
      <c r="E77" s="170"/>
      <c r="F77" s="62">
        <v>43</v>
      </c>
      <c r="G77" s="15" t="s">
        <v>20</v>
      </c>
      <c r="H77" s="63">
        <v>55</v>
      </c>
      <c r="I77" s="170" t="str">
        <f>V22</f>
        <v>Xavecos UFC</v>
      </c>
      <c r="J77" s="170"/>
      <c r="K77" s="170"/>
      <c r="L77" s="170"/>
      <c r="M77" s="170"/>
      <c r="N77" s="170"/>
      <c r="O77" s="170"/>
      <c r="P77" s="170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71" t="str">
        <f>V30</f>
        <v>Engenheirense</v>
      </c>
      <c r="E78" s="173"/>
      <c r="F78" s="62">
        <v>52</v>
      </c>
      <c r="G78" s="15" t="s">
        <v>20</v>
      </c>
      <c r="H78" s="63">
        <v>66</v>
      </c>
      <c r="I78" s="171" t="str">
        <f>V20</f>
        <v>mathpalestra</v>
      </c>
      <c r="J78" s="172"/>
      <c r="K78" s="172"/>
      <c r="L78" s="172"/>
      <c r="M78" s="172"/>
      <c r="N78" s="172"/>
      <c r="O78" s="172"/>
      <c r="P78" s="173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70" t="str">
        <f>V27</f>
        <v>Bahia aju</v>
      </c>
      <c r="E79" s="170"/>
      <c r="F79" s="63">
        <v>61</v>
      </c>
      <c r="G79" s="15" t="s">
        <v>20</v>
      </c>
      <c r="H79" s="62">
        <v>44</v>
      </c>
      <c r="I79" s="170" t="str">
        <f>V24</f>
        <v>Botafogo Rocha</v>
      </c>
      <c r="J79" s="170"/>
      <c r="K79" s="170"/>
      <c r="L79" s="170"/>
      <c r="M79" s="170"/>
      <c r="N79" s="170"/>
      <c r="O79" s="170"/>
      <c r="P79" s="170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70" t="str">
        <f>V29</f>
        <v>ousadia e alegriaa1</v>
      </c>
      <c r="E80" s="170"/>
      <c r="F80" s="63">
        <v>64</v>
      </c>
      <c r="G80" s="15" t="s">
        <v>20</v>
      </c>
      <c r="H80" s="62">
        <v>41</v>
      </c>
      <c r="I80" s="170" t="str">
        <f>V31</f>
        <v>Soccer Italy</v>
      </c>
      <c r="J80" s="170"/>
      <c r="K80" s="170"/>
      <c r="L80" s="170"/>
      <c r="M80" s="170"/>
      <c r="N80" s="170"/>
      <c r="O80" s="170"/>
      <c r="P80" s="170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70" t="str">
        <f>V21</f>
        <v>Marvada da cachaça</v>
      </c>
      <c r="E81" s="170"/>
      <c r="F81" s="62">
        <v>24</v>
      </c>
      <c r="G81" s="15" t="s">
        <v>20</v>
      </c>
      <c r="H81" s="63">
        <v>69</v>
      </c>
      <c r="I81" s="170" t="str">
        <f>V26</f>
        <v>comicu</v>
      </c>
      <c r="J81" s="170"/>
      <c r="K81" s="170"/>
      <c r="L81" s="170"/>
      <c r="M81" s="170"/>
      <c r="N81" s="170"/>
      <c r="O81" s="170"/>
      <c r="P81" s="170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64" t="s">
        <v>27</v>
      </c>
      <c r="E83" s="165"/>
      <c r="F83" s="165"/>
      <c r="G83" s="165"/>
      <c r="H83" s="165"/>
      <c r="I83" s="165"/>
      <c r="J83" s="165"/>
      <c r="K83" s="165"/>
      <c r="L83" s="165"/>
      <c r="M83" s="165"/>
      <c r="N83" s="165"/>
      <c r="O83" s="165"/>
      <c r="P83" s="166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67"/>
      <c r="E84" s="168"/>
      <c r="F84" s="168"/>
      <c r="G84" s="168"/>
      <c r="H84" s="168"/>
      <c r="I84" s="168"/>
      <c r="J84" s="168"/>
      <c r="K84" s="168"/>
      <c r="L84" s="168"/>
      <c r="M84" s="168"/>
      <c r="N84" s="168"/>
      <c r="O84" s="168"/>
      <c r="P84" s="169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71" t="str">
        <f>V31</f>
        <v>Soccer Italy</v>
      </c>
      <c r="E86" s="173"/>
      <c r="F86" s="63">
        <v>46</v>
      </c>
      <c r="G86" s="15" t="s">
        <v>20</v>
      </c>
      <c r="H86" s="62">
        <v>32</v>
      </c>
      <c r="I86" s="171" t="str">
        <f>V22</f>
        <v>Xavecos UFC</v>
      </c>
      <c r="J86" s="172"/>
      <c r="K86" s="172"/>
      <c r="L86" s="172"/>
      <c r="M86" s="172"/>
      <c r="N86" s="172"/>
      <c r="O86" s="172"/>
      <c r="P86" s="173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70" t="str">
        <f>V26</f>
        <v>comicu</v>
      </c>
      <c r="E87" s="170"/>
      <c r="F87" s="62">
        <v>42</v>
      </c>
      <c r="G87" s="15" t="s">
        <v>20</v>
      </c>
      <c r="H87" s="63">
        <v>48</v>
      </c>
      <c r="I87" s="170" t="str">
        <f>V23</f>
        <v>Driblador F.C</v>
      </c>
      <c r="J87" s="170"/>
      <c r="K87" s="170"/>
      <c r="L87" s="170"/>
      <c r="M87" s="170"/>
      <c r="N87" s="170"/>
      <c r="O87" s="170"/>
      <c r="P87" s="170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71" t="str">
        <f>V30</f>
        <v>Engenheirense</v>
      </c>
      <c r="E88" s="173"/>
      <c r="F88" s="62">
        <v>44</v>
      </c>
      <c r="G88" s="15" t="s">
        <v>20</v>
      </c>
      <c r="H88" s="63">
        <v>86</v>
      </c>
      <c r="I88" s="171" t="str">
        <f>V28</f>
        <v>É o ki tu merece</v>
      </c>
      <c r="J88" s="172"/>
      <c r="K88" s="172"/>
      <c r="L88" s="172"/>
      <c r="M88" s="172"/>
      <c r="N88" s="172"/>
      <c r="O88" s="172"/>
      <c r="P88" s="173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70" t="str">
        <f>V24</f>
        <v>Botafogo Rocha</v>
      </c>
      <c r="E89" s="170"/>
      <c r="F89" s="63">
        <v>50</v>
      </c>
      <c r="G89" s="15" t="s">
        <v>20</v>
      </c>
      <c r="H89" s="62">
        <v>29</v>
      </c>
      <c r="I89" s="170" t="str">
        <f>V29</f>
        <v>ousadia e alegriaa1</v>
      </c>
      <c r="J89" s="170"/>
      <c r="K89" s="170"/>
      <c r="L89" s="170"/>
      <c r="M89" s="170"/>
      <c r="N89" s="170"/>
      <c r="O89" s="170"/>
      <c r="P89" s="170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70" t="str">
        <f>V27</f>
        <v>Bahia aju</v>
      </c>
      <c r="E90" s="170"/>
      <c r="F90" s="63">
        <v>78</v>
      </c>
      <c r="G90" s="15" t="s">
        <v>20</v>
      </c>
      <c r="H90" s="62">
        <v>61</v>
      </c>
      <c r="I90" s="170" t="str">
        <f>V25</f>
        <v>Sekishiki Mekai Ha</v>
      </c>
      <c r="J90" s="170"/>
      <c r="K90" s="170"/>
      <c r="L90" s="170"/>
      <c r="M90" s="170"/>
      <c r="N90" s="170"/>
      <c r="O90" s="170"/>
      <c r="P90" s="170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70" t="str">
        <f>V20</f>
        <v>mathpalestra</v>
      </c>
      <c r="E91" s="170"/>
      <c r="F91" s="62">
        <v>36</v>
      </c>
      <c r="G91" s="15" t="s">
        <v>20</v>
      </c>
      <c r="H91" s="62">
        <v>36</v>
      </c>
      <c r="I91" s="170" t="str">
        <f>V21</f>
        <v>Marvada da cachaça</v>
      </c>
      <c r="J91" s="170"/>
      <c r="K91" s="170"/>
      <c r="L91" s="170"/>
      <c r="M91" s="170"/>
      <c r="N91" s="170"/>
      <c r="O91" s="170"/>
      <c r="P91" s="170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64" t="s">
        <v>26</v>
      </c>
      <c r="E93" s="165"/>
      <c r="F93" s="165"/>
      <c r="G93" s="165"/>
      <c r="H93" s="165"/>
      <c r="I93" s="165"/>
      <c r="J93" s="165"/>
      <c r="K93" s="165"/>
      <c r="L93" s="165"/>
      <c r="M93" s="165"/>
      <c r="N93" s="165"/>
      <c r="O93" s="165"/>
      <c r="P93" s="166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67"/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9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71" t="str">
        <f>V21</f>
        <v>Marvada da cachaça</v>
      </c>
      <c r="E96" s="173"/>
      <c r="F96" s="62">
        <v>40</v>
      </c>
      <c r="G96" s="14" t="s">
        <v>20</v>
      </c>
      <c r="H96" s="63">
        <v>57</v>
      </c>
      <c r="I96" s="171" t="str">
        <f>V27</f>
        <v>Bahia aju</v>
      </c>
      <c r="J96" s="172"/>
      <c r="K96" s="172"/>
      <c r="L96" s="172"/>
      <c r="M96" s="172"/>
      <c r="N96" s="172"/>
      <c r="O96" s="172"/>
      <c r="P96" s="173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70" t="str">
        <f>V28</f>
        <v>É o ki tu merece</v>
      </c>
      <c r="E97" s="170"/>
      <c r="F97" s="62">
        <v>40</v>
      </c>
      <c r="G97" s="14" t="s">
        <v>20</v>
      </c>
      <c r="H97" s="63">
        <v>52</v>
      </c>
      <c r="I97" s="170" t="str">
        <f>V31</f>
        <v>Soccer Italy</v>
      </c>
      <c r="J97" s="170"/>
      <c r="K97" s="170"/>
      <c r="L97" s="170"/>
      <c r="M97" s="170"/>
      <c r="N97" s="170"/>
      <c r="O97" s="170"/>
      <c r="P97" s="170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71" t="str">
        <f>V26</f>
        <v>comicu</v>
      </c>
      <c r="E98" s="173"/>
      <c r="F98" s="63">
        <v>46</v>
      </c>
      <c r="G98" s="14" t="s">
        <v>20</v>
      </c>
      <c r="H98" s="62">
        <v>41</v>
      </c>
      <c r="I98" s="171" t="str">
        <f>V20</f>
        <v>mathpalestra</v>
      </c>
      <c r="J98" s="172"/>
      <c r="K98" s="172"/>
      <c r="L98" s="172"/>
      <c r="M98" s="172"/>
      <c r="N98" s="172"/>
      <c r="O98" s="172"/>
      <c r="P98" s="173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70" t="str">
        <f>V22</f>
        <v>Xavecos UFC</v>
      </c>
      <c r="E99" s="170"/>
      <c r="F99" s="62">
        <v>17</v>
      </c>
      <c r="G99" s="14" t="s">
        <v>20</v>
      </c>
      <c r="H99" s="63">
        <v>46</v>
      </c>
      <c r="I99" s="170" t="str">
        <f>V29</f>
        <v>ousadia e alegriaa1</v>
      </c>
      <c r="J99" s="170"/>
      <c r="K99" s="170"/>
      <c r="L99" s="170"/>
      <c r="M99" s="170"/>
      <c r="N99" s="170"/>
      <c r="O99" s="170"/>
      <c r="P99" s="170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70" t="str">
        <f>V25</f>
        <v>Sekishiki Mekai Ha</v>
      </c>
      <c r="E100" s="170"/>
      <c r="F100" s="62">
        <v>66</v>
      </c>
      <c r="G100" s="14" t="s">
        <v>20</v>
      </c>
      <c r="H100" s="63">
        <v>68</v>
      </c>
      <c r="I100" s="170" t="str">
        <f>V30</f>
        <v>Engenheirense</v>
      </c>
      <c r="J100" s="170"/>
      <c r="K100" s="170"/>
      <c r="L100" s="170"/>
      <c r="M100" s="170"/>
      <c r="N100" s="170"/>
      <c r="O100" s="170"/>
      <c r="P100" s="170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70" t="str">
        <f>V23</f>
        <v>Driblador F.C</v>
      </c>
      <c r="E101" s="170"/>
      <c r="F101" s="62">
        <v>44</v>
      </c>
      <c r="G101" s="14" t="s">
        <v>20</v>
      </c>
      <c r="H101" s="63">
        <v>59</v>
      </c>
      <c r="I101" s="170" t="str">
        <f>V24</f>
        <v>Botafogo Rocha</v>
      </c>
      <c r="J101" s="170"/>
      <c r="K101" s="170"/>
      <c r="L101" s="170"/>
      <c r="M101" s="170"/>
      <c r="N101" s="170"/>
      <c r="O101" s="170"/>
      <c r="P101" s="170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64" t="s">
        <v>25</v>
      </c>
      <c r="E103" s="165"/>
      <c r="F103" s="165"/>
      <c r="G103" s="165"/>
      <c r="H103" s="165"/>
      <c r="I103" s="165"/>
      <c r="J103" s="165"/>
      <c r="K103" s="165"/>
      <c r="L103" s="165"/>
      <c r="M103" s="165"/>
      <c r="N103" s="165"/>
      <c r="O103" s="165"/>
      <c r="P103" s="166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67"/>
      <c r="E104" s="168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9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71" t="str">
        <f>V27</f>
        <v>Bahia aju</v>
      </c>
      <c r="E106" s="173"/>
      <c r="F106" s="63">
        <v>60</v>
      </c>
      <c r="G106" s="14" t="s">
        <v>20</v>
      </c>
      <c r="H106" s="62">
        <v>53</v>
      </c>
      <c r="I106" s="171" t="str">
        <f>V28</f>
        <v>É o ki tu merece</v>
      </c>
      <c r="J106" s="172"/>
      <c r="K106" s="172"/>
      <c r="L106" s="172"/>
      <c r="M106" s="172"/>
      <c r="N106" s="172"/>
      <c r="O106" s="172"/>
      <c r="P106" s="173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70" t="str">
        <f>V24</f>
        <v>Botafogo Rocha</v>
      </c>
      <c r="E107" s="170"/>
      <c r="F107" s="63">
        <v>36</v>
      </c>
      <c r="G107" s="14" t="s">
        <v>20</v>
      </c>
      <c r="H107" s="62">
        <v>32</v>
      </c>
      <c r="I107" s="170" t="str">
        <f>V22</f>
        <v>Xavecos UFC</v>
      </c>
      <c r="J107" s="170"/>
      <c r="K107" s="170"/>
      <c r="L107" s="170"/>
      <c r="M107" s="170"/>
      <c r="N107" s="170"/>
      <c r="O107" s="170"/>
      <c r="P107" s="170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71" t="str">
        <f>V20</f>
        <v>mathpalestra</v>
      </c>
      <c r="E108" s="173"/>
      <c r="F108" s="62">
        <v>48</v>
      </c>
      <c r="G108" s="14" t="s">
        <v>20</v>
      </c>
      <c r="H108" s="63">
        <v>59</v>
      </c>
      <c r="I108" s="171" t="str">
        <f>V31</f>
        <v>Soccer Italy</v>
      </c>
      <c r="J108" s="172"/>
      <c r="K108" s="172"/>
      <c r="L108" s="172"/>
      <c r="M108" s="172"/>
      <c r="N108" s="172"/>
      <c r="O108" s="172"/>
      <c r="P108" s="173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70" t="str">
        <f>V29</f>
        <v>ousadia e alegriaa1</v>
      </c>
      <c r="E109" s="170"/>
      <c r="F109" s="62">
        <v>33</v>
      </c>
      <c r="G109" s="14" t="s">
        <v>20</v>
      </c>
      <c r="H109" s="63">
        <v>41</v>
      </c>
      <c r="I109" s="170" t="str">
        <f>V23</f>
        <v>Driblador F.C</v>
      </c>
      <c r="J109" s="170"/>
      <c r="K109" s="170"/>
      <c r="L109" s="170"/>
      <c r="M109" s="170"/>
      <c r="N109" s="170"/>
      <c r="O109" s="170"/>
      <c r="P109" s="170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70" t="str">
        <f>V30</f>
        <v>Engenheirense</v>
      </c>
      <c r="E110" s="170"/>
      <c r="F110" s="63">
        <v>37</v>
      </c>
      <c r="G110" s="14" t="s">
        <v>20</v>
      </c>
      <c r="H110" s="62">
        <v>35</v>
      </c>
      <c r="I110" s="170" t="str">
        <f>V21</f>
        <v>Marvada da cachaça</v>
      </c>
      <c r="J110" s="170"/>
      <c r="K110" s="170"/>
      <c r="L110" s="170"/>
      <c r="M110" s="170"/>
      <c r="N110" s="170"/>
      <c r="O110" s="170"/>
      <c r="P110" s="170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70" t="str">
        <f>V25</f>
        <v>Sekishiki Mekai Ha</v>
      </c>
      <c r="E111" s="170"/>
      <c r="F111" s="62">
        <v>31</v>
      </c>
      <c r="G111" s="14" t="s">
        <v>20</v>
      </c>
      <c r="H111" s="63">
        <v>46</v>
      </c>
      <c r="I111" s="170" t="str">
        <f>V26</f>
        <v>comicu</v>
      </c>
      <c r="J111" s="170"/>
      <c r="K111" s="170"/>
      <c r="L111" s="170"/>
      <c r="M111" s="170"/>
      <c r="N111" s="170"/>
      <c r="O111" s="170"/>
      <c r="P111" s="170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64" t="s">
        <v>24</v>
      </c>
      <c r="E113" s="165"/>
      <c r="F113" s="165"/>
      <c r="G113" s="165"/>
      <c r="H113" s="165"/>
      <c r="I113" s="165"/>
      <c r="J113" s="165"/>
      <c r="K113" s="165"/>
      <c r="L113" s="165"/>
      <c r="M113" s="165"/>
      <c r="N113" s="165"/>
      <c r="O113" s="165"/>
      <c r="P113" s="166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67"/>
      <c r="E114" s="168"/>
      <c r="F114" s="168"/>
      <c r="G114" s="168"/>
      <c r="H114" s="168"/>
      <c r="I114" s="168"/>
      <c r="J114" s="168"/>
      <c r="K114" s="168"/>
      <c r="L114" s="168"/>
      <c r="M114" s="168"/>
      <c r="N114" s="168"/>
      <c r="O114" s="168"/>
      <c r="P114" s="169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70" t="str">
        <f>V27</f>
        <v>Bahia aju</v>
      </c>
      <c r="E116" s="170"/>
      <c r="F116" s="62">
        <v>41</v>
      </c>
      <c r="G116" s="15" t="s">
        <v>20</v>
      </c>
      <c r="H116" s="63">
        <v>86</v>
      </c>
      <c r="I116" s="170" t="str">
        <f>V30</f>
        <v>Engenheirense</v>
      </c>
      <c r="J116" s="170"/>
      <c r="K116" s="170"/>
      <c r="L116" s="170"/>
      <c r="M116" s="170"/>
      <c r="N116" s="170"/>
      <c r="O116" s="170"/>
      <c r="P116" s="170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70" t="str">
        <f>V29</f>
        <v>ousadia e alegriaa1</v>
      </c>
      <c r="E117" s="170"/>
      <c r="F117" s="63">
        <v>56</v>
      </c>
      <c r="G117" s="15" t="s">
        <v>20</v>
      </c>
      <c r="H117" s="62">
        <v>54</v>
      </c>
      <c r="I117" s="170" t="str">
        <f>V25</f>
        <v>Sekishiki Mekai Ha</v>
      </c>
      <c r="J117" s="170"/>
      <c r="K117" s="170"/>
      <c r="L117" s="170"/>
      <c r="M117" s="170"/>
      <c r="N117" s="170"/>
      <c r="O117" s="170"/>
      <c r="P117" s="170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70" t="str">
        <f>V21</f>
        <v>Marvada da cachaça</v>
      </c>
      <c r="E118" s="170"/>
      <c r="F118" s="62">
        <v>54</v>
      </c>
      <c r="G118" s="15" t="s">
        <v>20</v>
      </c>
      <c r="H118" s="63">
        <v>95</v>
      </c>
      <c r="I118" s="170" t="str">
        <f>V24</f>
        <v>Botafogo Rocha</v>
      </c>
      <c r="J118" s="170"/>
      <c r="K118" s="170"/>
      <c r="L118" s="170"/>
      <c r="M118" s="170"/>
      <c r="N118" s="170"/>
      <c r="O118" s="170"/>
      <c r="P118" s="170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70" t="str">
        <f>V31</f>
        <v>Soccer Italy</v>
      </c>
      <c r="E119" s="170"/>
      <c r="F119" s="63">
        <v>51</v>
      </c>
      <c r="G119" s="15" t="s">
        <v>20</v>
      </c>
      <c r="H119" s="62">
        <v>45</v>
      </c>
      <c r="I119" s="170" t="str">
        <f>V26</f>
        <v>comicu</v>
      </c>
      <c r="J119" s="170"/>
      <c r="K119" s="170"/>
      <c r="L119" s="170"/>
      <c r="M119" s="170"/>
      <c r="N119" s="170"/>
      <c r="O119" s="170"/>
      <c r="P119" s="170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70" t="str">
        <f>V28</f>
        <v>É o ki tu merece</v>
      </c>
      <c r="E120" s="170"/>
      <c r="F120" s="63">
        <v>67</v>
      </c>
      <c r="G120" s="15" t="s">
        <v>20</v>
      </c>
      <c r="H120" s="62">
        <v>17</v>
      </c>
      <c r="I120" s="170" t="str">
        <f>V20</f>
        <v>mathpalestra</v>
      </c>
      <c r="J120" s="170"/>
      <c r="K120" s="170"/>
      <c r="L120" s="170"/>
      <c r="M120" s="170"/>
      <c r="N120" s="170"/>
      <c r="O120" s="170"/>
      <c r="P120" s="170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70" t="str">
        <f>V22</f>
        <v>Xavecos UFC</v>
      </c>
      <c r="E121" s="170"/>
      <c r="F121" s="62">
        <v>17</v>
      </c>
      <c r="G121" s="15" t="s">
        <v>20</v>
      </c>
      <c r="H121" s="63">
        <v>36</v>
      </c>
      <c r="I121" s="170" t="str">
        <f>V23</f>
        <v>Driblador F.C</v>
      </c>
      <c r="J121" s="170"/>
      <c r="K121" s="170"/>
      <c r="L121" s="170"/>
      <c r="M121" s="170"/>
      <c r="N121" s="170"/>
      <c r="O121" s="170"/>
      <c r="P121" s="170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64" t="s">
        <v>22</v>
      </c>
      <c r="E123" s="165"/>
      <c r="F123" s="165"/>
      <c r="G123" s="165"/>
      <c r="H123" s="165"/>
      <c r="I123" s="165"/>
      <c r="J123" s="165"/>
      <c r="K123" s="165"/>
      <c r="L123" s="165"/>
      <c r="M123" s="165"/>
      <c r="N123" s="165"/>
      <c r="O123" s="165"/>
      <c r="P123" s="166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67"/>
      <c r="E124" s="168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9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71" t="str">
        <f>V23</f>
        <v>Driblador F.C</v>
      </c>
      <c r="E126" s="173"/>
      <c r="F126" s="63">
        <v>73</v>
      </c>
      <c r="G126" s="14" t="s">
        <v>20</v>
      </c>
      <c r="H126" s="62">
        <v>54</v>
      </c>
      <c r="I126" s="171" t="str">
        <f>V28</f>
        <v>É o ki tu merece</v>
      </c>
      <c r="J126" s="172"/>
      <c r="K126" s="172"/>
      <c r="L126" s="172"/>
      <c r="M126" s="172"/>
      <c r="N126" s="172"/>
      <c r="O126" s="172"/>
      <c r="P126" s="173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70" t="str">
        <f>V24</f>
        <v>Botafogo Rocha</v>
      </c>
      <c r="E127" s="170"/>
      <c r="F127" s="62">
        <v>41</v>
      </c>
      <c r="G127" s="14" t="s">
        <v>20</v>
      </c>
      <c r="H127" s="63">
        <v>72</v>
      </c>
      <c r="I127" s="170" t="str">
        <f>V30</f>
        <v>Engenheirense</v>
      </c>
      <c r="J127" s="170"/>
      <c r="K127" s="170"/>
      <c r="L127" s="170"/>
      <c r="M127" s="170"/>
      <c r="N127" s="170"/>
      <c r="O127" s="170"/>
      <c r="P127" s="170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71" t="str">
        <f>V20</f>
        <v>mathpalestra</v>
      </c>
      <c r="E128" s="173"/>
      <c r="F128" s="62">
        <v>49</v>
      </c>
      <c r="G128" s="14" t="s">
        <v>20</v>
      </c>
      <c r="H128" s="63">
        <v>58</v>
      </c>
      <c r="I128" s="171" t="str">
        <f>V27</f>
        <v>Bahia aju</v>
      </c>
      <c r="J128" s="172"/>
      <c r="K128" s="172"/>
      <c r="L128" s="172"/>
      <c r="M128" s="172"/>
      <c r="N128" s="172"/>
      <c r="O128" s="172"/>
      <c r="P128" s="173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70" t="str">
        <f>V26</f>
        <v>comicu</v>
      </c>
      <c r="E129" s="170"/>
      <c r="F129" s="63">
        <v>93</v>
      </c>
      <c r="G129" s="14" t="s">
        <v>20</v>
      </c>
      <c r="H129" s="62">
        <v>48</v>
      </c>
      <c r="I129" s="170" t="str">
        <f>V22</f>
        <v>Xavecos UFC</v>
      </c>
      <c r="J129" s="170"/>
      <c r="K129" s="170"/>
      <c r="L129" s="170"/>
      <c r="M129" s="170"/>
      <c r="N129" s="170"/>
      <c r="O129" s="170"/>
      <c r="P129" s="170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70" t="str">
        <f>V21</f>
        <v>Marvada da cachaça</v>
      </c>
      <c r="E130" s="170"/>
      <c r="F130" s="62">
        <v>26</v>
      </c>
      <c r="G130" s="14" t="s">
        <v>20</v>
      </c>
      <c r="H130" s="63">
        <v>37</v>
      </c>
      <c r="I130" s="170" t="str">
        <f>V29</f>
        <v>ousadia e alegriaa1</v>
      </c>
      <c r="J130" s="170"/>
      <c r="K130" s="170"/>
      <c r="L130" s="170"/>
      <c r="M130" s="170"/>
      <c r="N130" s="170"/>
      <c r="O130" s="170"/>
      <c r="P130" s="170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70" t="str">
        <f>V25</f>
        <v>Sekishiki Mekai Ha</v>
      </c>
      <c r="E131" s="170"/>
      <c r="F131" s="63">
        <v>55</v>
      </c>
      <c r="G131" s="14" t="s">
        <v>20</v>
      </c>
      <c r="H131" s="62">
        <v>50</v>
      </c>
      <c r="I131" s="170" t="str">
        <f>V31</f>
        <v>Soccer Italy</v>
      </c>
      <c r="J131" s="170"/>
      <c r="K131" s="170"/>
      <c r="L131" s="170"/>
      <c r="M131" s="170"/>
      <c r="N131" s="170"/>
      <c r="O131" s="170"/>
      <c r="P131" s="170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64" t="s">
        <v>23</v>
      </c>
      <c r="E133" s="165"/>
      <c r="F133" s="165"/>
      <c r="G133" s="165"/>
      <c r="H133" s="165"/>
      <c r="I133" s="165"/>
      <c r="J133" s="165"/>
      <c r="K133" s="165"/>
      <c r="L133" s="165"/>
      <c r="M133" s="165"/>
      <c r="N133" s="165"/>
      <c r="O133" s="165"/>
      <c r="P133" s="166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67"/>
      <c r="E134" s="168"/>
      <c r="F134" s="168"/>
      <c r="G134" s="168"/>
      <c r="H134" s="168"/>
      <c r="I134" s="168"/>
      <c r="J134" s="168"/>
      <c r="K134" s="168"/>
      <c r="L134" s="168"/>
      <c r="M134" s="168"/>
      <c r="N134" s="168"/>
      <c r="O134" s="168"/>
      <c r="P134" s="169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71" t="str">
        <f>V28</f>
        <v>É o ki tu merece</v>
      </c>
      <c r="E136" s="173"/>
      <c r="F136" s="62">
        <v>60</v>
      </c>
      <c r="G136" s="15" t="s">
        <v>20</v>
      </c>
      <c r="H136" s="63">
        <v>63</v>
      </c>
      <c r="I136" s="171" t="str">
        <f>V26</f>
        <v>comicu</v>
      </c>
      <c r="J136" s="172"/>
      <c r="K136" s="172"/>
      <c r="L136" s="172"/>
      <c r="M136" s="172"/>
      <c r="N136" s="172"/>
      <c r="O136" s="172"/>
      <c r="P136" s="173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70" t="str">
        <f>V22</f>
        <v>Xavecos UFC</v>
      </c>
      <c r="E137" s="170"/>
      <c r="F137" s="63">
        <v>46</v>
      </c>
      <c r="G137" s="15" t="s">
        <v>20</v>
      </c>
      <c r="H137" s="62">
        <v>19</v>
      </c>
      <c r="I137" s="170" t="str">
        <f>V25</f>
        <v>Sekishiki Mekai Ha</v>
      </c>
      <c r="J137" s="170"/>
      <c r="K137" s="170"/>
      <c r="L137" s="170"/>
      <c r="M137" s="170"/>
      <c r="N137" s="170"/>
      <c r="O137" s="170"/>
      <c r="P137" s="170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71" t="str">
        <f>V31</f>
        <v>Soccer Italy</v>
      </c>
      <c r="E138" s="173"/>
      <c r="F138" s="63">
        <v>75</v>
      </c>
      <c r="G138" s="15" t="s">
        <v>20</v>
      </c>
      <c r="H138" s="62">
        <v>44</v>
      </c>
      <c r="I138" s="171" t="str">
        <f>V21</f>
        <v>Marvada da cachaça</v>
      </c>
      <c r="J138" s="172"/>
      <c r="K138" s="172"/>
      <c r="L138" s="172"/>
      <c r="M138" s="172"/>
      <c r="N138" s="172"/>
      <c r="O138" s="172"/>
      <c r="P138" s="173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70" t="str">
        <f>V27</f>
        <v>Bahia aju</v>
      </c>
      <c r="E139" s="170"/>
      <c r="F139" s="63">
        <v>61</v>
      </c>
      <c r="G139" s="15" t="s">
        <v>20</v>
      </c>
      <c r="H139" s="62">
        <v>42</v>
      </c>
      <c r="I139" s="170" t="str">
        <f>V23</f>
        <v>Driblador F.C</v>
      </c>
      <c r="J139" s="170"/>
      <c r="K139" s="170"/>
      <c r="L139" s="170"/>
      <c r="M139" s="170"/>
      <c r="N139" s="170"/>
      <c r="O139" s="170"/>
      <c r="P139" s="170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70" t="str">
        <f>V20</f>
        <v>mathpalestra</v>
      </c>
      <c r="E140" s="170"/>
      <c r="F140" s="62">
        <v>49</v>
      </c>
      <c r="G140" s="15" t="s">
        <v>20</v>
      </c>
      <c r="H140" s="63">
        <v>55</v>
      </c>
      <c r="I140" s="170" t="str">
        <f>V24</f>
        <v>Botafogo Rocha</v>
      </c>
      <c r="J140" s="170"/>
      <c r="K140" s="170"/>
      <c r="L140" s="170"/>
      <c r="M140" s="170"/>
      <c r="N140" s="170"/>
      <c r="O140" s="170"/>
      <c r="P140" s="170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70" t="str">
        <f>V30</f>
        <v>Engenheirense</v>
      </c>
      <c r="E141" s="170"/>
      <c r="F141" s="62">
        <v>56</v>
      </c>
      <c r="G141" s="15" t="s">
        <v>20</v>
      </c>
      <c r="H141" s="63">
        <v>58</v>
      </c>
      <c r="I141" s="170" t="str">
        <f>V29</f>
        <v>ousadia e alegriaa1</v>
      </c>
      <c r="J141" s="170"/>
      <c r="K141" s="170"/>
      <c r="L141" s="170"/>
      <c r="M141" s="170"/>
      <c r="N141" s="170"/>
      <c r="O141" s="170"/>
      <c r="P141" s="170"/>
      <c r="Q141" s="2">
        <f>IF(OR(H141="",F141=""),"",IF(H141=F141,1,IF(H141&lt;F141,0,IF(H141-F141&lt;10,2,IF(H141&gt;F141,3,SE)))))</f>
        <v>2</v>
      </c>
    </row>
  </sheetData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1" zoomScale="70" zoomScaleNormal="70" workbookViewId="0">
      <selection activeCell="V21" sqref="V21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8" t="s">
        <v>41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80"/>
    </row>
    <row r="3" spans="2:40" ht="15" customHeight="1">
      <c r="B3" s="181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3"/>
    </row>
    <row r="4" spans="2:40" ht="15" customHeight="1" thickBot="1">
      <c r="B4" s="184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6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8" t="s">
        <v>21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80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81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3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4"/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6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7" t="s">
        <v>0</v>
      </c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9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90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2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90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2"/>
      <c r="S12" s="2"/>
      <c r="T12" s="2"/>
      <c r="U12" s="2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</row>
    <row r="13" spans="2:40" ht="15.75" customHeight="1" thickBot="1">
      <c r="D13" s="193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5"/>
      <c r="S13" s="2"/>
      <c r="T13" s="3"/>
      <c r="U13" s="2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6" t="s">
        <v>43</v>
      </c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8"/>
      <c r="Q17" s="3"/>
      <c r="R17" s="3" t="s">
        <v>6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199"/>
      <c r="E18" s="200"/>
      <c r="F18" s="200"/>
      <c r="G18" s="200"/>
      <c r="H18" s="200"/>
      <c r="I18" s="200"/>
      <c r="J18" s="200"/>
      <c r="K18" s="200"/>
      <c r="L18" s="200"/>
      <c r="M18" s="200"/>
      <c r="N18" s="200"/>
      <c r="O18" s="201"/>
      <c r="Q18" s="3"/>
      <c r="R18" s="3" t="s">
        <v>15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76" t="s">
        <v>195</v>
      </c>
      <c r="Q19" s="3"/>
      <c r="R19" s="3" t="s">
        <v>191</v>
      </c>
      <c r="S19" s="3"/>
      <c r="T19" s="3"/>
      <c r="U19" s="140" t="s">
        <v>2</v>
      </c>
      <c r="V19" s="140" t="s">
        <v>7</v>
      </c>
      <c r="W19" s="140" t="s">
        <v>185</v>
      </c>
      <c r="X19" s="140" t="s">
        <v>4</v>
      </c>
      <c r="Y19" s="140" t="s">
        <v>186</v>
      </c>
      <c r="Z19" s="140" t="s">
        <v>187</v>
      </c>
      <c r="AA19" s="140" t="s">
        <v>188</v>
      </c>
      <c r="AB19" s="140" t="s">
        <v>189</v>
      </c>
      <c r="AC19" s="140" t="s">
        <v>8</v>
      </c>
      <c r="AD19" s="140" t="s">
        <v>9</v>
      </c>
      <c r="AE19" s="140" t="s">
        <v>10</v>
      </c>
      <c r="AF19" s="140" t="s">
        <v>195</v>
      </c>
      <c r="AG19" s="140" t="s">
        <v>11</v>
      </c>
      <c r="AH19" s="8" t="s">
        <v>12</v>
      </c>
      <c r="AI19" s="8" t="s">
        <v>13</v>
      </c>
      <c r="AJ19" s="177"/>
      <c r="AK19" s="177"/>
      <c r="AL19" s="177"/>
      <c r="AM19" s="177"/>
      <c r="AN19" s="3"/>
    </row>
    <row r="20" spans="4:40">
      <c r="D20" s="9" t="s">
        <v>14</v>
      </c>
      <c r="E20" s="73" t="str">
        <f>VLOOKUP(AI20,$U$20:$AH$31,2)</f>
        <v>BFR Igor Costa</v>
      </c>
      <c r="F20" s="73">
        <f>VLOOKUP(AI20,$U$20:$AH$31,3)</f>
        <v>11</v>
      </c>
      <c r="G20" s="73">
        <f>VLOOKUP(AI20,$U$20:$AH$31,4)</f>
        <v>24</v>
      </c>
      <c r="H20" s="74">
        <f>VLOOKUP(AI20,$U$20:$AH$31,5)</f>
        <v>7</v>
      </c>
      <c r="I20" s="74">
        <f>VLOOKUP(AI20,$U$20:$AH$31,6)</f>
        <v>1</v>
      </c>
      <c r="J20" s="74">
        <f>VLOOKUP(AI20,$U$20:$AH$31,7)</f>
        <v>1</v>
      </c>
      <c r="K20" s="74">
        <f>VLOOKUP(AI20,$U$20:$AH$31,8)</f>
        <v>2</v>
      </c>
      <c r="L20" s="74">
        <f>VLOOKUP(AI20,$U$20:$AH$31,9)</f>
        <v>643</v>
      </c>
      <c r="M20" s="74">
        <f>VLOOKUP(AI20,$U$20:$AH$31,10)</f>
        <v>440</v>
      </c>
      <c r="N20" s="73">
        <f>VLOOKUP(AI20,$U$20:$AH$31,11)</f>
        <v>203</v>
      </c>
      <c r="O20" s="77">
        <f>VLOOKUP(AI20,$U$20:$AH$31,12)</f>
        <v>0.72727272727272729</v>
      </c>
      <c r="Q20" s="3"/>
      <c r="R20" s="3" t="s">
        <v>192</v>
      </c>
      <c r="S20" s="3"/>
      <c r="T20" s="3"/>
      <c r="U20" s="140">
        <v>1</v>
      </c>
      <c r="V20" s="3" t="s">
        <v>99</v>
      </c>
      <c r="W20" s="142">
        <f>COUNT(F38,H60,F71,H46,H78,F91,H98,F108,H120,F128,F140)</f>
        <v>11</v>
      </c>
      <c r="X20" s="3">
        <f>SUM(C38,Q46,Q60,C71,Q78,C91,Q98,C108,Q120,C128,C140)</f>
        <v>7</v>
      </c>
      <c r="Y20" s="3">
        <f>SUM(COUNTIFS($C$36:$C$141,3,$D$36:$D$141,V20),COUNTIFS($I$36:$I$141,V20,$Q$36:$Q$141,3))</f>
        <v>2</v>
      </c>
      <c r="Z20" s="3">
        <f>SUM(COUNTIFS($C$36:$C$141,2,$D$36:$D$141,V20),COUNTIFS($I$36:$I$141,V20,$Q$36:$Q$141,2))</f>
        <v>0</v>
      </c>
      <c r="AA20" s="3">
        <f>SUM(COUNTIFS($C$36:$C$141,1,$D$36:$D$141,V20),COUNTIFS($I$36:$I$141,V20,$Q$36:$Q$141,1))</f>
        <v>1</v>
      </c>
      <c r="AB20" s="3">
        <f>SUM(COUNTIFS($C$36:$C$141,0,$D$36:$D$141,V20),COUNTIFS($I$36:$I$141,V20,$Q$36:$Q$141,0))</f>
        <v>8</v>
      </c>
      <c r="AC20" s="3">
        <f>SUM(F38,H46,H60,F71,H78,F91,H98,H120,F108,F128,F140)</f>
        <v>412</v>
      </c>
      <c r="AD20" s="3">
        <f>SUM(H38,F46,F60,H71,F78,H91,F98,H108,F120,H128,H140)</f>
        <v>572</v>
      </c>
      <c r="AE20" s="3">
        <f>AC20-AD20</f>
        <v>-160</v>
      </c>
      <c r="AF20" s="145">
        <f>(X20/(W20*3))</f>
        <v>0.21212121212121213</v>
      </c>
      <c r="AG20" s="3">
        <f>(X20*10^10)+((AC20+5000)*10^6)+(AE20*10)+U20</f>
        <v>75411998401</v>
      </c>
      <c r="AH20" s="2">
        <f>LARGE($AG$20:$AG$31,U20)</f>
        <v>245643002042</v>
      </c>
      <c r="AI20" s="75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72" t="str">
        <f t="shared" ref="E21:E31" si="0">VLOOKUP(AI21,$U$20:$AH$31,2)</f>
        <v>Rosinha da Gabi</v>
      </c>
      <c r="F21" s="72">
        <f t="shared" ref="F21:F31" si="1">VLOOKUP(AI21,$U$20:$AH$31,3)</f>
        <v>11</v>
      </c>
      <c r="G21" s="72">
        <f t="shared" ref="G21:G31" si="2">VLOOKUP(AI21,$U$20:$AH$31,4)</f>
        <v>23</v>
      </c>
      <c r="H21" s="71">
        <f t="shared" ref="H21:H31" si="3">VLOOKUP(AI21,$U$20:$AH$31,5)</f>
        <v>7</v>
      </c>
      <c r="I21" s="71">
        <f t="shared" ref="I21:I31" si="4">VLOOKUP(AI21,$U$20:$AH$31,6)</f>
        <v>1</v>
      </c>
      <c r="J21" s="71">
        <f t="shared" ref="J21:J31" si="5">VLOOKUP(AI21,$U$20:$AH$31,7)</f>
        <v>0</v>
      </c>
      <c r="K21" s="71">
        <f t="shared" ref="K21:K31" si="6">VLOOKUP(AI21,$U$20:$AH$31,8)</f>
        <v>3</v>
      </c>
      <c r="L21" s="71">
        <f t="shared" ref="L21:L31" si="7">VLOOKUP(AI21,$U$20:$AH$31,9)</f>
        <v>665</v>
      </c>
      <c r="M21" s="71">
        <f t="shared" ref="M21:M31" si="8">VLOOKUP(AI21,$U$20:$AH$31,10)</f>
        <v>511</v>
      </c>
      <c r="N21" s="72">
        <f t="shared" ref="N21:N31" si="9">VLOOKUP(AI21,$U$20:$AH$31,11)</f>
        <v>154</v>
      </c>
      <c r="O21" s="78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0">
        <v>2</v>
      </c>
      <c r="V21" s="3" t="s">
        <v>108</v>
      </c>
      <c r="W21" s="142">
        <f>COUNT(H41,F50,H57,F69,F81,H91,F96,H110,F118,F130,H138)</f>
        <v>11</v>
      </c>
      <c r="X21" s="3">
        <f>SUM(Q41,Q57,C69,C81,Q91,C50,C96,Q110,C118,C130,Q138)</f>
        <v>4</v>
      </c>
      <c r="Y21" s="3">
        <f t="shared" ref="Y21:Y31" si="11">SUM(COUNTIFS($C$36:$C$141,3,$D$36:$D$141,V21),COUNTIFS($I$36:$I$141,V21,$Q$36:$Q$141,3))</f>
        <v>1</v>
      </c>
      <c r="Z21" s="3">
        <f t="shared" ref="Z21:Z31" si="12">SUM(COUNTIFS($C$36:$C$141,2,$D$36:$D$141,V21),COUNTIFS($I$36:$I$141,V21,$Q$36:$Q$141,2))</f>
        <v>0</v>
      </c>
      <c r="AA21" s="3">
        <f t="shared" ref="AA21:AA31" si="13">SUM(COUNTIFS($C$36:$C$141,1,$D$36:$D$141,V21),COUNTIFS($I$36:$I$141,V21,$Q$36:$Q$141,1))</f>
        <v>1</v>
      </c>
      <c r="AB21" s="3">
        <f t="shared" ref="AB21:AB31" si="14">SUM(COUNTIFS($C$36:$C$141,0,$D$36:$D$141,V21),COUNTIFS($I$36:$I$141,V21,$Q$36:$Q$141,0))</f>
        <v>9</v>
      </c>
      <c r="AC21" s="3">
        <f>SUM(H41,F50,H57,F69,F81,H91,F96,H110,F118,F130,H138)</f>
        <v>355</v>
      </c>
      <c r="AD21" s="3">
        <f>SUM(F41,H50,F57,H69,H81,F91,H96,F110,H118,H130,F138)</f>
        <v>516</v>
      </c>
      <c r="AE21" s="3">
        <f>AC21-AD21</f>
        <v>-161</v>
      </c>
      <c r="AF21" s="145">
        <f t="shared" ref="AF21:AF31" si="15">(X21/(W21*3))</f>
        <v>0.12121212121212122</v>
      </c>
      <c r="AG21" s="3">
        <f t="shared" ref="AG21:AG31" si="16">(X21*10^10)+((AC21+5000)*10^6)+(AE21*10)+U21</f>
        <v>45354998392</v>
      </c>
      <c r="AH21" s="2">
        <f>LARGE($AG$20:$AG$31,U21)</f>
        <v>235665001549</v>
      </c>
      <c r="AI21" s="75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72" t="str">
        <f t="shared" si="0"/>
        <v>La Bestia Negra_Z</v>
      </c>
      <c r="F22" s="72">
        <f t="shared" si="1"/>
        <v>11</v>
      </c>
      <c r="G22" s="72">
        <f t="shared" si="2"/>
        <v>21</v>
      </c>
      <c r="H22" s="71">
        <f t="shared" si="3"/>
        <v>6</v>
      </c>
      <c r="I22" s="71">
        <f t="shared" si="4"/>
        <v>1</v>
      </c>
      <c r="J22" s="71">
        <f t="shared" si="5"/>
        <v>1</v>
      </c>
      <c r="K22" s="71">
        <f t="shared" si="6"/>
        <v>3</v>
      </c>
      <c r="L22" s="71">
        <f t="shared" si="7"/>
        <v>643</v>
      </c>
      <c r="M22" s="71">
        <f t="shared" si="8"/>
        <v>527</v>
      </c>
      <c r="N22" s="72">
        <f t="shared" si="9"/>
        <v>116</v>
      </c>
      <c r="O22" s="78">
        <f t="shared" si="10"/>
        <v>0.63636363636363635</v>
      </c>
      <c r="Q22" s="3"/>
      <c r="R22" s="3" t="s">
        <v>194</v>
      </c>
      <c r="S22" s="3"/>
      <c r="T22" s="3"/>
      <c r="U22" s="140">
        <v>3</v>
      </c>
      <c r="V22" s="3" t="s">
        <v>112</v>
      </c>
      <c r="W22" s="142">
        <f>COUNT(F39,H50,F60,F67,H77,H86,F99,H107,F121,H129,F137)</f>
        <v>11</v>
      </c>
      <c r="X22" s="3">
        <f>SUM(C39,Q50,C60,C67,C99,Q77,Q86,Q107,C121,Q129,C137)</f>
        <v>12</v>
      </c>
      <c r="Y22" s="3">
        <f t="shared" si="11"/>
        <v>4</v>
      </c>
      <c r="Z22" s="3">
        <f t="shared" si="12"/>
        <v>0</v>
      </c>
      <c r="AA22" s="3">
        <f t="shared" si="13"/>
        <v>0</v>
      </c>
      <c r="AB22" s="3">
        <f t="shared" si="14"/>
        <v>7</v>
      </c>
      <c r="AC22" s="3">
        <f>SUM(F39,H50,F60,F67,H77,H86,F99,H107,F121,H129,F137)</f>
        <v>479</v>
      </c>
      <c r="AD22" s="3">
        <f>SUM(H39,F50,H60,H67,F77,F86,H99,F107,H121,F129,H137)</f>
        <v>528</v>
      </c>
      <c r="AE22" s="3">
        <f>AC22-AD22</f>
        <v>-49</v>
      </c>
      <c r="AF22" s="145">
        <f t="shared" si="15"/>
        <v>0.36363636363636365</v>
      </c>
      <c r="AG22" s="3">
        <f t="shared" si="16"/>
        <v>125478999513</v>
      </c>
      <c r="AH22" s="2">
        <f t="shared" ref="AH22:AH31" si="18">LARGE($AG$20:$AG$31,U22)</f>
        <v>215643001170</v>
      </c>
      <c r="AI22" s="75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72" t="str">
        <f t="shared" si="0"/>
        <v>Lucca Mengão</v>
      </c>
      <c r="F23" s="72">
        <f t="shared" si="1"/>
        <v>11</v>
      </c>
      <c r="G23" s="72">
        <f t="shared" si="2"/>
        <v>21</v>
      </c>
      <c r="H23" s="71">
        <f t="shared" si="3"/>
        <v>7</v>
      </c>
      <c r="I23" s="71">
        <f t="shared" si="4"/>
        <v>0</v>
      </c>
      <c r="J23" s="71">
        <f t="shared" si="5"/>
        <v>0</v>
      </c>
      <c r="K23" s="71">
        <f t="shared" si="6"/>
        <v>4</v>
      </c>
      <c r="L23" s="71">
        <f t="shared" si="7"/>
        <v>593</v>
      </c>
      <c r="M23" s="71">
        <f t="shared" si="8"/>
        <v>475</v>
      </c>
      <c r="N23" s="72">
        <f t="shared" si="9"/>
        <v>118</v>
      </c>
      <c r="O23" s="78">
        <f t="shared" si="10"/>
        <v>0.63636363636363635</v>
      </c>
      <c r="Q23" s="3"/>
      <c r="R23" s="3" t="s">
        <v>138</v>
      </c>
      <c r="S23" s="3"/>
      <c r="T23" s="3"/>
      <c r="U23" s="140">
        <v>4</v>
      </c>
      <c r="V23" s="3" t="s">
        <v>120</v>
      </c>
      <c r="W23" s="142">
        <f>COUNT(F41,F46,H58,F68,H76,H87,F101,H109,H121,F126,H139)</f>
        <v>11</v>
      </c>
      <c r="X23" s="3">
        <f>SUM(C41,C46,C68,Q76,Q58,Q109,Q87,C101,Q121,C126,Q139)</f>
        <v>8</v>
      </c>
      <c r="Y23" s="3">
        <f t="shared" si="11"/>
        <v>1</v>
      </c>
      <c r="Z23" s="3">
        <f t="shared" si="12"/>
        <v>2</v>
      </c>
      <c r="AA23" s="3">
        <f t="shared" si="13"/>
        <v>1</v>
      </c>
      <c r="AB23" s="3">
        <f t="shared" si="14"/>
        <v>7</v>
      </c>
      <c r="AC23" s="3">
        <f>SUM(F41,F46,H58,F68,H87,H109,H76,F101,H121,F126,H139)</f>
        <v>345</v>
      </c>
      <c r="AD23" s="3">
        <f>SUM(H41,H46,H68,F58,F76,F87,H101,F109,F121,H126,F139)</f>
        <v>528</v>
      </c>
      <c r="AE23" s="3">
        <f>AC23-AD23</f>
        <v>-183</v>
      </c>
      <c r="AF23" s="145">
        <f t="shared" si="15"/>
        <v>0.24242424242424243</v>
      </c>
      <c r="AG23" s="3">
        <f t="shared" si="16"/>
        <v>85344998174</v>
      </c>
      <c r="AH23" s="2">
        <f t="shared" si="18"/>
        <v>215593001188</v>
      </c>
      <c r="AI23" s="75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67" t="str">
        <f t="shared" si="0"/>
        <v>Forever2014</v>
      </c>
      <c r="F24" s="67">
        <f t="shared" si="1"/>
        <v>11</v>
      </c>
      <c r="G24" s="67">
        <f t="shared" si="2"/>
        <v>19</v>
      </c>
      <c r="H24" s="68">
        <f t="shared" si="3"/>
        <v>6</v>
      </c>
      <c r="I24" s="68">
        <f t="shared" si="4"/>
        <v>0</v>
      </c>
      <c r="J24" s="68">
        <f t="shared" si="5"/>
        <v>1</v>
      </c>
      <c r="K24" s="68">
        <f t="shared" si="6"/>
        <v>4</v>
      </c>
      <c r="L24" s="68">
        <f t="shared" si="7"/>
        <v>571</v>
      </c>
      <c r="M24" s="68">
        <f t="shared" si="8"/>
        <v>485</v>
      </c>
      <c r="N24" s="67">
        <f t="shared" si="9"/>
        <v>86</v>
      </c>
      <c r="O24" s="79">
        <f t="shared" si="10"/>
        <v>0.5757575757575758</v>
      </c>
      <c r="Q24" s="3"/>
      <c r="R24" s="3" t="s">
        <v>190</v>
      </c>
      <c r="S24" s="3"/>
      <c r="T24" s="3"/>
      <c r="U24" s="140">
        <v>5</v>
      </c>
      <c r="V24" s="3" t="s">
        <v>100</v>
      </c>
      <c r="W24" s="142">
        <f>COUNT(H36,F47,H56,F70,H79,F89,H101,F107,H118,F127,H140)</f>
        <v>11</v>
      </c>
      <c r="X24" s="3">
        <f>SUM(Q36,C47,Q56,C70,Q79,C89,Q101,C107,Q118,C127,Q140)</f>
        <v>17</v>
      </c>
      <c r="Y24" s="3">
        <f t="shared" si="11"/>
        <v>3</v>
      </c>
      <c r="Z24" s="3">
        <f t="shared" si="12"/>
        <v>4</v>
      </c>
      <c r="AA24" s="3">
        <f t="shared" si="13"/>
        <v>0</v>
      </c>
      <c r="AB24" s="3">
        <f t="shared" si="14"/>
        <v>4</v>
      </c>
      <c r="AC24" s="3">
        <f>SUM(H36,F47,H56,F70,H79,F89,H101,F107,H118,F127,H140)</f>
        <v>469</v>
      </c>
      <c r="AD24" s="3">
        <f>SUM(F36,H47,F56,H70,F79,H89,F101,H107,F118,H127,F140)</f>
        <v>452</v>
      </c>
      <c r="AE24" s="3">
        <f t="shared" ref="AE24:AE31" si="19">AC24-AD24</f>
        <v>17</v>
      </c>
      <c r="AF24" s="145">
        <f t="shared" si="15"/>
        <v>0.51515151515151514</v>
      </c>
      <c r="AG24" s="3">
        <f t="shared" si="16"/>
        <v>175469000175</v>
      </c>
      <c r="AH24" s="2">
        <f t="shared" si="18"/>
        <v>195571000871</v>
      </c>
      <c r="AI24" s="75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67" t="str">
        <f t="shared" si="0"/>
        <v>Puro Malte F. C.</v>
      </c>
      <c r="F25" s="67">
        <f t="shared" si="1"/>
        <v>11</v>
      </c>
      <c r="G25" s="67">
        <f t="shared" si="2"/>
        <v>18</v>
      </c>
      <c r="H25" s="68">
        <f t="shared" si="3"/>
        <v>4</v>
      </c>
      <c r="I25" s="68">
        <f t="shared" si="4"/>
        <v>3</v>
      </c>
      <c r="J25" s="68">
        <f t="shared" si="5"/>
        <v>0</v>
      </c>
      <c r="K25" s="68">
        <f t="shared" si="6"/>
        <v>4</v>
      </c>
      <c r="L25" s="68">
        <f t="shared" si="7"/>
        <v>537</v>
      </c>
      <c r="M25" s="68">
        <f t="shared" si="8"/>
        <v>439</v>
      </c>
      <c r="N25" s="67">
        <f t="shared" si="9"/>
        <v>98</v>
      </c>
      <c r="O25" s="79">
        <f t="shared" si="10"/>
        <v>0.54545454545454541</v>
      </c>
      <c r="Q25" s="3"/>
      <c r="R25" s="3" t="s">
        <v>19</v>
      </c>
      <c r="S25" s="3"/>
      <c r="T25" s="3"/>
      <c r="U25" s="140">
        <v>6</v>
      </c>
      <c r="V25" s="3" t="s">
        <v>122</v>
      </c>
      <c r="W25" s="142">
        <f>COUNT(H38,F49,F57,H70,H76,H86,H96,H106,H116,H126,H136)</f>
        <v>11</v>
      </c>
      <c r="X25" s="3">
        <f>SUM(Q38,C49,C57,Q70,C76,Q90,C100,C111,Q117,C131,Q137)</f>
        <v>18</v>
      </c>
      <c r="Y25" s="3">
        <f t="shared" si="11"/>
        <v>4</v>
      </c>
      <c r="Z25" s="3">
        <f t="shared" si="12"/>
        <v>3</v>
      </c>
      <c r="AA25" s="3">
        <f t="shared" si="13"/>
        <v>0</v>
      </c>
      <c r="AB25" s="3">
        <f t="shared" si="14"/>
        <v>4</v>
      </c>
      <c r="AC25" s="3">
        <f>SUM(H38,F49,F57,H70,F76,H90,F100,F111,H117,F131,H137)</f>
        <v>537</v>
      </c>
      <c r="AD25" s="3">
        <f>SUM(F38,H49,H57,F70,H76,F90,H100,H111,F117,H131,F137)</f>
        <v>439</v>
      </c>
      <c r="AE25" s="3">
        <f t="shared" si="19"/>
        <v>98</v>
      </c>
      <c r="AF25" s="145">
        <f t="shared" si="15"/>
        <v>0.54545454545454541</v>
      </c>
      <c r="AG25" s="3">
        <f t="shared" si="16"/>
        <v>185537000986</v>
      </c>
      <c r="AH25" s="2">
        <f t="shared" si="18"/>
        <v>185537000986</v>
      </c>
      <c r="AI25" s="75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67" t="str">
        <f t="shared" si="0"/>
        <v>Tribe of Gypsies</v>
      </c>
      <c r="F26" s="67">
        <f t="shared" si="1"/>
        <v>11</v>
      </c>
      <c r="G26" s="67">
        <f t="shared" si="2"/>
        <v>17</v>
      </c>
      <c r="H26" s="68">
        <f t="shared" si="3"/>
        <v>3</v>
      </c>
      <c r="I26" s="68">
        <f t="shared" si="4"/>
        <v>4</v>
      </c>
      <c r="J26" s="68">
        <f t="shared" si="5"/>
        <v>0</v>
      </c>
      <c r="K26" s="68">
        <f t="shared" si="6"/>
        <v>4</v>
      </c>
      <c r="L26" s="68">
        <f t="shared" si="7"/>
        <v>469</v>
      </c>
      <c r="M26" s="68">
        <f t="shared" si="8"/>
        <v>452</v>
      </c>
      <c r="N26" s="67">
        <f t="shared" si="9"/>
        <v>17</v>
      </c>
      <c r="O26" s="79">
        <f t="shared" si="10"/>
        <v>0.51515151515151514</v>
      </c>
      <c r="Q26" s="3"/>
      <c r="R26" s="3" t="s">
        <v>196</v>
      </c>
      <c r="S26" s="3"/>
      <c r="T26" s="3"/>
      <c r="U26" s="140">
        <v>7</v>
      </c>
      <c r="V26" s="3" t="s">
        <v>126</v>
      </c>
      <c r="W26" s="142">
        <f>COUNT(H36,H46,H56,H66,H76,H86,H96,H106,H116,H126,H136)</f>
        <v>11</v>
      </c>
      <c r="X26" s="3">
        <f>SUM(Q40,Q47,C59,C66,Q81,C87,C98,Q111,Q119,C129,Q136)</f>
        <v>7</v>
      </c>
      <c r="Y26" s="3">
        <f t="shared" si="11"/>
        <v>1</v>
      </c>
      <c r="Z26" s="3">
        <f t="shared" si="12"/>
        <v>2</v>
      </c>
      <c r="AA26" s="3">
        <f t="shared" si="13"/>
        <v>0</v>
      </c>
      <c r="AB26" s="3">
        <f t="shared" si="14"/>
        <v>8</v>
      </c>
      <c r="AC26" s="3">
        <f>SUM(H40,H47,F59,F66,H81,F87,F98,H111,H119,F129,H136)</f>
        <v>298</v>
      </c>
      <c r="AD26" s="3">
        <f>SUM(F40,F47,H59,H66,F81,H87,H98,F119,H129,F136)</f>
        <v>492</v>
      </c>
      <c r="AE26" s="3">
        <f t="shared" si="19"/>
        <v>-194</v>
      </c>
      <c r="AF26" s="145">
        <f t="shared" si="15"/>
        <v>0.21212121212121213</v>
      </c>
      <c r="AG26" s="3">
        <f t="shared" si="16"/>
        <v>75297998067</v>
      </c>
      <c r="AH26" s="2">
        <f t="shared" si="18"/>
        <v>175469000175</v>
      </c>
      <c r="AI26" s="75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67" t="str">
        <f t="shared" si="0"/>
        <v>Family Paz F.C.</v>
      </c>
      <c r="F27" s="67">
        <f t="shared" si="1"/>
        <v>11</v>
      </c>
      <c r="G27" s="67">
        <f t="shared" si="2"/>
        <v>12</v>
      </c>
      <c r="H27" s="68">
        <f t="shared" si="3"/>
        <v>4</v>
      </c>
      <c r="I27" s="68">
        <f t="shared" si="4"/>
        <v>0</v>
      </c>
      <c r="J27" s="68">
        <f t="shared" si="5"/>
        <v>0</v>
      </c>
      <c r="K27" s="68">
        <f t="shared" si="6"/>
        <v>7</v>
      </c>
      <c r="L27" s="68">
        <f t="shared" si="7"/>
        <v>479</v>
      </c>
      <c r="M27" s="68">
        <f t="shared" si="8"/>
        <v>528</v>
      </c>
      <c r="N27" s="67">
        <f t="shared" si="9"/>
        <v>-49</v>
      </c>
      <c r="O27" s="79">
        <f t="shared" si="10"/>
        <v>0.36363636363636365</v>
      </c>
      <c r="Q27" s="3"/>
      <c r="R27" s="3"/>
      <c r="S27" s="3"/>
      <c r="T27" s="3"/>
      <c r="U27" s="140">
        <v>8</v>
      </c>
      <c r="V27" s="3" t="s">
        <v>90</v>
      </c>
      <c r="W27" s="142">
        <f>COUNT(H36,H46,H56,H66,H76,H86,H96,H106,H116,H126,H136)</f>
        <v>11</v>
      </c>
      <c r="X27" s="3">
        <f>SUM(Q39,Q48,C61,Q66,C79,C90,Q96,C106,C116,Q128,C139)</f>
        <v>21</v>
      </c>
      <c r="Y27" s="3">
        <f t="shared" si="11"/>
        <v>7</v>
      </c>
      <c r="Z27" s="3">
        <f t="shared" si="12"/>
        <v>0</v>
      </c>
      <c r="AA27" s="3">
        <f t="shared" si="13"/>
        <v>0</v>
      </c>
      <c r="AB27" s="3">
        <f t="shared" si="14"/>
        <v>4</v>
      </c>
      <c r="AC27" s="3">
        <f>SUM(H39,H48,F61,H66,F79,F90,H96,F106,F116,H128,F139)</f>
        <v>593</v>
      </c>
      <c r="AD27" s="3">
        <f>SUM(F39,F48,F66,H61,H79,H90,F96,H106,H116,F128,H139)</f>
        <v>475</v>
      </c>
      <c r="AE27" s="3">
        <f t="shared" si="19"/>
        <v>118</v>
      </c>
      <c r="AF27" s="145">
        <f t="shared" si="15"/>
        <v>0.63636363636363635</v>
      </c>
      <c r="AG27" s="3">
        <f t="shared" si="16"/>
        <v>215593001188</v>
      </c>
      <c r="AH27" s="2">
        <f t="shared" si="18"/>
        <v>125478999513</v>
      </c>
      <c r="AI27" s="75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67" t="str">
        <f t="shared" si="0"/>
        <v>PHVT F.C.</v>
      </c>
      <c r="F28" s="67">
        <f t="shared" si="1"/>
        <v>11</v>
      </c>
      <c r="G28" s="67">
        <f t="shared" si="2"/>
        <v>8</v>
      </c>
      <c r="H28" s="68">
        <f t="shared" si="3"/>
        <v>1</v>
      </c>
      <c r="I28" s="68">
        <f t="shared" si="4"/>
        <v>2</v>
      </c>
      <c r="J28" s="68">
        <f t="shared" si="5"/>
        <v>1</v>
      </c>
      <c r="K28" s="68">
        <f t="shared" si="6"/>
        <v>7</v>
      </c>
      <c r="L28" s="68">
        <f t="shared" si="7"/>
        <v>345</v>
      </c>
      <c r="M28" s="68">
        <f t="shared" si="8"/>
        <v>528</v>
      </c>
      <c r="N28" s="67">
        <f t="shared" si="9"/>
        <v>-183</v>
      </c>
      <c r="O28" s="79">
        <f t="shared" si="10"/>
        <v>0.24242424242424243</v>
      </c>
      <c r="Q28" s="3"/>
      <c r="R28" s="3" t="s">
        <v>179</v>
      </c>
      <c r="S28" s="3"/>
      <c r="T28" s="3"/>
      <c r="U28" s="140">
        <v>9</v>
      </c>
      <c r="V28" s="3" t="s">
        <v>92</v>
      </c>
      <c r="W28" s="142">
        <f>COUNT(H36,H46,H56,H66,H76,H86,H96,H106,H116,H126,H136)</f>
        <v>11</v>
      </c>
      <c r="X28" s="3">
        <f>SUM(C37,Q49,C56,Q69,C77,Q88,C97,Q106,C120,Q126,C136)</f>
        <v>23</v>
      </c>
      <c r="Y28" s="3">
        <f t="shared" si="11"/>
        <v>7</v>
      </c>
      <c r="Z28" s="3">
        <f t="shared" si="12"/>
        <v>1</v>
      </c>
      <c r="AA28" s="3">
        <f t="shared" si="13"/>
        <v>0</v>
      </c>
      <c r="AB28" s="3">
        <f t="shared" si="14"/>
        <v>3</v>
      </c>
      <c r="AC28" s="3">
        <f>SUM(F37,H49,F56,H69,F77,H88,F97,H106,F120,H126,F136)</f>
        <v>665</v>
      </c>
      <c r="AD28" s="3">
        <f>SUM(H37,F49,H56,F69,H77,F88,H97,F106,H120,F126,H136)</f>
        <v>511</v>
      </c>
      <c r="AE28" s="3">
        <f t="shared" si="19"/>
        <v>154</v>
      </c>
      <c r="AF28" s="145">
        <f t="shared" si="15"/>
        <v>0.69696969696969702</v>
      </c>
      <c r="AG28" s="3">
        <f t="shared" si="16"/>
        <v>235665001549</v>
      </c>
      <c r="AH28" s="2">
        <f t="shared" si="18"/>
        <v>85344998174</v>
      </c>
      <c r="AI28" s="75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67" t="str">
        <f t="shared" si="0"/>
        <v>secapimenteira</v>
      </c>
      <c r="F29" s="67">
        <f t="shared" si="1"/>
        <v>11</v>
      </c>
      <c r="G29" s="67">
        <f t="shared" si="2"/>
        <v>7</v>
      </c>
      <c r="H29" s="68">
        <f t="shared" si="3"/>
        <v>2</v>
      </c>
      <c r="I29" s="68">
        <f t="shared" si="4"/>
        <v>0</v>
      </c>
      <c r="J29" s="68">
        <f t="shared" si="5"/>
        <v>1</v>
      </c>
      <c r="K29" s="68">
        <f t="shared" si="6"/>
        <v>8</v>
      </c>
      <c r="L29" s="68">
        <f t="shared" si="7"/>
        <v>412</v>
      </c>
      <c r="M29" s="68">
        <f t="shared" si="8"/>
        <v>572</v>
      </c>
      <c r="N29" s="67">
        <f t="shared" si="9"/>
        <v>-160</v>
      </c>
      <c r="O29" s="79">
        <f t="shared" si="10"/>
        <v>0.21212121212121213</v>
      </c>
      <c r="Q29" s="3"/>
      <c r="R29" s="3" t="s">
        <v>180</v>
      </c>
      <c r="S29" s="3"/>
      <c r="T29" s="3"/>
      <c r="U29" s="140">
        <v>10</v>
      </c>
      <c r="V29" s="3" t="s">
        <v>131</v>
      </c>
      <c r="W29" s="142">
        <f>COUNT(H36,H46,H56,H66,H76,H86,H96,H106,H116,H126,H136)</f>
        <v>11</v>
      </c>
      <c r="X29" s="3">
        <f>SUM(Q37,C48,Q59,Q71,C80,Q89,Q99,C109,C117,Q130,Q141)</f>
        <v>21</v>
      </c>
      <c r="Y29" s="3">
        <f t="shared" si="11"/>
        <v>6</v>
      </c>
      <c r="Z29" s="3">
        <f t="shared" si="12"/>
        <v>1</v>
      </c>
      <c r="AA29" s="3">
        <f t="shared" si="13"/>
        <v>1</v>
      </c>
      <c r="AB29" s="3">
        <f t="shared" si="14"/>
        <v>3</v>
      </c>
      <c r="AC29" s="3">
        <f>SUM(H37,F48,H59,H71,F80,H89,H99,F109,F117,H130,H141)</f>
        <v>643</v>
      </c>
      <c r="AD29" s="3">
        <f>SUM(F37,H48,F59,F71,H80,F89,F99,H109,H117,F130,F141)</f>
        <v>527</v>
      </c>
      <c r="AE29" s="3">
        <f t="shared" si="19"/>
        <v>116</v>
      </c>
      <c r="AF29" s="145">
        <f t="shared" si="15"/>
        <v>0.63636363636363635</v>
      </c>
      <c r="AG29" s="3">
        <f t="shared" si="16"/>
        <v>215643001170</v>
      </c>
      <c r="AH29" s="2">
        <f t="shared" si="18"/>
        <v>75411998401</v>
      </c>
      <c r="AI29" s="75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67" t="str">
        <f t="shared" si="0"/>
        <v>santo onofre E C</v>
      </c>
      <c r="F30" s="67">
        <f t="shared" si="1"/>
        <v>11</v>
      </c>
      <c r="G30" s="67">
        <f t="shared" si="2"/>
        <v>7</v>
      </c>
      <c r="H30" s="68">
        <f t="shared" si="3"/>
        <v>1</v>
      </c>
      <c r="I30" s="68">
        <f t="shared" si="4"/>
        <v>2</v>
      </c>
      <c r="J30" s="68">
        <f t="shared" si="5"/>
        <v>0</v>
      </c>
      <c r="K30" s="68">
        <f t="shared" si="6"/>
        <v>8</v>
      </c>
      <c r="L30" s="68">
        <f t="shared" si="7"/>
        <v>298</v>
      </c>
      <c r="M30" s="68">
        <f t="shared" si="8"/>
        <v>492</v>
      </c>
      <c r="N30" s="67">
        <f t="shared" si="9"/>
        <v>-194</v>
      </c>
      <c r="O30" s="79">
        <f t="shared" si="10"/>
        <v>0.21212121212121213</v>
      </c>
      <c r="Q30" s="3"/>
      <c r="R30" s="3" t="s">
        <v>181</v>
      </c>
      <c r="S30" s="3"/>
      <c r="T30" s="3"/>
      <c r="U30" s="140">
        <v>11</v>
      </c>
      <c r="V30" s="3" t="s">
        <v>133</v>
      </c>
      <c r="W30" s="142">
        <f>COUNT(H36,H46,H56,H66,H76,H86,H96,H106,H116,H126,H136)</f>
        <v>11</v>
      </c>
      <c r="X30" s="3">
        <f>SUM(C40,Q51,C58,Q67,C78,C88,Q100,C110,Q116,Q127,C141)</f>
        <v>19</v>
      </c>
      <c r="Y30" s="3">
        <f t="shared" si="11"/>
        <v>6</v>
      </c>
      <c r="Z30" s="3">
        <f t="shared" si="12"/>
        <v>0</v>
      </c>
      <c r="AA30" s="3">
        <f t="shared" si="13"/>
        <v>1</v>
      </c>
      <c r="AB30" s="3">
        <f t="shared" si="14"/>
        <v>4</v>
      </c>
      <c r="AC30" s="3">
        <f>SUM(F40,H51,F58,H67,F78,H100,F110,H116,H127,F141,F88)</f>
        <v>571</v>
      </c>
      <c r="AD30" s="3">
        <f>SUM(H40,F51,H58,F67,H78,H88,F100,H110,F116,F127,H141)</f>
        <v>485</v>
      </c>
      <c r="AE30" s="3">
        <f t="shared" si="19"/>
        <v>86</v>
      </c>
      <c r="AF30" s="145">
        <f t="shared" si="15"/>
        <v>0.5757575757575758</v>
      </c>
      <c r="AG30" s="3">
        <f t="shared" si="16"/>
        <v>195571000871</v>
      </c>
      <c r="AH30" s="2">
        <f t="shared" si="18"/>
        <v>75297998067</v>
      </c>
      <c r="AI30" s="75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69" t="str">
        <f t="shared" si="0"/>
        <v>itaipavacervejaclube</v>
      </c>
      <c r="F31" s="69">
        <f t="shared" si="1"/>
        <v>11</v>
      </c>
      <c r="G31" s="69">
        <f t="shared" si="2"/>
        <v>4</v>
      </c>
      <c r="H31" s="70">
        <f t="shared" si="3"/>
        <v>1</v>
      </c>
      <c r="I31" s="70">
        <f t="shared" si="4"/>
        <v>0</v>
      </c>
      <c r="J31" s="70">
        <f t="shared" si="5"/>
        <v>1</v>
      </c>
      <c r="K31" s="70">
        <f t="shared" si="6"/>
        <v>9</v>
      </c>
      <c r="L31" s="70">
        <f t="shared" si="7"/>
        <v>355</v>
      </c>
      <c r="M31" s="70">
        <f t="shared" si="8"/>
        <v>516</v>
      </c>
      <c r="N31" s="69">
        <f t="shared" si="9"/>
        <v>-161</v>
      </c>
      <c r="O31" s="80">
        <f t="shared" si="10"/>
        <v>0.12121212121212122</v>
      </c>
      <c r="Q31" s="3"/>
      <c r="R31" s="3" t="s">
        <v>182</v>
      </c>
      <c r="S31" s="3"/>
      <c r="T31" s="3"/>
      <c r="U31" s="140">
        <v>12</v>
      </c>
      <c r="V31" s="3" t="s">
        <v>102</v>
      </c>
      <c r="W31" s="142">
        <f>COUNT(H36,H46,H56,H66,H76,H86,H96,H106,H116,H126,H136)</f>
        <v>11</v>
      </c>
      <c r="X31" s="3">
        <f>SUM(C36,C51,Q61,Q68,Q80,C86,Q97,Q108,C119,Q131,C138)</f>
        <v>24</v>
      </c>
      <c r="Y31" s="3">
        <f t="shared" si="11"/>
        <v>7</v>
      </c>
      <c r="Z31" s="3">
        <f t="shared" si="12"/>
        <v>1</v>
      </c>
      <c r="AA31" s="3">
        <f t="shared" si="13"/>
        <v>1</v>
      </c>
      <c r="AB31" s="3">
        <f t="shared" si="14"/>
        <v>2</v>
      </c>
      <c r="AC31" s="3">
        <f>SUM(F36,F51,H61,H68,H80,F86,H97,H108,F119,H131,F138)</f>
        <v>643</v>
      </c>
      <c r="AD31" s="3">
        <f>SUM(H36,H51,F61,F68,F80,H86,F97,F108,H119,F131,H138)</f>
        <v>440</v>
      </c>
      <c r="AE31" s="3">
        <f t="shared" si="19"/>
        <v>203</v>
      </c>
      <c r="AF31" s="145">
        <f t="shared" si="15"/>
        <v>0.72727272727272729</v>
      </c>
      <c r="AG31" s="3">
        <f t="shared" si="16"/>
        <v>245643002042</v>
      </c>
      <c r="AH31" s="2">
        <f t="shared" si="18"/>
        <v>45354998392</v>
      </c>
      <c r="AI31" s="75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2"/>
      <c r="AI32" s="3"/>
      <c r="AJ32" s="3"/>
      <c r="AK32" s="3"/>
      <c r="AL32" s="3"/>
      <c r="AM32" s="3"/>
      <c r="AN32" s="3"/>
    </row>
    <row r="33" spans="3:40">
      <c r="D33" s="164" t="s">
        <v>32</v>
      </c>
      <c r="E33" s="165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66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67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9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71" t="str">
        <f>V31</f>
        <v>BFR Igor Costa</v>
      </c>
      <c r="E36" s="173"/>
      <c r="F36" s="62">
        <v>43</v>
      </c>
      <c r="G36" s="14" t="s">
        <v>20</v>
      </c>
      <c r="H36" s="63">
        <v>45</v>
      </c>
      <c r="I36" s="171" t="str">
        <f>V24</f>
        <v>Tribe of Gypsies</v>
      </c>
      <c r="J36" s="172"/>
      <c r="K36" s="172"/>
      <c r="L36" s="172"/>
      <c r="M36" s="172"/>
      <c r="N36" s="172"/>
      <c r="O36" s="172"/>
      <c r="P36" s="173"/>
      <c r="Q36" s="2">
        <f>IF(OR(H36="",F36=""),"",IF(H36=F36,1,IF(H36&lt;F36,0,IF(H36-F36&lt;10,2,IF(H36&gt;F36,3,SE)))))</f>
        <v>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0" t="str">
        <f>V28</f>
        <v>Rosinha da Gabi</v>
      </c>
      <c r="E37" s="170"/>
      <c r="F37" s="62">
        <v>31</v>
      </c>
      <c r="G37" s="14" t="s">
        <v>20</v>
      </c>
      <c r="H37" s="63">
        <v>48</v>
      </c>
      <c r="I37" s="170" t="str">
        <f>V29</f>
        <v>La Bestia Negra_Z</v>
      </c>
      <c r="J37" s="170"/>
      <c r="K37" s="170"/>
      <c r="L37" s="170"/>
      <c r="M37" s="170"/>
      <c r="N37" s="170"/>
      <c r="O37" s="170"/>
      <c r="P37" s="170"/>
      <c r="Q37" s="2">
        <f>IF(OR(H37="",F37=""),"",IF(H37=F37,1,IF(H37&lt;F37,0,IF(H37-F37&lt;10,2,IF(H37&gt;F37,3,SE)))))</f>
        <v>3</v>
      </c>
      <c r="T37" s="2"/>
      <c r="U37" s="64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71" t="str">
        <f>V20</f>
        <v>secapimenteira</v>
      </c>
      <c r="E38" s="173"/>
      <c r="F38" s="62">
        <v>16</v>
      </c>
      <c r="G38" s="14" t="s">
        <v>20</v>
      </c>
      <c r="H38" s="63">
        <v>56</v>
      </c>
      <c r="I38" s="171" t="str">
        <f>V25</f>
        <v>Puro Malte F. C.</v>
      </c>
      <c r="J38" s="172"/>
      <c r="K38" s="172"/>
      <c r="L38" s="172"/>
      <c r="M38" s="172"/>
      <c r="N38" s="172"/>
      <c r="O38" s="172"/>
      <c r="P38" s="173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0" t="str">
        <f>V22</f>
        <v>Family Paz F.C.</v>
      </c>
      <c r="E39" s="170"/>
      <c r="F39" s="62">
        <v>32</v>
      </c>
      <c r="G39" s="14" t="s">
        <v>20</v>
      </c>
      <c r="H39" s="63">
        <v>45</v>
      </c>
      <c r="I39" s="170" t="str">
        <f>V27</f>
        <v>Lucca Mengão</v>
      </c>
      <c r="J39" s="170"/>
      <c r="K39" s="170"/>
      <c r="L39" s="170"/>
      <c r="M39" s="170"/>
      <c r="N39" s="170"/>
      <c r="O39" s="170"/>
      <c r="P39" s="170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70" t="str">
        <f>V30</f>
        <v>Forever2014</v>
      </c>
      <c r="E40" s="170"/>
      <c r="F40" s="63">
        <v>57</v>
      </c>
      <c r="G40" s="14" t="s">
        <v>20</v>
      </c>
      <c r="H40" s="62">
        <v>28</v>
      </c>
      <c r="I40" s="170" t="str">
        <f>V26</f>
        <v>santo onofre E C</v>
      </c>
      <c r="J40" s="170"/>
      <c r="K40" s="170"/>
      <c r="L40" s="170"/>
      <c r="M40" s="170"/>
      <c r="N40" s="170"/>
      <c r="O40" s="170"/>
      <c r="P40" s="170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70" t="str">
        <f>V23</f>
        <v>PHVT F.C.</v>
      </c>
      <c r="E41" s="170"/>
      <c r="F41" s="63">
        <v>58</v>
      </c>
      <c r="G41" s="14" t="s">
        <v>20</v>
      </c>
      <c r="H41" s="62">
        <v>34</v>
      </c>
      <c r="I41" s="170" t="str">
        <f>V21</f>
        <v>itaipavacervejaclube</v>
      </c>
      <c r="J41" s="170"/>
      <c r="K41" s="170"/>
      <c r="L41" s="170"/>
      <c r="M41" s="170"/>
      <c r="N41" s="170"/>
      <c r="O41" s="170"/>
      <c r="P41" s="170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64" t="s">
        <v>31</v>
      </c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6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67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9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71" t="str">
        <f>V23</f>
        <v>PHVT F.C.</v>
      </c>
      <c r="E46" s="173"/>
      <c r="F46" s="62">
        <v>28</v>
      </c>
      <c r="G46" s="14" t="s">
        <v>20</v>
      </c>
      <c r="H46" s="63">
        <v>55</v>
      </c>
      <c r="I46" s="171" t="str">
        <f>V20</f>
        <v>secapimenteira</v>
      </c>
      <c r="J46" s="172"/>
      <c r="K46" s="172"/>
      <c r="L46" s="172"/>
      <c r="M46" s="172"/>
      <c r="N46" s="172"/>
      <c r="O46" s="172"/>
      <c r="P46" s="173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70" t="str">
        <f>V24</f>
        <v>Tribe of Gypsies</v>
      </c>
      <c r="E47" s="170"/>
      <c r="F47" s="63">
        <v>51</v>
      </c>
      <c r="G47" s="14" t="s">
        <v>20</v>
      </c>
      <c r="H47" s="62">
        <v>38</v>
      </c>
      <c r="I47" s="170" t="str">
        <f>V26</f>
        <v>santo onofre E C</v>
      </c>
      <c r="J47" s="170"/>
      <c r="K47" s="170"/>
      <c r="L47" s="170"/>
      <c r="M47" s="170"/>
      <c r="N47" s="170"/>
      <c r="O47" s="170"/>
      <c r="P47" s="170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71" t="str">
        <f>V29</f>
        <v>La Bestia Negra_Z</v>
      </c>
      <c r="E48" s="173"/>
      <c r="F48" s="62">
        <v>70</v>
      </c>
      <c r="G48" s="14" t="s">
        <v>20</v>
      </c>
      <c r="H48" s="63">
        <v>81</v>
      </c>
      <c r="I48" s="171" t="str">
        <f>V27</f>
        <v>Lucca Mengão</v>
      </c>
      <c r="J48" s="172"/>
      <c r="K48" s="172"/>
      <c r="L48" s="172"/>
      <c r="M48" s="172"/>
      <c r="N48" s="172"/>
      <c r="O48" s="172"/>
      <c r="P48" s="173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70" t="str">
        <f>V25</f>
        <v>Puro Malte F. C.</v>
      </c>
      <c r="E49" s="170"/>
      <c r="F49" s="62">
        <v>64</v>
      </c>
      <c r="G49" s="14" t="s">
        <v>20</v>
      </c>
      <c r="H49" s="63">
        <v>71</v>
      </c>
      <c r="I49" s="170" t="str">
        <f>V28</f>
        <v>Rosinha da Gabi</v>
      </c>
      <c r="J49" s="170"/>
      <c r="K49" s="170"/>
      <c r="L49" s="170"/>
      <c r="M49" s="170"/>
      <c r="N49" s="170"/>
      <c r="O49" s="170"/>
      <c r="P49" s="170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70" t="str">
        <f>V21</f>
        <v>itaipavacervejaclube</v>
      </c>
      <c r="E50" s="170"/>
      <c r="F50" s="62">
        <v>60</v>
      </c>
      <c r="G50" s="14" t="s">
        <v>20</v>
      </c>
      <c r="H50" s="63">
        <v>89</v>
      </c>
      <c r="I50" s="170" t="str">
        <f>V22</f>
        <v>Family Paz F.C.</v>
      </c>
      <c r="J50" s="170"/>
      <c r="K50" s="170"/>
      <c r="L50" s="170"/>
      <c r="M50" s="170"/>
      <c r="N50" s="170"/>
      <c r="O50" s="170"/>
      <c r="P50" s="170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70" t="str">
        <f>V31</f>
        <v>BFR Igor Costa</v>
      </c>
      <c r="E51" s="170"/>
      <c r="F51" s="62">
        <v>53</v>
      </c>
      <c r="G51" s="14" t="s">
        <v>20</v>
      </c>
      <c r="H51" s="63">
        <v>77</v>
      </c>
      <c r="I51" s="170" t="str">
        <f>V30</f>
        <v>Forever2014</v>
      </c>
      <c r="J51" s="170"/>
      <c r="K51" s="170"/>
      <c r="L51" s="170"/>
      <c r="M51" s="170"/>
      <c r="N51" s="170"/>
      <c r="O51" s="170"/>
      <c r="P51" s="170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64" t="s">
        <v>30</v>
      </c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6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67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9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71" t="str">
        <f>V28</f>
        <v>Rosinha da Gabi</v>
      </c>
      <c r="E56" s="173"/>
      <c r="F56" s="62">
        <v>36</v>
      </c>
      <c r="G56" s="14" t="s">
        <v>20</v>
      </c>
      <c r="H56" s="63">
        <v>39</v>
      </c>
      <c r="I56" s="171" t="str">
        <f>V24</f>
        <v>Tribe of Gypsies</v>
      </c>
      <c r="J56" s="172"/>
      <c r="K56" s="172"/>
      <c r="L56" s="172"/>
      <c r="M56" s="172"/>
      <c r="N56" s="172"/>
      <c r="O56" s="172"/>
      <c r="P56" s="173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70" t="str">
        <f>V25</f>
        <v>Puro Malte F. C.</v>
      </c>
      <c r="E57" s="170"/>
      <c r="F57" s="63">
        <v>38</v>
      </c>
      <c r="G57" s="14" t="s">
        <v>20</v>
      </c>
      <c r="H57" s="62">
        <v>31</v>
      </c>
      <c r="I57" s="170" t="str">
        <f>V21</f>
        <v>itaipavacervejaclube</v>
      </c>
      <c r="J57" s="170"/>
      <c r="K57" s="170"/>
      <c r="L57" s="170"/>
      <c r="M57" s="170"/>
      <c r="N57" s="170"/>
      <c r="O57" s="170"/>
      <c r="P57" s="170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71" t="str">
        <f>V30</f>
        <v>Forever2014</v>
      </c>
      <c r="E58" s="173"/>
      <c r="F58" s="62">
        <v>39</v>
      </c>
      <c r="G58" s="14" t="s">
        <v>20</v>
      </c>
      <c r="H58" s="62">
        <v>39</v>
      </c>
      <c r="I58" s="171" t="str">
        <f>V23</f>
        <v>PHVT F.C.</v>
      </c>
      <c r="J58" s="172"/>
      <c r="K58" s="172"/>
      <c r="L58" s="172"/>
      <c r="M58" s="172"/>
      <c r="N58" s="172"/>
      <c r="O58" s="172"/>
      <c r="P58" s="173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70" t="str">
        <f>V26</f>
        <v>santo onofre E C</v>
      </c>
      <c r="E59" s="170"/>
      <c r="F59" s="62">
        <v>14</v>
      </c>
      <c r="G59" s="14" t="s">
        <v>20</v>
      </c>
      <c r="H59" s="63">
        <v>43</v>
      </c>
      <c r="I59" s="170" t="str">
        <f>V29</f>
        <v>La Bestia Negra_Z</v>
      </c>
      <c r="J59" s="170"/>
      <c r="K59" s="170"/>
      <c r="L59" s="170"/>
      <c r="M59" s="170"/>
      <c r="N59" s="170"/>
      <c r="O59" s="170"/>
      <c r="P59" s="170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70" t="str">
        <f>V22</f>
        <v>Family Paz F.C.</v>
      </c>
      <c r="E60" s="170"/>
      <c r="F60" s="62">
        <v>39</v>
      </c>
      <c r="G60" s="14" t="s">
        <v>20</v>
      </c>
      <c r="H60" s="63">
        <v>49</v>
      </c>
      <c r="I60" s="170" t="str">
        <f>V20</f>
        <v>secapimenteira</v>
      </c>
      <c r="J60" s="170"/>
      <c r="K60" s="170"/>
      <c r="L60" s="170"/>
      <c r="M60" s="170"/>
      <c r="N60" s="170"/>
      <c r="O60" s="170"/>
      <c r="P60" s="170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70" t="str">
        <f>V27</f>
        <v>Lucca Mengão</v>
      </c>
      <c r="E61" s="170"/>
      <c r="F61" s="62">
        <v>38</v>
      </c>
      <c r="G61" s="14" t="s">
        <v>20</v>
      </c>
      <c r="H61" s="63">
        <v>51</v>
      </c>
      <c r="I61" s="170" t="str">
        <f>V31</f>
        <v>BFR Igor Costa</v>
      </c>
      <c r="J61" s="170"/>
      <c r="K61" s="170"/>
      <c r="L61" s="170"/>
      <c r="M61" s="170"/>
      <c r="N61" s="170"/>
      <c r="O61" s="170"/>
      <c r="P61" s="170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64" t="s">
        <v>29</v>
      </c>
      <c r="E63" s="165"/>
      <c r="F63" s="165"/>
      <c r="G63" s="165"/>
      <c r="H63" s="165"/>
      <c r="I63" s="165"/>
      <c r="J63" s="165"/>
      <c r="K63" s="165"/>
      <c r="L63" s="165"/>
      <c r="M63" s="165"/>
      <c r="N63" s="165"/>
      <c r="O63" s="165"/>
      <c r="P63" s="166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67"/>
      <c r="E64" s="168"/>
      <c r="F64" s="168"/>
      <c r="G64" s="168"/>
      <c r="H64" s="168"/>
      <c r="I64" s="168"/>
      <c r="J64" s="168"/>
      <c r="K64" s="168"/>
      <c r="L64" s="168"/>
      <c r="M64" s="168"/>
      <c r="N64" s="168"/>
      <c r="O64" s="168"/>
      <c r="P64" s="169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71" t="str">
        <f>V26</f>
        <v>santo onofre E C</v>
      </c>
      <c r="E66" s="173"/>
      <c r="F66" s="62">
        <v>34</v>
      </c>
      <c r="G66" s="14" t="s">
        <v>20</v>
      </c>
      <c r="H66" s="63">
        <v>61</v>
      </c>
      <c r="I66" s="171" t="str">
        <f>V27</f>
        <v>Lucca Mengão</v>
      </c>
      <c r="J66" s="172"/>
      <c r="K66" s="172"/>
      <c r="L66" s="172"/>
      <c r="M66" s="172"/>
      <c r="N66" s="172"/>
      <c r="O66" s="172"/>
      <c r="P66" s="173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70" t="str">
        <f>V22</f>
        <v>Family Paz F.C.</v>
      </c>
      <c r="E67" s="170"/>
      <c r="F67" s="62">
        <v>30</v>
      </c>
      <c r="G67" s="14" t="s">
        <v>20</v>
      </c>
      <c r="H67" s="63">
        <v>52</v>
      </c>
      <c r="I67" s="170" t="str">
        <f>V30</f>
        <v>Forever2014</v>
      </c>
      <c r="J67" s="170"/>
      <c r="K67" s="170"/>
      <c r="L67" s="170"/>
      <c r="M67" s="170"/>
      <c r="N67" s="170"/>
      <c r="O67" s="170"/>
      <c r="P67" s="170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71" t="str">
        <f>V23</f>
        <v>PHVT F.C.</v>
      </c>
      <c r="E68" s="173"/>
      <c r="F68" s="62">
        <v>27</v>
      </c>
      <c r="G68" s="14" t="s">
        <v>20</v>
      </c>
      <c r="H68" s="63">
        <v>70</v>
      </c>
      <c r="I68" s="171" t="str">
        <f>V31</f>
        <v>BFR Igor Costa</v>
      </c>
      <c r="J68" s="172"/>
      <c r="K68" s="172"/>
      <c r="L68" s="172"/>
      <c r="M68" s="172"/>
      <c r="N68" s="172"/>
      <c r="O68" s="172"/>
      <c r="P68" s="173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70" t="str">
        <f>V21</f>
        <v>itaipavacervejaclube</v>
      </c>
      <c r="E69" s="170"/>
      <c r="F69" s="62">
        <v>44</v>
      </c>
      <c r="G69" s="14" t="s">
        <v>20</v>
      </c>
      <c r="H69" s="63">
        <v>62</v>
      </c>
      <c r="I69" s="170" t="str">
        <f>V28</f>
        <v>Rosinha da Gabi</v>
      </c>
      <c r="J69" s="170"/>
      <c r="K69" s="170"/>
      <c r="L69" s="170"/>
      <c r="M69" s="170"/>
      <c r="N69" s="170"/>
      <c r="O69" s="170"/>
      <c r="P69" s="170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70" t="str">
        <f>V24</f>
        <v>Tribe of Gypsies</v>
      </c>
      <c r="E70" s="170"/>
      <c r="F70" s="62">
        <v>38</v>
      </c>
      <c r="G70" s="14" t="s">
        <v>20</v>
      </c>
      <c r="H70" s="63">
        <v>46</v>
      </c>
      <c r="I70" s="170" t="str">
        <f>V25</f>
        <v>Puro Malte F. C.</v>
      </c>
      <c r="J70" s="170"/>
      <c r="K70" s="170"/>
      <c r="L70" s="170"/>
      <c r="M70" s="170"/>
      <c r="N70" s="170"/>
      <c r="O70" s="170"/>
      <c r="P70" s="170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70" t="str">
        <f>V20</f>
        <v>secapimenteira</v>
      </c>
      <c r="E71" s="170"/>
      <c r="F71" s="62">
        <v>42</v>
      </c>
      <c r="G71" s="14" t="s">
        <v>20</v>
      </c>
      <c r="H71" s="63">
        <v>63</v>
      </c>
      <c r="I71" s="170" t="str">
        <f>V29</f>
        <v>La Bestia Negra_Z</v>
      </c>
      <c r="J71" s="170"/>
      <c r="K71" s="170"/>
      <c r="L71" s="170"/>
      <c r="M71" s="170"/>
      <c r="N71" s="170"/>
      <c r="O71" s="170"/>
      <c r="P71" s="170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64" t="s">
        <v>28</v>
      </c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6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67"/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9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71" t="str">
        <f>V25</f>
        <v>Puro Malte F. C.</v>
      </c>
      <c r="E76" s="173"/>
      <c r="F76" s="62">
        <v>30</v>
      </c>
      <c r="G76" s="14" t="s">
        <v>20</v>
      </c>
      <c r="H76" s="63">
        <v>37</v>
      </c>
      <c r="I76" s="171" t="str">
        <f>V23</f>
        <v>PHVT F.C.</v>
      </c>
      <c r="J76" s="172"/>
      <c r="K76" s="172"/>
      <c r="L76" s="172"/>
      <c r="M76" s="172"/>
      <c r="N76" s="172"/>
      <c r="O76" s="172"/>
      <c r="P76" s="173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70" t="str">
        <f>V28</f>
        <v>Rosinha da Gabi</v>
      </c>
      <c r="E77" s="170"/>
      <c r="F77" s="63">
        <v>63</v>
      </c>
      <c r="G77" s="14" t="s">
        <v>20</v>
      </c>
      <c r="H77" s="62">
        <v>44</v>
      </c>
      <c r="I77" s="170" t="str">
        <f>V22</f>
        <v>Family Paz F.C.</v>
      </c>
      <c r="J77" s="170"/>
      <c r="K77" s="170"/>
      <c r="L77" s="170"/>
      <c r="M77" s="170"/>
      <c r="N77" s="170"/>
      <c r="O77" s="170"/>
      <c r="P77" s="170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71" t="str">
        <f>V30</f>
        <v>Forever2014</v>
      </c>
      <c r="E78" s="173"/>
      <c r="F78" s="63">
        <v>69</v>
      </c>
      <c r="G78" s="14" t="s">
        <v>20</v>
      </c>
      <c r="H78" s="62">
        <v>14</v>
      </c>
      <c r="I78" s="171" t="str">
        <f>V20</f>
        <v>secapimenteira</v>
      </c>
      <c r="J78" s="172"/>
      <c r="K78" s="172"/>
      <c r="L78" s="172"/>
      <c r="M78" s="172"/>
      <c r="N78" s="172"/>
      <c r="O78" s="172"/>
      <c r="P78" s="173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70" t="str">
        <f>V27</f>
        <v>Lucca Mengão</v>
      </c>
      <c r="E79" s="170"/>
      <c r="F79" s="63">
        <v>32</v>
      </c>
      <c r="G79" s="14" t="s">
        <v>20</v>
      </c>
      <c r="H79" s="62">
        <v>11</v>
      </c>
      <c r="I79" s="170" t="str">
        <f>V24</f>
        <v>Tribe of Gypsies</v>
      </c>
      <c r="J79" s="170"/>
      <c r="K79" s="170"/>
      <c r="L79" s="170"/>
      <c r="M79" s="170"/>
      <c r="N79" s="170"/>
      <c r="O79" s="170"/>
      <c r="P79" s="170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70" t="str">
        <f>V29</f>
        <v>La Bestia Negra_Z</v>
      </c>
      <c r="E80" s="170"/>
      <c r="F80" s="62">
        <v>41</v>
      </c>
      <c r="G80" s="14" t="s">
        <v>20</v>
      </c>
      <c r="H80" s="62">
        <v>41</v>
      </c>
      <c r="I80" s="170" t="str">
        <f>V31</f>
        <v>BFR Igor Costa</v>
      </c>
      <c r="J80" s="170"/>
      <c r="K80" s="170"/>
      <c r="L80" s="170"/>
      <c r="M80" s="170"/>
      <c r="N80" s="170"/>
      <c r="O80" s="170"/>
      <c r="P80" s="170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70" t="str">
        <f>V21</f>
        <v>itaipavacervejaclube</v>
      </c>
      <c r="E81" s="170"/>
      <c r="F81" s="62">
        <v>21</v>
      </c>
      <c r="G81" s="14" t="s">
        <v>20</v>
      </c>
      <c r="H81" s="63">
        <v>25</v>
      </c>
      <c r="I81" s="170" t="str">
        <f>V26</f>
        <v>santo onofre E C</v>
      </c>
      <c r="J81" s="170"/>
      <c r="K81" s="170"/>
      <c r="L81" s="170"/>
      <c r="M81" s="170"/>
      <c r="N81" s="170"/>
      <c r="O81" s="170"/>
      <c r="P81" s="170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64" t="s">
        <v>27</v>
      </c>
      <c r="E83" s="165"/>
      <c r="F83" s="165"/>
      <c r="G83" s="165"/>
      <c r="H83" s="165"/>
      <c r="I83" s="165"/>
      <c r="J83" s="165"/>
      <c r="K83" s="165"/>
      <c r="L83" s="165"/>
      <c r="M83" s="165"/>
      <c r="N83" s="165"/>
      <c r="O83" s="165"/>
      <c r="P83" s="166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67"/>
      <c r="E84" s="168"/>
      <c r="F84" s="168"/>
      <c r="G84" s="168"/>
      <c r="H84" s="168"/>
      <c r="I84" s="168"/>
      <c r="J84" s="168"/>
      <c r="K84" s="168"/>
      <c r="L84" s="168"/>
      <c r="M84" s="168"/>
      <c r="N84" s="168"/>
      <c r="O84" s="168"/>
      <c r="P84" s="169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71" t="str">
        <f>V31</f>
        <v>BFR Igor Costa</v>
      </c>
      <c r="E86" s="173"/>
      <c r="F86" s="63">
        <v>69</v>
      </c>
      <c r="G86" s="14" t="s">
        <v>20</v>
      </c>
      <c r="H86" s="62">
        <v>35</v>
      </c>
      <c r="I86" s="171" t="str">
        <f>V22</f>
        <v>Family Paz F.C.</v>
      </c>
      <c r="J86" s="172"/>
      <c r="K86" s="172"/>
      <c r="L86" s="172"/>
      <c r="M86" s="172"/>
      <c r="N86" s="172"/>
      <c r="O86" s="172"/>
      <c r="P86" s="173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70" t="str">
        <f>V26</f>
        <v>santo onofre E C</v>
      </c>
      <c r="E87" s="170"/>
      <c r="F87" s="63">
        <v>45</v>
      </c>
      <c r="G87" s="14" t="s">
        <v>20</v>
      </c>
      <c r="H87" s="62">
        <v>22</v>
      </c>
      <c r="I87" s="170" t="str">
        <f>V23</f>
        <v>PHVT F.C.</v>
      </c>
      <c r="J87" s="170"/>
      <c r="K87" s="170"/>
      <c r="L87" s="170"/>
      <c r="M87" s="170"/>
      <c r="N87" s="170"/>
      <c r="O87" s="170"/>
      <c r="P87" s="170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71" t="str">
        <f>V30</f>
        <v>Forever2014</v>
      </c>
      <c r="E88" s="173"/>
      <c r="F88" s="62">
        <v>33</v>
      </c>
      <c r="G88" s="14" t="s">
        <v>20</v>
      </c>
      <c r="H88" s="63">
        <v>55</v>
      </c>
      <c r="I88" s="171" t="str">
        <f>V28</f>
        <v>Rosinha da Gabi</v>
      </c>
      <c r="J88" s="172"/>
      <c r="K88" s="172"/>
      <c r="L88" s="172"/>
      <c r="M88" s="172"/>
      <c r="N88" s="172"/>
      <c r="O88" s="172"/>
      <c r="P88" s="173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70" t="str">
        <f>V24</f>
        <v>Tribe of Gypsies</v>
      </c>
      <c r="E89" s="170"/>
      <c r="F89" s="62">
        <v>42</v>
      </c>
      <c r="G89" s="14" t="s">
        <v>20</v>
      </c>
      <c r="H89" s="63">
        <v>49</v>
      </c>
      <c r="I89" s="170" t="str">
        <f>V29</f>
        <v>La Bestia Negra_Z</v>
      </c>
      <c r="J89" s="170"/>
      <c r="K89" s="170"/>
      <c r="L89" s="170"/>
      <c r="M89" s="170"/>
      <c r="N89" s="170"/>
      <c r="O89" s="170"/>
      <c r="P89" s="170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70" t="str">
        <f>V27</f>
        <v>Lucca Mengão</v>
      </c>
      <c r="E90" s="170"/>
      <c r="F90" s="62">
        <v>33</v>
      </c>
      <c r="G90" s="14" t="s">
        <v>20</v>
      </c>
      <c r="H90" s="63">
        <v>55</v>
      </c>
      <c r="I90" s="170" t="str">
        <f>V25</f>
        <v>Puro Malte F. C.</v>
      </c>
      <c r="J90" s="170"/>
      <c r="K90" s="170"/>
      <c r="L90" s="170"/>
      <c r="M90" s="170"/>
      <c r="N90" s="170"/>
      <c r="O90" s="170"/>
      <c r="P90" s="170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70" t="str">
        <f>V20</f>
        <v>secapimenteira</v>
      </c>
      <c r="E91" s="170"/>
      <c r="F91" s="62">
        <v>29</v>
      </c>
      <c r="G91" s="14" t="s">
        <v>20</v>
      </c>
      <c r="H91" s="62">
        <v>29</v>
      </c>
      <c r="I91" s="170" t="str">
        <f>V21</f>
        <v>itaipavacervejaclube</v>
      </c>
      <c r="J91" s="170"/>
      <c r="K91" s="170"/>
      <c r="L91" s="170"/>
      <c r="M91" s="170"/>
      <c r="N91" s="170"/>
      <c r="O91" s="170"/>
      <c r="P91" s="170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64" t="s">
        <v>26</v>
      </c>
      <c r="E93" s="165"/>
      <c r="F93" s="165"/>
      <c r="G93" s="165"/>
      <c r="H93" s="165"/>
      <c r="I93" s="165"/>
      <c r="J93" s="165"/>
      <c r="K93" s="165"/>
      <c r="L93" s="165"/>
      <c r="M93" s="165"/>
      <c r="N93" s="165"/>
      <c r="O93" s="165"/>
      <c r="P93" s="166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67"/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9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71" t="str">
        <f>V21</f>
        <v>itaipavacervejaclube</v>
      </c>
      <c r="E96" s="173"/>
      <c r="F96" s="62">
        <v>18</v>
      </c>
      <c r="G96" s="14" t="s">
        <v>20</v>
      </c>
      <c r="H96" s="63">
        <v>58</v>
      </c>
      <c r="I96" s="171" t="str">
        <f>V27</f>
        <v>Lucca Mengão</v>
      </c>
      <c r="J96" s="172"/>
      <c r="K96" s="172"/>
      <c r="L96" s="172"/>
      <c r="M96" s="172"/>
      <c r="N96" s="172"/>
      <c r="O96" s="172"/>
      <c r="P96" s="173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70" t="str">
        <f>V28</f>
        <v>Rosinha da Gabi</v>
      </c>
      <c r="E97" s="170"/>
      <c r="F97" s="62">
        <v>43</v>
      </c>
      <c r="G97" s="14" t="s">
        <v>20</v>
      </c>
      <c r="H97" s="63">
        <v>62</v>
      </c>
      <c r="I97" s="170" t="str">
        <f>V31</f>
        <v>BFR Igor Costa</v>
      </c>
      <c r="J97" s="170"/>
      <c r="K97" s="170"/>
      <c r="L97" s="170"/>
      <c r="M97" s="170"/>
      <c r="N97" s="170"/>
      <c r="O97" s="170"/>
      <c r="P97" s="170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71" t="str">
        <f>V26</f>
        <v>santo onofre E C</v>
      </c>
      <c r="E98" s="173"/>
      <c r="F98" s="63">
        <v>27</v>
      </c>
      <c r="G98" s="14" t="s">
        <v>20</v>
      </c>
      <c r="H98" s="62">
        <v>23</v>
      </c>
      <c r="I98" s="171" t="str">
        <f>V20</f>
        <v>secapimenteira</v>
      </c>
      <c r="J98" s="172"/>
      <c r="K98" s="172"/>
      <c r="L98" s="172"/>
      <c r="M98" s="172"/>
      <c r="N98" s="172"/>
      <c r="O98" s="172"/>
      <c r="P98" s="173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70" t="str">
        <f>V22</f>
        <v>Family Paz F.C.</v>
      </c>
      <c r="E99" s="170"/>
      <c r="F99" s="63">
        <v>77</v>
      </c>
      <c r="G99" s="14" t="s">
        <v>20</v>
      </c>
      <c r="H99" s="62">
        <v>63</v>
      </c>
      <c r="I99" s="170" t="str">
        <f>V29</f>
        <v>La Bestia Negra_Z</v>
      </c>
      <c r="J99" s="170"/>
      <c r="K99" s="170"/>
      <c r="L99" s="170"/>
      <c r="M99" s="170"/>
      <c r="N99" s="170"/>
      <c r="O99" s="170"/>
      <c r="P99" s="170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70" t="str">
        <f>V25</f>
        <v>Puro Malte F. C.</v>
      </c>
      <c r="E100" s="170"/>
      <c r="F100" s="63">
        <v>49</v>
      </c>
      <c r="G100" s="14" t="s">
        <v>20</v>
      </c>
      <c r="H100" s="62">
        <v>48</v>
      </c>
      <c r="I100" s="170" t="str">
        <f>V30</f>
        <v>Forever2014</v>
      </c>
      <c r="J100" s="170"/>
      <c r="K100" s="170"/>
      <c r="L100" s="170"/>
      <c r="M100" s="170"/>
      <c r="N100" s="170"/>
      <c r="O100" s="170"/>
      <c r="P100" s="170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70" t="str">
        <f>V23</f>
        <v>PHVT F.C.</v>
      </c>
      <c r="E101" s="170"/>
      <c r="F101" s="62">
        <v>54</v>
      </c>
      <c r="G101" s="14" t="s">
        <v>20</v>
      </c>
      <c r="H101" s="63">
        <v>59</v>
      </c>
      <c r="I101" s="170" t="str">
        <f>V24</f>
        <v>Tribe of Gypsies</v>
      </c>
      <c r="J101" s="170"/>
      <c r="K101" s="170"/>
      <c r="L101" s="170"/>
      <c r="M101" s="170"/>
      <c r="N101" s="170"/>
      <c r="O101" s="170"/>
      <c r="P101" s="170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64" t="s">
        <v>25</v>
      </c>
      <c r="E103" s="165"/>
      <c r="F103" s="165"/>
      <c r="G103" s="165"/>
      <c r="H103" s="165"/>
      <c r="I103" s="165"/>
      <c r="J103" s="165"/>
      <c r="K103" s="165"/>
      <c r="L103" s="165"/>
      <c r="M103" s="165"/>
      <c r="N103" s="165"/>
      <c r="O103" s="165"/>
      <c r="P103" s="166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67"/>
      <c r="E104" s="168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9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71" t="str">
        <f>V27</f>
        <v>Lucca Mengão</v>
      </c>
      <c r="E106" s="173"/>
      <c r="F106" s="62">
        <v>54</v>
      </c>
      <c r="G106" s="14" t="s">
        <v>20</v>
      </c>
      <c r="H106" s="63">
        <v>71</v>
      </c>
      <c r="I106" s="171" t="str">
        <f>V28</f>
        <v>Rosinha da Gabi</v>
      </c>
      <c r="J106" s="172"/>
      <c r="K106" s="172"/>
      <c r="L106" s="172"/>
      <c r="M106" s="172"/>
      <c r="N106" s="172"/>
      <c r="O106" s="172"/>
      <c r="P106" s="173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70" t="str">
        <f>V24</f>
        <v>Tribe of Gypsies</v>
      </c>
      <c r="E107" s="170"/>
      <c r="F107" s="63">
        <v>46</v>
      </c>
      <c r="G107" s="14" t="s">
        <v>20</v>
      </c>
      <c r="H107" s="62">
        <v>31</v>
      </c>
      <c r="I107" s="170" t="str">
        <f>V22</f>
        <v>Family Paz F.C.</v>
      </c>
      <c r="J107" s="170"/>
      <c r="K107" s="170"/>
      <c r="L107" s="170"/>
      <c r="M107" s="170"/>
      <c r="N107" s="170"/>
      <c r="O107" s="170"/>
      <c r="P107" s="170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71" t="str">
        <f>V20</f>
        <v>secapimenteira</v>
      </c>
      <c r="E108" s="173"/>
      <c r="F108" s="62">
        <v>27</v>
      </c>
      <c r="G108" s="14" t="s">
        <v>20</v>
      </c>
      <c r="H108" s="63">
        <v>44</v>
      </c>
      <c r="I108" s="171" t="str">
        <f>V31</f>
        <v>BFR Igor Costa</v>
      </c>
      <c r="J108" s="172"/>
      <c r="K108" s="172"/>
      <c r="L108" s="172"/>
      <c r="M108" s="172"/>
      <c r="N108" s="172"/>
      <c r="O108" s="172"/>
      <c r="P108" s="173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70" t="str">
        <f>V29</f>
        <v>La Bestia Negra_Z</v>
      </c>
      <c r="E109" s="170"/>
      <c r="F109" s="62">
        <v>42</v>
      </c>
      <c r="G109" s="14" t="s">
        <v>20</v>
      </c>
      <c r="H109" s="63">
        <v>46</v>
      </c>
      <c r="I109" s="170" t="str">
        <f>V23</f>
        <v>PHVT F.C.</v>
      </c>
      <c r="J109" s="170"/>
      <c r="K109" s="170"/>
      <c r="L109" s="170"/>
      <c r="M109" s="170"/>
      <c r="N109" s="170"/>
      <c r="O109" s="170"/>
      <c r="P109" s="170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70" t="str">
        <f>V30</f>
        <v>Forever2014</v>
      </c>
      <c r="E110" s="170"/>
      <c r="F110" s="63">
        <v>21</v>
      </c>
      <c r="G110" s="14" t="s">
        <v>20</v>
      </c>
      <c r="H110" s="62">
        <v>5</v>
      </c>
      <c r="I110" s="170" t="str">
        <f>V21</f>
        <v>itaipavacervejaclube</v>
      </c>
      <c r="J110" s="170"/>
      <c r="K110" s="170"/>
      <c r="L110" s="170"/>
      <c r="M110" s="170"/>
      <c r="N110" s="170"/>
      <c r="O110" s="170"/>
      <c r="P110" s="170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70" t="str">
        <f>V25</f>
        <v>Puro Malte F. C.</v>
      </c>
      <c r="E111" s="170"/>
      <c r="F111" s="63">
        <v>45</v>
      </c>
      <c r="G111" s="14" t="s">
        <v>20</v>
      </c>
      <c r="H111" s="62">
        <v>0</v>
      </c>
      <c r="I111" s="170" t="str">
        <f>V26</f>
        <v>santo onofre E C</v>
      </c>
      <c r="J111" s="170"/>
      <c r="K111" s="170"/>
      <c r="L111" s="170"/>
      <c r="M111" s="170"/>
      <c r="N111" s="170"/>
      <c r="O111" s="170"/>
      <c r="P111" s="170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64" t="s">
        <v>24</v>
      </c>
      <c r="E113" s="165"/>
      <c r="F113" s="165"/>
      <c r="G113" s="165"/>
      <c r="H113" s="165"/>
      <c r="I113" s="165"/>
      <c r="J113" s="165"/>
      <c r="K113" s="165"/>
      <c r="L113" s="165"/>
      <c r="M113" s="165"/>
      <c r="N113" s="165"/>
      <c r="O113" s="165"/>
      <c r="P113" s="166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67"/>
      <c r="E114" s="168"/>
      <c r="F114" s="168"/>
      <c r="G114" s="168"/>
      <c r="H114" s="168"/>
      <c r="I114" s="168"/>
      <c r="J114" s="168"/>
      <c r="K114" s="168"/>
      <c r="L114" s="168"/>
      <c r="M114" s="168"/>
      <c r="N114" s="168"/>
      <c r="O114" s="168"/>
      <c r="P114" s="169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70" t="str">
        <f>V27</f>
        <v>Lucca Mengão</v>
      </c>
      <c r="E116" s="170"/>
      <c r="F116" s="62">
        <v>70</v>
      </c>
      <c r="G116" s="14" t="s">
        <v>20</v>
      </c>
      <c r="H116" s="63">
        <v>83</v>
      </c>
      <c r="I116" s="170" t="str">
        <f>V30</f>
        <v>Forever2014</v>
      </c>
      <c r="J116" s="170"/>
      <c r="K116" s="170"/>
      <c r="L116" s="170"/>
      <c r="M116" s="170"/>
      <c r="N116" s="170"/>
      <c r="O116" s="170"/>
      <c r="P116" s="170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70" t="str">
        <f>V29</f>
        <v>La Bestia Negra_Z</v>
      </c>
      <c r="E117" s="170"/>
      <c r="F117" s="63">
        <v>92</v>
      </c>
      <c r="G117" s="14" t="s">
        <v>20</v>
      </c>
      <c r="H117" s="62">
        <v>60</v>
      </c>
      <c r="I117" s="170" t="str">
        <f>V25</f>
        <v>Puro Malte F. C.</v>
      </c>
      <c r="J117" s="170"/>
      <c r="K117" s="170"/>
      <c r="L117" s="170"/>
      <c r="M117" s="170"/>
      <c r="N117" s="170"/>
      <c r="O117" s="170"/>
      <c r="P117" s="170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70" t="str">
        <f>V21</f>
        <v>itaipavacervejaclube</v>
      </c>
      <c r="E118" s="170"/>
      <c r="F118" s="63">
        <v>34</v>
      </c>
      <c r="G118" s="14" t="s">
        <v>20</v>
      </c>
      <c r="H118" s="62">
        <v>18</v>
      </c>
      <c r="I118" s="170" t="str">
        <f>V24</f>
        <v>Tribe of Gypsies</v>
      </c>
      <c r="J118" s="170"/>
      <c r="K118" s="170"/>
      <c r="L118" s="170"/>
      <c r="M118" s="170"/>
      <c r="N118" s="170"/>
      <c r="O118" s="170"/>
      <c r="P118" s="170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70" t="str">
        <f>V31</f>
        <v>BFR Igor Costa</v>
      </c>
      <c r="E119" s="170"/>
      <c r="F119" s="63">
        <v>98</v>
      </c>
      <c r="G119" s="14" t="s">
        <v>20</v>
      </c>
      <c r="H119" s="62">
        <v>21</v>
      </c>
      <c r="I119" s="170" t="str">
        <f>V26</f>
        <v>santo onofre E C</v>
      </c>
      <c r="J119" s="170"/>
      <c r="K119" s="170"/>
      <c r="L119" s="170"/>
      <c r="M119" s="170"/>
      <c r="N119" s="170"/>
      <c r="O119" s="170"/>
      <c r="P119" s="170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70" t="str">
        <f>V28</f>
        <v>Rosinha da Gabi</v>
      </c>
      <c r="E120" s="170"/>
      <c r="F120" s="63">
        <v>97</v>
      </c>
      <c r="G120" s="14" t="s">
        <v>20</v>
      </c>
      <c r="H120" s="62">
        <v>73</v>
      </c>
      <c r="I120" s="170" t="str">
        <f>V20</f>
        <v>secapimenteira</v>
      </c>
      <c r="J120" s="170"/>
      <c r="K120" s="170"/>
      <c r="L120" s="170"/>
      <c r="M120" s="170"/>
      <c r="N120" s="170"/>
      <c r="O120" s="170"/>
      <c r="P120" s="170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70" t="str">
        <f>V22</f>
        <v>Family Paz F.C.</v>
      </c>
      <c r="E121" s="170"/>
      <c r="F121" s="63">
        <v>26</v>
      </c>
      <c r="G121" s="14" t="s">
        <v>20</v>
      </c>
      <c r="H121" s="62">
        <v>0</v>
      </c>
      <c r="I121" s="170" t="str">
        <f>V23</f>
        <v>PHVT F.C.</v>
      </c>
      <c r="J121" s="170"/>
      <c r="K121" s="170"/>
      <c r="L121" s="170"/>
      <c r="M121" s="170"/>
      <c r="N121" s="170"/>
      <c r="O121" s="170"/>
      <c r="P121" s="170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64" t="s">
        <v>22</v>
      </c>
      <c r="E123" s="165"/>
      <c r="F123" s="165"/>
      <c r="G123" s="165"/>
      <c r="H123" s="165"/>
      <c r="I123" s="165"/>
      <c r="J123" s="165"/>
      <c r="K123" s="165"/>
      <c r="L123" s="165"/>
      <c r="M123" s="165"/>
      <c r="N123" s="165"/>
      <c r="O123" s="165"/>
      <c r="P123" s="166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67"/>
      <c r="E124" s="168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9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71" t="str">
        <f>V23</f>
        <v>PHVT F.C.</v>
      </c>
      <c r="E126" s="173"/>
      <c r="F126" s="62">
        <v>25</v>
      </c>
      <c r="G126" s="14" t="s">
        <v>20</v>
      </c>
      <c r="H126" s="63">
        <v>79</v>
      </c>
      <c r="I126" s="171" t="str">
        <f>V28</f>
        <v>Rosinha da Gabi</v>
      </c>
      <c r="J126" s="172"/>
      <c r="K126" s="172"/>
      <c r="L126" s="172"/>
      <c r="M126" s="172"/>
      <c r="N126" s="172"/>
      <c r="O126" s="172"/>
      <c r="P126" s="173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70" t="str">
        <f>V24</f>
        <v>Tribe of Gypsies</v>
      </c>
      <c r="E127" s="170"/>
      <c r="F127" s="63">
        <v>72</v>
      </c>
      <c r="G127" s="14" t="s">
        <v>20</v>
      </c>
      <c r="H127" s="62">
        <v>46</v>
      </c>
      <c r="I127" s="170" t="str">
        <f>V30</f>
        <v>Forever2014</v>
      </c>
      <c r="J127" s="170"/>
      <c r="K127" s="170"/>
      <c r="L127" s="170"/>
      <c r="M127" s="170"/>
      <c r="N127" s="170"/>
      <c r="O127" s="170"/>
      <c r="P127" s="170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71" t="str">
        <f>V20</f>
        <v>secapimenteira</v>
      </c>
      <c r="E128" s="173"/>
      <c r="F128" s="62">
        <v>41</v>
      </c>
      <c r="G128" s="14" t="s">
        <v>20</v>
      </c>
      <c r="H128" s="63">
        <v>72</v>
      </c>
      <c r="I128" s="171" t="str">
        <f>V27</f>
        <v>Lucca Mengão</v>
      </c>
      <c r="J128" s="172"/>
      <c r="K128" s="172"/>
      <c r="L128" s="172"/>
      <c r="M128" s="172"/>
      <c r="N128" s="172"/>
      <c r="O128" s="172"/>
      <c r="P128" s="173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70" t="str">
        <f>V26</f>
        <v>santo onofre E C</v>
      </c>
      <c r="E129" s="170"/>
      <c r="F129" s="62">
        <v>41</v>
      </c>
      <c r="G129" s="14" t="s">
        <v>20</v>
      </c>
      <c r="H129" s="63">
        <v>59</v>
      </c>
      <c r="I129" s="170" t="str">
        <f>V22</f>
        <v>Family Paz F.C.</v>
      </c>
      <c r="J129" s="170"/>
      <c r="K129" s="170"/>
      <c r="L129" s="170"/>
      <c r="M129" s="170"/>
      <c r="N129" s="170"/>
      <c r="O129" s="170"/>
      <c r="P129" s="170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70" t="str">
        <f>V21</f>
        <v>itaipavacervejaclube</v>
      </c>
      <c r="E130" s="170"/>
      <c r="F130" s="62">
        <v>47</v>
      </c>
      <c r="G130" s="14" t="s">
        <v>20</v>
      </c>
      <c r="H130" s="63">
        <v>62</v>
      </c>
      <c r="I130" s="170" t="str">
        <f>V29</f>
        <v>La Bestia Negra_Z</v>
      </c>
      <c r="J130" s="170"/>
      <c r="K130" s="170"/>
      <c r="L130" s="170"/>
      <c r="M130" s="170"/>
      <c r="N130" s="170"/>
      <c r="O130" s="170"/>
      <c r="P130" s="170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0" t="str">
        <f>V25</f>
        <v>Puro Malte F. C.</v>
      </c>
      <c r="E131" s="170"/>
      <c r="F131" s="62">
        <v>54</v>
      </c>
      <c r="G131" s="14" t="s">
        <v>20</v>
      </c>
      <c r="H131" s="63">
        <v>56</v>
      </c>
      <c r="I131" s="170" t="str">
        <f>V31</f>
        <v>BFR Igor Costa</v>
      </c>
      <c r="J131" s="170"/>
      <c r="K131" s="170"/>
      <c r="L131" s="170"/>
      <c r="M131" s="170"/>
      <c r="N131" s="170"/>
      <c r="O131" s="170"/>
      <c r="P131" s="170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4" t="s">
        <v>23</v>
      </c>
      <c r="E133" s="165"/>
      <c r="F133" s="165"/>
      <c r="G133" s="165"/>
      <c r="H133" s="165"/>
      <c r="I133" s="165"/>
      <c r="J133" s="165"/>
      <c r="K133" s="165"/>
      <c r="L133" s="165"/>
      <c r="M133" s="165"/>
      <c r="N133" s="165"/>
      <c r="O133" s="165"/>
      <c r="P133" s="166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67"/>
      <c r="E134" s="168"/>
      <c r="F134" s="168"/>
      <c r="G134" s="168"/>
      <c r="H134" s="168"/>
      <c r="I134" s="168"/>
      <c r="J134" s="168"/>
      <c r="K134" s="168"/>
      <c r="L134" s="168"/>
      <c r="M134" s="168"/>
      <c r="N134" s="168"/>
      <c r="O134" s="168"/>
      <c r="P134" s="169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71" t="str">
        <f>V28</f>
        <v>Rosinha da Gabi</v>
      </c>
      <c r="E136" s="173"/>
      <c r="F136" s="21">
        <v>57</v>
      </c>
      <c r="G136" s="14" t="s">
        <v>20</v>
      </c>
      <c r="H136" s="21">
        <v>25</v>
      </c>
      <c r="I136" s="171" t="str">
        <f>V26</f>
        <v>santo onofre E C</v>
      </c>
      <c r="J136" s="172"/>
      <c r="K136" s="172"/>
      <c r="L136" s="172"/>
      <c r="M136" s="172"/>
      <c r="N136" s="172"/>
      <c r="O136" s="172"/>
      <c r="P136" s="173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70" t="str">
        <f>V22</f>
        <v>Family Paz F.C.</v>
      </c>
      <c r="E137" s="170"/>
      <c r="F137" s="21">
        <v>17</v>
      </c>
      <c r="G137" s="14" t="s">
        <v>20</v>
      </c>
      <c r="H137" s="21">
        <v>40</v>
      </c>
      <c r="I137" s="170" t="str">
        <f>V25</f>
        <v>Puro Malte F. C.</v>
      </c>
      <c r="J137" s="170"/>
      <c r="K137" s="170"/>
      <c r="L137" s="170"/>
      <c r="M137" s="170"/>
      <c r="N137" s="170"/>
      <c r="O137" s="170"/>
      <c r="P137" s="170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71" t="str">
        <f>V31</f>
        <v>BFR Igor Costa</v>
      </c>
      <c r="E138" s="173"/>
      <c r="F138" s="21">
        <v>56</v>
      </c>
      <c r="G138" s="14" t="s">
        <v>20</v>
      </c>
      <c r="H138" s="21">
        <v>32</v>
      </c>
      <c r="I138" s="171" t="str">
        <f>V21</f>
        <v>itaipavacervejaclube</v>
      </c>
      <c r="J138" s="172"/>
      <c r="K138" s="172"/>
      <c r="L138" s="172"/>
      <c r="M138" s="172"/>
      <c r="N138" s="172"/>
      <c r="O138" s="172"/>
      <c r="P138" s="173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70" t="str">
        <f>V27</f>
        <v>Lucca Mengão</v>
      </c>
      <c r="E139" s="170"/>
      <c r="F139" s="21">
        <v>49</v>
      </c>
      <c r="G139" s="14" t="s">
        <v>20</v>
      </c>
      <c r="H139" s="21">
        <v>9</v>
      </c>
      <c r="I139" s="170" t="str">
        <f>V23</f>
        <v>PHVT F.C.</v>
      </c>
      <c r="J139" s="170"/>
      <c r="K139" s="170"/>
      <c r="L139" s="170"/>
      <c r="M139" s="170"/>
      <c r="N139" s="170"/>
      <c r="O139" s="170"/>
      <c r="P139" s="170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70" t="str">
        <f>V20</f>
        <v>secapimenteira</v>
      </c>
      <c r="E140" s="170"/>
      <c r="F140" s="21">
        <v>43</v>
      </c>
      <c r="G140" s="14" t="s">
        <v>20</v>
      </c>
      <c r="H140" s="21">
        <v>48</v>
      </c>
      <c r="I140" s="170" t="str">
        <f>V24</f>
        <v>Tribe of Gypsies</v>
      </c>
      <c r="J140" s="170"/>
      <c r="K140" s="170"/>
      <c r="L140" s="170"/>
      <c r="M140" s="170"/>
      <c r="N140" s="170"/>
      <c r="O140" s="170"/>
      <c r="P140" s="170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70" t="str">
        <f>V30</f>
        <v>Forever2014</v>
      </c>
      <c r="E141" s="170"/>
      <c r="F141" s="21">
        <v>46</v>
      </c>
      <c r="G141" s="14" t="s">
        <v>20</v>
      </c>
      <c r="H141" s="21">
        <v>70</v>
      </c>
      <c r="I141" s="170" t="str">
        <f>V29</f>
        <v>La Bestia Negra_Z</v>
      </c>
      <c r="J141" s="170"/>
      <c r="K141" s="170"/>
      <c r="L141" s="170"/>
      <c r="M141" s="170"/>
      <c r="N141" s="170"/>
      <c r="O141" s="170"/>
      <c r="P141" s="170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U44" sqref="U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8" t="s">
        <v>41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80"/>
    </row>
    <row r="3" spans="2:40" ht="15" customHeight="1">
      <c r="B3" s="181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3"/>
    </row>
    <row r="4" spans="2:40" ht="15" customHeight="1" thickBot="1">
      <c r="B4" s="184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6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8" t="s">
        <v>21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80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81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3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4"/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6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7" t="s">
        <v>0</v>
      </c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90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90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93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5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96" t="s">
        <v>44</v>
      </c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8"/>
      <c r="Q17" s="3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199"/>
      <c r="E18" s="200"/>
      <c r="F18" s="200"/>
      <c r="G18" s="200"/>
      <c r="H18" s="200"/>
      <c r="I18" s="200"/>
      <c r="J18" s="200"/>
      <c r="K18" s="200"/>
      <c r="L18" s="200"/>
      <c r="M18" s="200"/>
      <c r="N18" s="200"/>
      <c r="O18" s="201"/>
      <c r="Q18" s="3"/>
      <c r="R18" s="2" t="s">
        <v>15</v>
      </c>
      <c r="S18" s="2"/>
      <c r="T18" s="2"/>
      <c r="U18" s="2"/>
      <c r="V18" s="133"/>
      <c r="W18" s="133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76" t="s">
        <v>195</v>
      </c>
      <c r="Q19" s="3"/>
      <c r="R19" s="2" t="s">
        <v>191</v>
      </c>
      <c r="S19" s="2"/>
      <c r="T19" s="2"/>
      <c r="U19" s="8" t="s">
        <v>2</v>
      </c>
      <c r="V19" s="134" t="s">
        <v>7</v>
      </c>
      <c r="W19" s="134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77"/>
      <c r="AK19" s="177"/>
      <c r="AL19" s="177"/>
      <c r="AM19" s="177"/>
      <c r="AN19" s="3"/>
    </row>
    <row r="20" spans="4:40">
      <c r="D20" s="9" t="s">
        <v>14</v>
      </c>
      <c r="E20" s="73" t="str">
        <f>VLOOKUP(AI20,$U$20:$AH$31,2)</f>
        <v>Casinha da Grazi</v>
      </c>
      <c r="F20" s="73">
        <f>VLOOKUP(AI20,$U$20:$AH$31,3)</f>
        <v>11</v>
      </c>
      <c r="G20" s="73">
        <f>VLOOKUP(AI20,$U$20:$AH$31,4)</f>
        <v>24</v>
      </c>
      <c r="H20" s="74">
        <f>VLOOKUP(AI20,$U$20:$AH$31,5)</f>
        <v>6</v>
      </c>
      <c r="I20" s="74">
        <f>VLOOKUP(AI20,$U$20:$AH$31,6)</f>
        <v>3</v>
      </c>
      <c r="J20" s="74">
        <f>VLOOKUP(AI20,$U$20:$AH$31,7)</f>
        <v>0</v>
      </c>
      <c r="K20" s="74">
        <f>VLOOKUP(AI20,$U$20:$AH$31,8)</f>
        <v>2</v>
      </c>
      <c r="L20" s="74">
        <f>VLOOKUP(AI20,$U$20:$AH$31,9)</f>
        <v>570</v>
      </c>
      <c r="M20" s="74">
        <f>VLOOKUP(AI20,$U$20:$AH$31,10)</f>
        <v>449</v>
      </c>
      <c r="N20" s="73">
        <f>VLOOKUP(AI20,$U$20:$AH$31,11)</f>
        <v>121</v>
      </c>
      <c r="O20" s="77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133" t="s">
        <v>106</v>
      </c>
      <c r="W20" s="135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136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75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72" t="str">
        <f t="shared" ref="E21:E31" si="0">VLOOKUP(AI21,$U$20:$AH$31,2)</f>
        <v>hugofluzao</v>
      </c>
      <c r="F21" s="72">
        <f t="shared" ref="F21:F31" si="1">VLOOKUP(AI21,$U$20:$AH$31,3)</f>
        <v>11</v>
      </c>
      <c r="G21" s="72">
        <f t="shared" ref="G21:G31" si="2">VLOOKUP(AI21,$U$20:$AH$31,4)</f>
        <v>23</v>
      </c>
      <c r="H21" s="71">
        <f t="shared" ref="H21:H31" si="3">VLOOKUP(AI21,$U$20:$AH$31,5)</f>
        <v>5</v>
      </c>
      <c r="I21" s="71">
        <f t="shared" ref="I21:I31" si="4">VLOOKUP(AI21,$U$20:$AH$31,6)</f>
        <v>4</v>
      </c>
      <c r="J21" s="71">
        <f t="shared" ref="J21:J31" si="5">VLOOKUP(AI21,$U$20:$AH$31,7)</f>
        <v>0</v>
      </c>
      <c r="K21" s="71">
        <f t="shared" ref="K21:K31" si="6">VLOOKUP(AI21,$U$20:$AH$31,8)</f>
        <v>2</v>
      </c>
      <c r="L21" s="71">
        <f t="shared" ref="L21:L31" si="7">VLOOKUP(AI21,$U$20:$AH$31,9)</f>
        <v>637</v>
      </c>
      <c r="M21" s="71">
        <f t="shared" ref="M21:M31" si="8">VLOOKUP(AI21,$U$20:$AH$31,10)</f>
        <v>510</v>
      </c>
      <c r="N21" s="72">
        <f t="shared" ref="N21:N31" si="9">VLOOKUP(AI21,$U$20:$AH$31,11)</f>
        <v>127</v>
      </c>
      <c r="O21" s="78">
        <f t="shared" ref="O21:O31" si="10">VLOOKUP(AI21,$U$20:$AH$31,12)</f>
        <v>0.69696969696969702</v>
      </c>
      <c r="Q21" s="3"/>
      <c r="R21" s="2" t="s">
        <v>193</v>
      </c>
      <c r="S21" s="2"/>
      <c r="T21" s="2"/>
      <c r="U21" s="8">
        <v>2</v>
      </c>
      <c r="V21" s="133" t="s">
        <v>109</v>
      </c>
      <c r="W21" s="135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136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75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72" t="str">
        <f t="shared" si="0"/>
        <v>VivaCR.FC</v>
      </c>
      <c r="F22" s="72">
        <f t="shared" si="1"/>
        <v>11</v>
      </c>
      <c r="G22" s="72">
        <f t="shared" si="2"/>
        <v>21</v>
      </c>
      <c r="H22" s="71">
        <f t="shared" si="3"/>
        <v>6</v>
      </c>
      <c r="I22" s="71">
        <f t="shared" si="4"/>
        <v>1</v>
      </c>
      <c r="J22" s="71">
        <f t="shared" si="5"/>
        <v>1</v>
      </c>
      <c r="K22" s="71">
        <f t="shared" si="6"/>
        <v>3</v>
      </c>
      <c r="L22" s="71">
        <f t="shared" si="7"/>
        <v>635</v>
      </c>
      <c r="M22" s="71">
        <f t="shared" si="8"/>
        <v>492</v>
      </c>
      <c r="N22" s="72">
        <f t="shared" si="9"/>
        <v>143</v>
      </c>
      <c r="O22" s="78">
        <f t="shared" si="10"/>
        <v>0.63636363636363635</v>
      </c>
      <c r="Q22" s="3"/>
      <c r="R22" s="2" t="s">
        <v>194</v>
      </c>
      <c r="S22" s="2"/>
      <c r="T22" s="2"/>
      <c r="U22" s="8">
        <v>3</v>
      </c>
      <c r="V22" s="133" t="s">
        <v>113</v>
      </c>
      <c r="W22" s="135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136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75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72" t="str">
        <f t="shared" si="0"/>
        <v>Grajaú F.C.</v>
      </c>
      <c r="F23" s="72">
        <f t="shared" si="1"/>
        <v>11</v>
      </c>
      <c r="G23" s="72">
        <f t="shared" si="2"/>
        <v>19</v>
      </c>
      <c r="H23" s="71">
        <f t="shared" si="3"/>
        <v>5</v>
      </c>
      <c r="I23" s="71">
        <f t="shared" si="4"/>
        <v>2</v>
      </c>
      <c r="J23" s="71">
        <f t="shared" si="5"/>
        <v>0</v>
      </c>
      <c r="K23" s="71">
        <f t="shared" si="6"/>
        <v>4</v>
      </c>
      <c r="L23" s="71">
        <f t="shared" si="7"/>
        <v>577</v>
      </c>
      <c r="M23" s="71">
        <f t="shared" si="8"/>
        <v>496</v>
      </c>
      <c r="N23" s="72">
        <f t="shared" si="9"/>
        <v>81</v>
      </c>
      <c r="O23" s="78">
        <f t="shared" si="10"/>
        <v>0.5757575757575758</v>
      </c>
      <c r="Q23" s="3"/>
      <c r="R23" s="2" t="s">
        <v>138</v>
      </c>
      <c r="S23" s="2"/>
      <c r="T23" s="2"/>
      <c r="U23" s="8">
        <v>4</v>
      </c>
      <c r="V23" s="133" t="s">
        <v>116</v>
      </c>
      <c r="W23" s="135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136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75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67" t="str">
        <f t="shared" si="0"/>
        <v>VascoPaulo F.C.</v>
      </c>
      <c r="F24" s="67">
        <f t="shared" si="1"/>
        <v>11</v>
      </c>
      <c r="G24" s="67">
        <f t="shared" si="2"/>
        <v>18</v>
      </c>
      <c r="H24" s="68">
        <f t="shared" si="3"/>
        <v>4</v>
      </c>
      <c r="I24" s="68">
        <f t="shared" si="4"/>
        <v>3</v>
      </c>
      <c r="J24" s="68">
        <f t="shared" si="5"/>
        <v>0</v>
      </c>
      <c r="K24" s="68">
        <f t="shared" si="6"/>
        <v>4</v>
      </c>
      <c r="L24" s="68">
        <f t="shared" si="7"/>
        <v>537</v>
      </c>
      <c r="M24" s="68">
        <f t="shared" si="8"/>
        <v>567</v>
      </c>
      <c r="N24" s="67">
        <f t="shared" si="9"/>
        <v>-30</v>
      </c>
      <c r="O24" s="79">
        <f t="shared" si="10"/>
        <v>0.54545454545454541</v>
      </c>
      <c r="Q24" s="3"/>
      <c r="R24" s="2" t="s">
        <v>190</v>
      </c>
      <c r="S24" s="2"/>
      <c r="T24" s="2"/>
      <c r="U24" s="8">
        <v>5</v>
      </c>
      <c r="V24" s="133" t="s">
        <v>121</v>
      </c>
      <c r="W24" s="135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136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75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67" t="str">
        <f t="shared" si="0"/>
        <v>MJ Predador F.C.</v>
      </c>
      <c r="F25" s="67">
        <f t="shared" si="1"/>
        <v>11</v>
      </c>
      <c r="G25" s="67">
        <f t="shared" si="2"/>
        <v>16</v>
      </c>
      <c r="H25" s="68">
        <f t="shared" si="3"/>
        <v>4</v>
      </c>
      <c r="I25" s="68">
        <f t="shared" si="4"/>
        <v>1</v>
      </c>
      <c r="J25" s="68">
        <f t="shared" si="5"/>
        <v>2</v>
      </c>
      <c r="K25" s="68">
        <f t="shared" si="6"/>
        <v>4</v>
      </c>
      <c r="L25" s="68">
        <f t="shared" si="7"/>
        <v>501</v>
      </c>
      <c r="M25" s="68">
        <f t="shared" si="8"/>
        <v>445</v>
      </c>
      <c r="N25" s="67">
        <f t="shared" si="9"/>
        <v>56</v>
      </c>
      <c r="O25" s="79">
        <f t="shared" si="10"/>
        <v>0.48484848484848486</v>
      </c>
      <c r="Q25" s="3"/>
      <c r="R25" s="2" t="s">
        <v>19</v>
      </c>
      <c r="S25" s="2"/>
      <c r="T25" s="2"/>
      <c r="U25" s="8">
        <v>6</v>
      </c>
      <c r="V25" s="133" t="s">
        <v>123</v>
      </c>
      <c r="W25" s="135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136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75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67" t="str">
        <f t="shared" si="0"/>
        <v>Vitullo soccer clube</v>
      </c>
      <c r="F26" s="67">
        <f t="shared" si="1"/>
        <v>11</v>
      </c>
      <c r="G26" s="67">
        <f t="shared" si="2"/>
        <v>14</v>
      </c>
      <c r="H26" s="68">
        <f t="shared" si="3"/>
        <v>4</v>
      </c>
      <c r="I26" s="68">
        <f t="shared" si="4"/>
        <v>1</v>
      </c>
      <c r="J26" s="68">
        <f t="shared" si="5"/>
        <v>0</v>
      </c>
      <c r="K26" s="68">
        <f t="shared" si="6"/>
        <v>6</v>
      </c>
      <c r="L26" s="68">
        <f t="shared" si="7"/>
        <v>555</v>
      </c>
      <c r="M26" s="68">
        <f t="shared" si="8"/>
        <v>481</v>
      </c>
      <c r="N26" s="67">
        <f t="shared" si="9"/>
        <v>74</v>
      </c>
      <c r="O26" s="79">
        <f t="shared" si="10"/>
        <v>0.42424242424242425</v>
      </c>
      <c r="Q26" s="3"/>
      <c r="R26" s="2" t="s">
        <v>196</v>
      </c>
      <c r="S26" s="2"/>
      <c r="T26" s="2"/>
      <c r="U26" s="8">
        <v>7</v>
      </c>
      <c r="V26" s="133" t="s">
        <v>91</v>
      </c>
      <c r="W26" s="135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136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75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67" t="str">
        <f t="shared" si="0"/>
        <v>tico sto fc</v>
      </c>
      <c r="F27" s="67">
        <f t="shared" si="1"/>
        <v>11</v>
      </c>
      <c r="G27" s="67">
        <f t="shared" si="2"/>
        <v>12</v>
      </c>
      <c r="H27" s="68">
        <f t="shared" si="3"/>
        <v>4</v>
      </c>
      <c r="I27" s="68">
        <f t="shared" si="4"/>
        <v>0</v>
      </c>
      <c r="J27" s="68">
        <f t="shared" si="5"/>
        <v>0</v>
      </c>
      <c r="K27" s="68">
        <f t="shared" si="6"/>
        <v>7</v>
      </c>
      <c r="L27" s="68">
        <f t="shared" si="7"/>
        <v>429</v>
      </c>
      <c r="M27" s="68">
        <f t="shared" si="8"/>
        <v>537</v>
      </c>
      <c r="N27" s="67">
        <f t="shared" si="9"/>
        <v>-108</v>
      </c>
      <c r="O27" s="79">
        <f t="shared" si="10"/>
        <v>0.36363636363636365</v>
      </c>
      <c r="Q27" s="3"/>
      <c r="R27" s="2"/>
      <c r="S27" s="2"/>
      <c r="T27" s="2"/>
      <c r="U27" s="8">
        <v>8</v>
      </c>
      <c r="V27" s="133" t="s">
        <v>95</v>
      </c>
      <c r="W27" s="135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136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75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67" t="str">
        <f t="shared" si="0"/>
        <v>Bayern do Cartola</v>
      </c>
      <c r="F28" s="67">
        <f t="shared" si="1"/>
        <v>11</v>
      </c>
      <c r="G28" s="67">
        <f t="shared" si="2"/>
        <v>11</v>
      </c>
      <c r="H28" s="68">
        <f t="shared" si="3"/>
        <v>3</v>
      </c>
      <c r="I28" s="68">
        <f t="shared" si="4"/>
        <v>1</v>
      </c>
      <c r="J28" s="68">
        <f t="shared" si="5"/>
        <v>0</v>
      </c>
      <c r="K28" s="68">
        <f t="shared" si="6"/>
        <v>7</v>
      </c>
      <c r="L28" s="68">
        <f t="shared" si="7"/>
        <v>484</v>
      </c>
      <c r="M28" s="68">
        <f t="shared" si="8"/>
        <v>548</v>
      </c>
      <c r="N28" s="67">
        <f t="shared" si="9"/>
        <v>-64</v>
      </c>
      <c r="O28" s="79">
        <f t="shared" si="10"/>
        <v>0.33333333333333331</v>
      </c>
      <c r="Q28" s="3"/>
      <c r="R28" s="2" t="s">
        <v>179</v>
      </c>
      <c r="S28" s="2"/>
      <c r="T28" s="2"/>
      <c r="U28" s="8">
        <v>9</v>
      </c>
      <c r="V28" s="133" t="s">
        <v>93</v>
      </c>
      <c r="W28" s="135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136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75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67" t="str">
        <f t="shared" si="0"/>
        <v>André fogão</v>
      </c>
      <c r="F29" s="67">
        <f t="shared" si="1"/>
        <v>11</v>
      </c>
      <c r="G29" s="67">
        <f t="shared" si="2"/>
        <v>9</v>
      </c>
      <c r="H29" s="68">
        <f t="shared" si="3"/>
        <v>1</v>
      </c>
      <c r="I29" s="68">
        <f t="shared" si="4"/>
        <v>3</v>
      </c>
      <c r="J29" s="68">
        <f t="shared" si="5"/>
        <v>0</v>
      </c>
      <c r="K29" s="68">
        <f t="shared" si="6"/>
        <v>7</v>
      </c>
      <c r="L29" s="68">
        <f t="shared" si="7"/>
        <v>460</v>
      </c>
      <c r="M29" s="68">
        <f t="shared" si="8"/>
        <v>513</v>
      </c>
      <c r="N29" s="67">
        <f t="shared" si="9"/>
        <v>-53</v>
      </c>
      <c r="O29" s="79">
        <f t="shared" si="10"/>
        <v>0.27272727272727271</v>
      </c>
      <c r="Q29" s="3"/>
      <c r="R29" s="2" t="s">
        <v>180</v>
      </c>
      <c r="S29" s="2"/>
      <c r="T29" s="2"/>
      <c r="U29" s="8">
        <v>10</v>
      </c>
      <c r="V29" s="133" t="s">
        <v>97</v>
      </c>
      <c r="W29" s="135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136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75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67" t="str">
        <f t="shared" si="0"/>
        <v>Espamengo</v>
      </c>
      <c r="F30" s="67">
        <f t="shared" si="1"/>
        <v>11</v>
      </c>
      <c r="G30" s="67">
        <f t="shared" si="2"/>
        <v>6</v>
      </c>
      <c r="H30" s="68">
        <f t="shared" si="3"/>
        <v>1</v>
      </c>
      <c r="I30" s="68">
        <f t="shared" si="4"/>
        <v>1</v>
      </c>
      <c r="J30" s="68">
        <f t="shared" si="5"/>
        <v>1</v>
      </c>
      <c r="K30" s="68">
        <f t="shared" si="6"/>
        <v>8</v>
      </c>
      <c r="L30" s="68">
        <f t="shared" si="7"/>
        <v>445</v>
      </c>
      <c r="M30" s="68">
        <f t="shared" si="8"/>
        <v>567</v>
      </c>
      <c r="N30" s="67">
        <f t="shared" si="9"/>
        <v>-122</v>
      </c>
      <c r="O30" s="79">
        <f t="shared" si="10"/>
        <v>0.18181818181818182</v>
      </c>
      <c r="Q30" s="3"/>
      <c r="R30" s="2" t="s">
        <v>181</v>
      </c>
      <c r="S30" s="2"/>
      <c r="T30" s="2"/>
      <c r="U30" s="8">
        <v>11</v>
      </c>
      <c r="V30" s="133" t="s">
        <v>134</v>
      </c>
      <c r="W30" s="135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136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75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69" t="str">
        <f t="shared" si="0"/>
        <v>JUGULI Fc</v>
      </c>
      <c r="F31" s="69">
        <f t="shared" si="1"/>
        <v>11</v>
      </c>
      <c r="G31" s="69">
        <f t="shared" si="2"/>
        <v>3</v>
      </c>
      <c r="H31" s="70">
        <f t="shared" si="3"/>
        <v>1</v>
      </c>
      <c r="I31" s="70">
        <f t="shared" si="4"/>
        <v>0</v>
      </c>
      <c r="J31" s="70">
        <f t="shared" si="5"/>
        <v>0</v>
      </c>
      <c r="K31" s="70">
        <f t="shared" si="6"/>
        <v>10</v>
      </c>
      <c r="L31" s="70">
        <f t="shared" si="7"/>
        <v>330</v>
      </c>
      <c r="M31" s="70">
        <f t="shared" si="8"/>
        <v>525</v>
      </c>
      <c r="N31" s="69">
        <f t="shared" si="9"/>
        <v>-195</v>
      </c>
      <c r="O31" s="80">
        <f t="shared" si="10"/>
        <v>9.0909090909090912E-2</v>
      </c>
      <c r="Q31" s="3"/>
      <c r="R31" s="2" t="s">
        <v>182</v>
      </c>
      <c r="S31" s="2"/>
      <c r="T31" s="2"/>
      <c r="U31" s="8">
        <v>12</v>
      </c>
      <c r="V31" s="133" t="s">
        <v>103</v>
      </c>
      <c r="W31" s="135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136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75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133"/>
      <c r="W32" s="133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64" t="s">
        <v>32</v>
      </c>
      <c r="E33" s="165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66"/>
      <c r="Q33" s="3"/>
      <c r="R33" s="3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67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9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71" t="str">
        <f>V31</f>
        <v>VascoPaulo F.C.</v>
      </c>
      <c r="E36" s="173"/>
      <c r="F36" s="63">
        <v>53</v>
      </c>
      <c r="G36" s="19" t="s">
        <v>20</v>
      </c>
      <c r="H36" s="62">
        <v>37</v>
      </c>
      <c r="I36" s="171" t="str">
        <f>V24</f>
        <v>Espamengo</v>
      </c>
      <c r="J36" s="172"/>
      <c r="K36" s="172"/>
      <c r="L36" s="172"/>
      <c r="M36" s="172"/>
      <c r="N36" s="172"/>
      <c r="O36" s="172"/>
      <c r="P36" s="173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0" t="str">
        <f>V28</f>
        <v>André fogão</v>
      </c>
      <c r="E37" s="170"/>
      <c r="F37" s="62">
        <v>60</v>
      </c>
      <c r="G37" s="19" t="s">
        <v>20</v>
      </c>
      <c r="H37" s="63">
        <v>61</v>
      </c>
      <c r="I37" s="170" t="str">
        <f>V29</f>
        <v>hugofluzao</v>
      </c>
      <c r="J37" s="170"/>
      <c r="K37" s="170"/>
      <c r="L37" s="170"/>
      <c r="M37" s="170"/>
      <c r="N37" s="170"/>
      <c r="O37" s="170"/>
      <c r="P37" s="170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71" t="str">
        <f>V20</f>
        <v>MJ Predador F.C.</v>
      </c>
      <c r="E38" s="173"/>
      <c r="F38" s="63">
        <v>59</v>
      </c>
      <c r="G38" s="19" t="s">
        <v>20</v>
      </c>
      <c r="H38" s="62">
        <v>38</v>
      </c>
      <c r="I38" s="171" t="str">
        <f>V25</f>
        <v>Bayern do Cartola</v>
      </c>
      <c r="J38" s="172"/>
      <c r="K38" s="172"/>
      <c r="L38" s="172"/>
      <c r="M38" s="172"/>
      <c r="N38" s="172"/>
      <c r="O38" s="172"/>
      <c r="P38" s="173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70" t="str">
        <f>V22</f>
        <v>Vitullo soccer clube</v>
      </c>
      <c r="E39" s="170"/>
      <c r="F39" s="63">
        <v>82</v>
      </c>
      <c r="G39" s="19" t="s">
        <v>20</v>
      </c>
      <c r="H39" s="62">
        <v>63</v>
      </c>
      <c r="I39" s="170" t="str">
        <f>V27</f>
        <v>Grajaú F.C.</v>
      </c>
      <c r="J39" s="170"/>
      <c r="K39" s="170"/>
      <c r="L39" s="170"/>
      <c r="M39" s="170"/>
      <c r="N39" s="170"/>
      <c r="O39" s="170"/>
      <c r="P39" s="170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70" t="str">
        <f>V30</f>
        <v>VivaCR.FC</v>
      </c>
      <c r="E40" s="170"/>
      <c r="F40" s="62">
        <v>47</v>
      </c>
      <c r="G40" s="19" t="s">
        <v>20</v>
      </c>
      <c r="H40" s="63">
        <v>57</v>
      </c>
      <c r="I40" s="170" t="str">
        <f>V26</f>
        <v>Casinha da Grazi</v>
      </c>
      <c r="J40" s="170"/>
      <c r="K40" s="170"/>
      <c r="L40" s="170"/>
      <c r="M40" s="170"/>
      <c r="N40" s="170"/>
      <c r="O40" s="170"/>
      <c r="P40" s="170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70" t="str">
        <f>V23</f>
        <v>tico sto fc</v>
      </c>
      <c r="E41" s="170"/>
      <c r="F41" s="63">
        <v>35</v>
      </c>
      <c r="G41" s="19" t="s">
        <v>20</v>
      </c>
      <c r="H41" s="62">
        <v>25</v>
      </c>
      <c r="I41" s="170" t="str">
        <f>V21</f>
        <v>JUGULI Fc</v>
      </c>
      <c r="J41" s="170"/>
      <c r="K41" s="170"/>
      <c r="L41" s="170"/>
      <c r="M41" s="170"/>
      <c r="N41" s="170"/>
      <c r="O41" s="170"/>
      <c r="P41" s="170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64" t="s">
        <v>31</v>
      </c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6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67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9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71" t="str">
        <f>V23</f>
        <v>tico sto fc</v>
      </c>
      <c r="E46" s="173"/>
      <c r="F46" s="66">
        <v>22</v>
      </c>
      <c r="G46" s="19" t="s">
        <v>20</v>
      </c>
      <c r="H46" s="63">
        <v>85</v>
      </c>
      <c r="I46" s="171" t="str">
        <f>V20</f>
        <v>MJ Predador F.C.</v>
      </c>
      <c r="J46" s="172"/>
      <c r="K46" s="172"/>
      <c r="L46" s="172"/>
      <c r="M46" s="172"/>
      <c r="N46" s="172"/>
      <c r="O46" s="172"/>
      <c r="P46" s="173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70" t="str">
        <f>V24</f>
        <v>Espamengo</v>
      </c>
      <c r="E47" s="170"/>
      <c r="F47" s="66">
        <v>62</v>
      </c>
      <c r="G47" s="19" t="s">
        <v>20</v>
      </c>
      <c r="H47" s="63">
        <v>63</v>
      </c>
      <c r="I47" s="170" t="str">
        <f>V26</f>
        <v>Casinha da Grazi</v>
      </c>
      <c r="J47" s="170"/>
      <c r="K47" s="170"/>
      <c r="L47" s="170"/>
      <c r="M47" s="170"/>
      <c r="N47" s="170"/>
      <c r="O47" s="170"/>
      <c r="P47" s="170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71" t="str">
        <f>V29</f>
        <v>hugofluzao</v>
      </c>
      <c r="E48" s="173"/>
      <c r="F48" s="63">
        <v>80</v>
      </c>
      <c r="G48" s="19" t="s">
        <v>20</v>
      </c>
      <c r="H48" s="66">
        <v>67</v>
      </c>
      <c r="I48" s="171" t="str">
        <f>V27</f>
        <v>Grajaú F.C.</v>
      </c>
      <c r="J48" s="172"/>
      <c r="K48" s="172"/>
      <c r="L48" s="172"/>
      <c r="M48" s="172"/>
      <c r="N48" s="172"/>
      <c r="O48" s="172"/>
      <c r="P48" s="173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70" t="str">
        <f>V25</f>
        <v>Bayern do Cartola</v>
      </c>
      <c r="E49" s="170"/>
      <c r="F49" s="66">
        <v>38</v>
      </c>
      <c r="G49" s="19" t="s">
        <v>20</v>
      </c>
      <c r="H49" s="63">
        <v>46</v>
      </c>
      <c r="I49" s="170" t="str">
        <f>V28</f>
        <v>André fogão</v>
      </c>
      <c r="J49" s="170"/>
      <c r="K49" s="170"/>
      <c r="L49" s="170"/>
      <c r="M49" s="170"/>
      <c r="N49" s="170"/>
      <c r="O49" s="170"/>
      <c r="P49" s="170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70" t="str">
        <f>V21</f>
        <v>JUGULI Fc</v>
      </c>
      <c r="E50" s="170"/>
      <c r="F50" s="66">
        <v>25</v>
      </c>
      <c r="G50" s="19" t="s">
        <v>20</v>
      </c>
      <c r="H50" s="63">
        <v>63</v>
      </c>
      <c r="I50" s="170" t="str">
        <f>V22</f>
        <v>Vitullo soccer clube</v>
      </c>
      <c r="J50" s="170"/>
      <c r="K50" s="170"/>
      <c r="L50" s="170"/>
      <c r="M50" s="170"/>
      <c r="N50" s="170"/>
      <c r="O50" s="170"/>
      <c r="P50" s="170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70" t="str">
        <f>V31</f>
        <v>VascoPaulo F.C.</v>
      </c>
      <c r="E51" s="170"/>
      <c r="F51" s="63">
        <v>84</v>
      </c>
      <c r="G51" s="19" t="s">
        <v>20</v>
      </c>
      <c r="H51" s="66">
        <v>63</v>
      </c>
      <c r="I51" s="170" t="str">
        <f>V30</f>
        <v>VivaCR.FC</v>
      </c>
      <c r="J51" s="170"/>
      <c r="K51" s="170"/>
      <c r="L51" s="170"/>
      <c r="M51" s="170"/>
      <c r="N51" s="170"/>
      <c r="O51" s="170"/>
      <c r="P51" s="170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64" t="s">
        <v>30</v>
      </c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6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67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9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71" t="str">
        <f>V28</f>
        <v>André fogão</v>
      </c>
      <c r="E56" s="173"/>
      <c r="F56" s="63">
        <v>23</v>
      </c>
      <c r="G56" s="19" t="s">
        <v>20</v>
      </c>
      <c r="H56" s="62">
        <v>21</v>
      </c>
      <c r="I56" s="171" t="str">
        <f>V24</f>
        <v>Espamengo</v>
      </c>
      <c r="J56" s="172"/>
      <c r="K56" s="172"/>
      <c r="L56" s="172"/>
      <c r="M56" s="172"/>
      <c r="N56" s="172"/>
      <c r="O56" s="172"/>
      <c r="P56" s="173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70" t="str">
        <f>V25</f>
        <v>Bayern do Cartola</v>
      </c>
      <c r="E57" s="170"/>
      <c r="F57" s="63">
        <v>55</v>
      </c>
      <c r="G57" s="19" t="s">
        <v>20</v>
      </c>
      <c r="H57" s="62">
        <v>37</v>
      </c>
      <c r="I57" s="170" t="str">
        <f>V21</f>
        <v>JUGULI Fc</v>
      </c>
      <c r="J57" s="170"/>
      <c r="K57" s="170"/>
      <c r="L57" s="170"/>
      <c r="M57" s="170"/>
      <c r="N57" s="170"/>
      <c r="O57" s="170"/>
      <c r="P57" s="170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71" t="str">
        <f>V30</f>
        <v>VivaCR.FC</v>
      </c>
      <c r="E58" s="173"/>
      <c r="F58" s="63">
        <v>46</v>
      </c>
      <c r="G58" s="19" t="s">
        <v>20</v>
      </c>
      <c r="H58" s="62">
        <v>36</v>
      </c>
      <c r="I58" s="171" t="str">
        <f>V23</f>
        <v>tico sto fc</v>
      </c>
      <c r="J58" s="172"/>
      <c r="K58" s="172"/>
      <c r="L58" s="172"/>
      <c r="M58" s="172"/>
      <c r="N58" s="172"/>
      <c r="O58" s="172"/>
      <c r="P58" s="173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70" t="str">
        <f>V26</f>
        <v>Casinha da Grazi</v>
      </c>
      <c r="E59" s="170"/>
      <c r="F59" s="63">
        <v>42</v>
      </c>
      <c r="G59" s="19" t="s">
        <v>20</v>
      </c>
      <c r="H59" s="62">
        <v>26</v>
      </c>
      <c r="I59" s="170" t="str">
        <f>V29</f>
        <v>hugofluzao</v>
      </c>
      <c r="J59" s="170"/>
      <c r="K59" s="170"/>
      <c r="L59" s="170"/>
      <c r="M59" s="170"/>
      <c r="N59" s="170"/>
      <c r="O59" s="170"/>
      <c r="P59" s="170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70" t="str">
        <f>V22</f>
        <v>Vitullo soccer clube</v>
      </c>
      <c r="E60" s="170"/>
      <c r="F60" s="63">
        <v>54</v>
      </c>
      <c r="G60" s="19" t="s">
        <v>20</v>
      </c>
      <c r="H60" s="62">
        <v>29</v>
      </c>
      <c r="I60" s="170" t="str">
        <f>V20</f>
        <v>MJ Predador F.C.</v>
      </c>
      <c r="J60" s="170"/>
      <c r="K60" s="170"/>
      <c r="L60" s="170"/>
      <c r="M60" s="170"/>
      <c r="N60" s="170"/>
      <c r="O60" s="170"/>
      <c r="P60" s="170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70" t="str">
        <f>V27</f>
        <v>Grajaú F.C.</v>
      </c>
      <c r="E61" s="170"/>
      <c r="F61" s="63">
        <v>47</v>
      </c>
      <c r="G61" s="19" t="s">
        <v>20</v>
      </c>
      <c r="H61" s="62">
        <v>16</v>
      </c>
      <c r="I61" s="170" t="str">
        <f>V31</f>
        <v>VascoPaulo F.C.</v>
      </c>
      <c r="J61" s="170"/>
      <c r="K61" s="170"/>
      <c r="L61" s="170"/>
      <c r="M61" s="170"/>
      <c r="N61" s="170"/>
      <c r="O61" s="170"/>
      <c r="P61" s="170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64" t="s">
        <v>29</v>
      </c>
      <c r="E63" s="165"/>
      <c r="F63" s="165"/>
      <c r="G63" s="165"/>
      <c r="H63" s="165"/>
      <c r="I63" s="165"/>
      <c r="J63" s="165"/>
      <c r="K63" s="165"/>
      <c r="L63" s="165"/>
      <c r="M63" s="165"/>
      <c r="N63" s="165"/>
      <c r="O63" s="165"/>
      <c r="P63" s="166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67"/>
      <c r="E64" s="168"/>
      <c r="F64" s="168"/>
      <c r="G64" s="168"/>
      <c r="H64" s="168"/>
      <c r="I64" s="168"/>
      <c r="J64" s="168"/>
      <c r="K64" s="168"/>
      <c r="L64" s="168"/>
      <c r="M64" s="168"/>
      <c r="N64" s="168"/>
      <c r="O64" s="168"/>
      <c r="P64" s="169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71" t="str">
        <f>V26</f>
        <v>Casinha da Grazi</v>
      </c>
      <c r="E66" s="173"/>
      <c r="F66" s="62">
        <v>50</v>
      </c>
      <c r="G66" s="19" t="s">
        <v>20</v>
      </c>
      <c r="H66" s="63">
        <v>58</v>
      </c>
      <c r="I66" s="171" t="str">
        <f>V27</f>
        <v>Grajaú F.C.</v>
      </c>
      <c r="J66" s="172"/>
      <c r="K66" s="172"/>
      <c r="L66" s="172"/>
      <c r="M66" s="172"/>
      <c r="N66" s="172"/>
      <c r="O66" s="172"/>
      <c r="P66" s="173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70" t="str">
        <f>V22</f>
        <v>Vitullo soccer clube</v>
      </c>
      <c r="E67" s="170"/>
      <c r="F67" s="62">
        <v>18</v>
      </c>
      <c r="G67" s="19" t="s">
        <v>20</v>
      </c>
      <c r="H67" s="63">
        <v>43</v>
      </c>
      <c r="I67" s="170" t="str">
        <f>V30</f>
        <v>VivaCR.FC</v>
      </c>
      <c r="J67" s="170"/>
      <c r="K67" s="170"/>
      <c r="L67" s="170"/>
      <c r="M67" s="170"/>
      <c r="N67" s="170"/>
      <c r="O67" s="170"/>
      <c r="P67" s="170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71" t="str">
        <f>V23</f>
        <v>tico sto fc</v>
      </c>
      <c r="E68" s="173"/>
      <c r="F68" s="63">
        <v>68</v>
      </c>
      <c r="G68" s="19" t="s">
        <v>20</v>
      </c>
      <c r="H68" s="62">
        <v>37</v>
      </c>
      <c r="I68" s="171" t="str">
        <f>V31</f>
        <v>VascoPaulo F.C.</v>
      </c>
      <c r="J68" s="172"/>
      <c r="K68" s="172"/>
      <c r="L68" s="172"/>
      <c r="M68" s="172"/>
      <c r="N68" s="172"/>
      <c r="O68" s="172"/>
      <c r="P68" s="173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70" t="str">
        <f>V21</f>
        <v>JUGULI Fc</v>
      </c>
      <c r="E69" s="170"/>
      <c r="F69" s="62">
        <v>34</v>
      </c>
      <c r="G69" s="19" t="s">
        <v>20</v>
      </c>
      <c r="H69" s="63">
        <v>52</v>
      </c>
      <c r="I69" s="170" t="str">
        <f>V28</f>
        <v>André fogão</v>
      </c>
      <c r="J69" s="170"/>
      <c r="K69" s="170"/>
      <c r="L69" s="170"/>
      <c r="M69" s="170"/>
      <c r="N69" s="170"/>
      <c r="O69" s="170"/>
      <c r="P69" s="170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70" t="str">
        <f>V24</f>
        <v>Espamengo</v>
      </c>
      <c r="E70" s="170"/>
      <c r="F70" s="63">
        <v>75</v>
      </c>
      <c r="G70" s="19" t="s">
        <v>20</v>
      </c>
      <c r="H70" s="62">
        <v>60</v>
      </c>
      <c r="I70" s="170" t="str">
        <f>V25</f>
        <v>Bayern do Cartola</v>
      </c>
      <c r="J70" s="170"/>
      <c r="K70" s="170"/>
      <c r="L70" s="170"/>
      <c r="M70" s="170"/>
      <c r="N70" s="170"/>
      <c r="O70" s="170"/>
      <c r="P70" s="170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70" t="str">
        <f>V20</f>
        <v>MJ Predador F.C.</v>
      </c>
      <c r="E71" s="170"/>
      <c r="F71" s="63">
        <v>58</v>
      </c>
      <c r="G71" s="19" t="s">
        <v>20</v>
      </c>
      <c r="H71" s="62">
        <v>36</v>
      </c>
      <c r="I71" s="170" t="str">
        <f>V29</f>
        <v>hugofluzao</v>
      </c>
      <c r="J71" s="170"/>
      <c r="K71" s="170"/>
      <c r="L71" s="170"/>
      <c r="M71" s="170"/>
      <c r="N71" s="170"/>
      <c r="O71" s="170"/>
      <c r="P71" s="170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64" t="s">
        <v>28</v>
      </c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6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67"/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9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71" t="str">
        <f>V25</f>
        <v>Bayern do Cartola</v>
      </c>
      <c r="E76" s="173"/>
      <c r="F76" s="63">
        <v>52</v>
      </c>
      <c r="G76" s="19" t="s">
        <v>20</v>
      </c>
      <c r="H76" s="62">
        <v>35</v>
      </c>
      <c r="I76" s="171" t="str">
        <f>V23</f>
        <v>tico sto fc</v>
      </c>
      <c r="J76" s="172"/>
      <c r="K76" s="172"/>
      <c r="L76" s="172"/>
      <c r="M76" s="172"/>
      <c r="N76" s="172"/>
      <c r="O76" s="172"/>
      <c r="P76" s="173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70" t="str">
        <f>V28</f>
        <v>André fogão</v>
      </c>
      <c r="E77" s="170"/>
      <c r="F77" s="62">
        <v>40</v>
      </c>
      <c r="G77" s="19" t="s">
        <v>20</v>
      </c>
      <c r="H77" s="63">
        <v>94</v>
      </c>
      <c r="I77" s="170" t="str">
        <f>V22</f>
        <v>Vitullo soccer clube</v>
      </c>
      <c r="J77" s="170"/>
      <c r="K77" s="170"/>
      <c r="L77" s="170"/>
      <c r="M77" s="170"/>
      <c r="N77" s="170"/>
      <c r="O77" s="170"/>
      <c r="P77" s="170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71" t="str">
        <f>V30</f>
        <v>VivaCR.FC</v>
      </c>
      <c r="E78" s="173"/>
      <c r="F78" s="62">
        <v>65</v>
      </c>
      <c r="G78" s="19" t="s">
        <v>20</v>
      </c>
      <c r="H78" s="62">
        <v>65</v>
      </c>
      <c r="I78" s="171" t="str">
        <f>V20</f>
        <v>MJ Predador F.C.</v>
      </c>
      <c r="J78" s="172"/>
      <c r="K78" s="172"/>
      <c r="L78" s="172"/>
      <c r="M78" s="172"/>
      <c r="N78" s="172"/>
      <c r="O78" s="172"/>
      <c r="P78" s="173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70" t="str">
        <f>V27</f>
        <v>Grajaú F.C.</v>
      </c>
      <c r="E79" s="170"/>
      <c r="F79" s="63">
        <v>42</v>
      </c>
      <c r="G79" s="19" t="s">
        <v>20</v>
      </c>
      <c r="H79" s="62">
        <v>15</v>
      </c>
      <c r="I79" s="170" t="str">
        <f>V24</f>
        <v>Espamengo</v>
      </c>
      <c r="J79" s="170"/>
      <c r="K79" s="170"/>
      <c r="L79" s="170"/>
      <c r="M79" s="170"/>
      <c r="N79" s="170"/>
      <c r="O79" s="170"/>
      <c r="P79" s="170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70" t="str">
        <f>V29</f>
        <v>hugofluzao</v>
      </c>
      <c r="E80" s="170"/>
      <c r="F80" s="63">
        <v>70</v>
      </c>
      <c r="G80" s="19" t="s">
        <v>20</v>
      </c>
      <c r="H80" s="62">
        <v>47</v>
      </c>
      <c r="I80" s="170" t="str">
        <f>V31</f>
        <v>VascoPaulo F.C.</v>
      </c>
      <c r="J80" s="170"/>
      <c r="K80" s="170"/>
      <c r="L80" s="170"/>
      <c r="M80" s="170"/>
      <c r="N80" s="170"/>
      <c r="O80" s="170"/>
      <c r="P80" s="170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70" t="str">
        <f>V21</f>
        <v>JUGULI Fc</v>
      </c>
      <c r="E81" s="170"/>
      <c r="F81" s="62">
        <v>17</v>
      </c>
      <c r="G81" s="19" t="s">
        <v>20</v>
      </c>
      <c r="H81" s="63">
        <v>27</v>
      </c>
      <c r="I81" s="170" t="str">
        <f>V26</f>
        <v>Casinha da Grazi</v>
      </c>
      <c r="J81" s="170"/>
      <c r="K81" s="170"/>
      <c r="L81" s="170"/>
      <c r="M81" s="170"/>
      <c r="N81" s="170"/>
      <c r="O81" s="170"/>
      <c r="P81" s="170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64" t="s">
        <v>27</v>
      </c>
      <c r="E83" s="165"/>
      <c r="F83" s="165"/>
      <c r="G83" s="165"/>
      <c r="H83" s="165"/>
      <c r="I83" s="165"/>
      <c r="J83" s="165"/>
      <c r="K83" s="165"/>
      <c r="L83" s="165"/>
      <c r="M83" s="165"/>
      <c r="N83" s="165"/>
      <c r="O83" s="165"/>
      <c r="P83" s="166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67"/>
      <c r="E84" s="168"/>
      <c r="F84" s="168"/>
      <c r="G84" s="168"/>
      <c r="H84" s="168"/>
      <c r="I84" s="168"/>
      <c r="J84" s="168"/>
      <c r="K84" s="168"/>
      <c r="L84" s="168"/>
      <c r="M84" s="168"/>
      <c r="N84" s="168"/>
      <c r="O84" s="168"/>
      <c r="P84" s="169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71" t="str">
        <f>V31</f>
        <v>VascoPaulo F.C.</v>
      </c>
      <c r="E86" s="173"/>
      <c r="F86" s="63">
        <v>47</v>
      </c>
      <c r="G86" s="14" t="s">
        <v>20</v>
      </c>
      <c r="H86" s="62">
        <v>46</v>
      </c>
      <c r="I86" s="171" t="str">
        <f>V22</f>
        <v>Vitullo soccer clube</v>
      </c>
      <c r="J86" s="172"/>
      <c r="K86" s="172"/>
      <c r="L86" s="172"/>
      <c r="M86" s="172"/>
      <c r="N86" s="172"/>
      <c r="O86" s="172"/>
      <c r="P86" s="173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70" t="str">
        <f>V26</f>
        <v>Casinha da Grazi</v>
      </c>
      <c r="E87" s="170"/>
      <c r="F87" s="63">
        <v>44</v>
      </c>
      <c r="G87" s="14" t="s">
        <v>20</v>
      </c>
      <c r="H87" s="62">
        <v>37</v>
      </c>
      <c r="I87" s="170" t="str">
        <f>V23</f>
        <v>tico sto fc</v>
      </c>
      <c r="J87" s="170"/>
      <c r="K87" s="170"/>
      <c r="L87" s="170"/>
      <c r="M87" s="170"/>
      <c r="N87" s="170"/>
      <c r="O87" s="170"/>
      <c r="P87" s="170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71" t="str">
        <f>V30</f>
        <v>VivaCR.FC</v>
      </c>
      <c r="E88" s="173"/>
      <c r="F88" s="63">
        <v>39</v>
      </c>
      <c r="G88" s="14" t="s">
        <v>20</v>
      </c>
      <c r="H88" s="62">
        <v>33</v>
      </c>
      <c r="I88" s="171" t="str">
        <f>V28</f>
        <v>André fogão</v>
      </c>
      <c r="J88" s="172"/>
      <c r="K88" s="172"/>
      <c r="L88" s="172"/>
      <c r="M88" s="172"/>
      <c r="N88" s="172"/>
      <c r="O88" s="172"/>
      <c r="P88" s="173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70" t="str">
        <f>V24</f>
        <v>Espamengo</v>
      </c>
      <c r="E89" s="170"/>
      <c r="F89" s="62">
        <v>53</v>
      </c>
      <c r="G89" s="14" t="s">
        <v>20</v>
      </c>
      <c r="H89" s="63">
        <v>60</v>
      </c>
      <c r="I89" s="170" t="str">
        <f>V29</f>
        <v>hugofluzao</v>
      </c>
      <c r="J89" s="170"/>
      <c r="K89" s="170"/>
      <c r="L89" s="170"/>
      <c r="M89" s="170"/>
      <c r="N89" s="170"/>
      <c r="O89" s="170"/>
      <c r="P89" s="170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70" t="str">
        <f>V27</f>
        <v>Grajaú F.C.</v>
      </c>
      <c r="E90" s="170"/>
      <c r="F90" s="62">
        <v>47</v>
      </c>
      <c r="G90" s="14" t="s">
        <v>20</v>
      </c>
      <c r="H90" s="63">
        <v>52</v>
      </c>
      <c r="I90" s="170" t="str">
        <f>V25</f>
        <v>Bayern do Cartola</v>
      </c>
      <c r="J90" s="170"/>
      <c r="K90" s="170"/>
      <c r="L90" s="170"/>
      <c r="M90" s="170"/>
      <c r="N90" s="170"/>
      <c r="O90" s="170"/>
      <c r="P90" s="170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70" t="str">
        <f>V20</f>
        <v>MJ Predador F.C.</v>
      </c>
      <c r="E91" s="170"/>
      <c r="F91" s="63">
        <v>36</v>
      </c>
      <c r="G91" s="14" t="s">
        <v>20</v>
      </c>
      <c r="H91" s="62">
        <v>15</v>
      </c>
      <c r="I91" s="170" t="str">
        <f>V21</f>
        <v>JUGULI Fc</v>
      </c>
      <c r="J91" s="170"/>
      <c r="K91" s="170"/>
      <c r="L91" s="170"/>
      <c r="M91" s="170"/>
      <c r="N91" s="170"/>
      <c r="O91" s="170"/>
      <c r="P91" s="170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64" t="s">
        <v>26</v>
      </c>
      <c r="E93" s="165"/>
      <c r="F93" s="165"/>
      <c r="G93" s="165"/>
      <c r="H93" s="165"/>
      <c r="I93" s="165"/>
      <c r="J93" s="165"/>
      <c r="K93" s="165"/>
      <c r="L93" s="165"/>
      <c r="M93" s="165"/>
      <c r="N93" s="165"/>
      <c r="O93" s="165"/>
      <c r="P93" s="166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67"/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9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71" t="str">
        <f>V21</f>
        <v>JUGULI Fc</v>
      </c>
      <c r="E96" s="173"/>
      <c r="F96" s="62">
        <v>20</v>
      </c>
      <c r="G96" s="14" t="s">
        <v>20</v>
      </c>
      <c r="H96" s="63">
        <v>43</v>
      </c>
      <c r="I96" s="171" t="str">
        <f>V27</f>
        <v>Grajaú F.C.</v>
      </c>
      <c r="J96" s="172"/>
      <c r="K96" s="172"/>
      <c r="L96" s="172"/>
      <c r="M96" s="172"/>
      <c r="N96" s="172"/>
      <c r="O96" s="172"/>
      <c r="P96" s="173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70" t="str">
        <f>V28</f>
        <v>André fogão</v>
      </c>
      <c r="E97" s="170"/>
      <c r="F97" s="62">
        <v>41</v>
      </c>
      <c r="G97" s="14" t="s">
        <v>20</v>
      </c>
      <c r="H97" s="63">
        <v>42</v>
      </c>
      <c r="I97" s="170" t="str">
        <f>V31</f>
        <v>VascoPaulo F.C.</v>
      </c>
      <c r="J97" s="170"/>
      <c r="K97" s="170"/>
      <c r="L97" s="170"/>
      <c r="M97" s="170"/>
      <c r="N97" s="170"/>
      <c r="O97" s="170"/>
      <c r="P97" s="170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71" t="str">
        <f>V26</f>
        <v>Casinha da Grazi</v>
      </c>
      <c r="E98" s="173"/>
      <c r="F98" s="63">
        <v>52</v>
      </c>
      <c r="G98" s="14" t="s">
        <v>20</v>
      </c>
      <c r="H98" s="62">
        <v>38</v>
      </c>
      <c r="I98" s="171" t="str">
        <f>V20</f>
        <v>MJ Predador F.C.</v>
      </c>
      <c r="J98" s="172"/>
      <c r="K98" s="172"/>
      <c r="L98" s="172"/>
      <c r="M98" s="172"/>
      <c r="N98" s="172"/>
      <c r="O98" s="172"/>
      <c r="P98" s="173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70" t="str">
        <f>V22</f>
        <v>Vitullo soccer clube</v>
      </c>
      <c r="E99" s="170"/>
      <c r="F99" s="62">
        <v>47</v>
      </c>
      <c r="G99" s="14" t="s">
        <v>20</v>
      </c>
      <c r="H99" s="63">
        <v>52</v>
      </c>
      <c r="I99" s="170" t="str">
        <f>V29</f>
        <v>hugofluzao</v>
      </c>
      <c r="J99" s="170"/>
      <c r="K99" s="170"/>
      <c r="L99" s="170"/>
      <c r="M99" s="170"/>
      <c r="N99" s="170"/>
      <c r="O99" s="170"/>
      <c r="P99" s="170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70" t="str">
        <f>V25</f>
        <v>Bayern do Cartola</v>
      </c>
      <c r="E100" s="170"/>
      <c r="F100" s="62">
        <v>41</v>
      </c>
      <c r="G100" s="14" t="s">
        <v>20</v>
      </c>
      <c r="H100" s="63">
        <v>68</v>
      </c>
      <c r="I100" s="170" t="str">
        <f>V30</f>
        <v>VivaCR.FC</v>
      </c>
      <c r="J100" s="170"/>
      <c r="K100" s="170"/>
      <c r="L100" s="170"/>
      <c r="M100" s="170"/>
      <c r="N100" s="170"/>
      <c r="O100" s="170"/>
      <c r="P100" s="170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70" t="str">
        <f>V23</f>
        <v>tico sto fc</v>
      </c>
      <c r="E101" s="170"/>
      <c r="F101" s="63">
        <v>68</v>
      </c>
      <c r="G101" s="14" t="s">
        <v>20</v>
      </c>
      <c r="H101" s="62">
        <v>42</v>
      </c>
      <c r="I101" s="170" t="str">
        <f>V24</f>
        <v>Espamengo</v>
      </c>
      <c r="J101" s="170"/>
      <c r="K101" s="170"/>
      <c r="L101" s="170"/>
      <c r="M101" s="170"/>
      <c r="N101" s="170"/>
      <c r="O101" s="170"/>
      <c r="P101" s="170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64" t="s">
        <v>25</v>
      </c>
      <c r="E103" s="165"/>
      <c r="F103" s="165"/>
      <c r="G103" s="165"/>
      <c r="H103" s="165"/>
      <c r="I103" s="165"/>
      <c r="J103" s="165"/>
      <c r="K103" s="165"/>
      <c r="L103" s="165"/>
      <c r="M103" s="165"/>
      <c r="N103" s="165"/>
      <c r="O103" s="165"/>
      <c r="P103" s="166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67"/>
      <c r="E104" s="168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9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71" t="str">
        <f>V27</f>
        <v>Grajaú F.C.</v>
      </c>
      <c r="E106" s="173"/>
      <c r="F106" s="63">
        <v>46</v>
      </c>
      <c r="G106" s="14" t="s">
        <v>20</v>
      </c>
      <c r="H106" s="62">
        <v>44</v>
      </c>
      <c r="I106" s="171" t="str">
        <f>V28</f>
        <v>André fogão</v>
      </c>
      <c r="J106" s="172"/>
      <c r="K106" s="172"/>
      <c r="L106" s="172"/>
      <c r="M106" s="172"/>
      <c r="N106" s="172"/>
      <c r="O106" s="172"/>
      <c r="P106" s="173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70" t="str">
        <f>V24</f>
        <v>Espamengo</v>
      </c>
      <c r="E107" s="170"/>
      <c r="F107" s="63">
        <v>41</v>
      </c>
      <c r="G107" s="14" t="s">
        <v>20</v>
      </c>
      <c r="H107" s="62">
        <v>37</v>
      </c>
      <c r="I107" s="170" t="str">
        <f>V22</f>
        <v>Vitullo soccer clube</v>
      </c>
      <c r="J107" s="170"/>
      <c r="K107" s="170"/>
      <c r="L107" s="170"/>
      <c r="M107" s="170"/>
      <c r="N107" s="170"/>
      <c r="O107" s="170"/>
      <c r="P107" s="170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71" t="str">
        <f>V20</f>
        <v>MJ Predador F.C.</v>
      </c>
      <c r="E108" s="173"/>
      <c r="F108" s="62">
        <v>30</v>
      </c>
      <c r="G108" s="14" t="s">
        <v>20</v>
      </c>
      <c r="H108" s="63">
        <v>43</v>
      </c>
      <c r="I108" s="171" t="str">
        <f>V31</f>
        <v>VascoPaulo F.C.</v>
      </c>
      <c r="J108" s="172"/>
      <c r="K108" s="172"/>
      <c r="L108" s="172"/>
      <c r="M108" s="172"/>
      <c r="N108" s="172"/>
      <c r="O108" s="172"/>
      <c r="P108" s="173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70" t="str">
        <f>V29</f>
        <v>hugofluzao</v>
      </c>
      <c r="E109" s="170"/>
      <c r="F109" s="63">
        <v>74</v>
      </c>
      <c r="G109" s="14" t="s">
        <v>20</v>
      </c>
      <c r="H109" s="62">
        <v>20</v>
      </c>
      <c r="I109" s="170" t="str">
        <f>V23</f>
        <v>tico sto fc</v>
      </c>
      <c r="J109" s="170"/>
      <c r="K109" s="170"/>
      <c r="L109" s="170"/>
      <c r="M109" s="170"/>
      <c r="N109" s="170"/>
      <c r="O109" s="170"/>
      <c r="P109" s="170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70" t="str">
        <f>V30</f>
        <v>VivaCR.FC</v>
      </c>
      <c r="E110" s="170"/>
      <c r="F110" s="63">
        <v>60</v>
      </c>
      <c r="G110" s="14" t="s">
        <v>20</v>
      </c>
      <c r="H110" s="62">
        <v>27</v>
      </c>
      <c r="I110" s="170" t="str">
        <f>V21</f>
        <v>JUGULI Fc</v>
      </c>
      <c r="J110" s="170"/>
      <c r="K110" s="170"/>
      <c r="L110" s="170"/>
      <c r="M110" s="170"/>
      <c r="N110" s="170"/>
      <c r="O110" s="170"/>
      <c r="P110" s="170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70" t="str">
        <f>V25</f>
        <v>Bayern do Cartola</v>
      </c>
      <c r="E111" s="170"/>
      <c r="F111" s="62">
        <v>30</v>
      </c>
      <c r="G111" s="14" t="s">
        <v>20</v>
      </c>
      <c r="H111" s="63">
        <v>38</v>
      </c>
      <c r="I111" s="170" t="str">
        <f>V26</f>
        <v>Casinha da Grazi</v>
      </c>
      <c r="J111" s="170"/>
      <c r="K111" s="170"/>
      <c r="L111" s="170"/>
      <c r="M111" s="170"/>
      <c r="N111" s="170"/>
      <c r="O111" s="170"/>
      <c r="P111" s="170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64" t="s">
        <v>24</v>
      </c>
      <c r="E113" s="165"/>
      <c r="F113" s="165"/>
      <c r="G113" s="165"/>
      <c r="H113" s="165"/>
      <c r="I113" s="165"/>
      <c r="J113" s="165"/>
      <c r="K113" s="165"/>
      <c r="L113" s="165"/>
      <c r="M113" s="165"/>
      <c r="N113" s="165"/>
      <c r="O113" s="165"/>
      <c r="P113" s="166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67"/>
      <c r="E114" s="168"/>
      <c r="F114" s="168"/>
      <c r="G114" s="168"/>
      <c r="H114" s="168"/>
      <c r="I114" s="168"/>
      <c r="J114" s="168"/>
      <c r="K114" s="168"/>
      <c r="L114" s="168"/>
      <c r="M114" s="168"/>
      <c r="N114" s="168"/>
      <c r="O114" s="168"/>
      <c r="P114" s="169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70" t="str">
        <f>V27</f>
        <v>Grajaú F.C.</v>
      </c>
      <c r="E116" s="170"/>
      <c r="F116" s="62">
        <v>55</v>
      </c>
      <c r="G116" s="14" t="s">
        <v>20</v>
      </c>
      <c r="H116" s="63">
        <v>87</v>
      </c>
      <c r="I116" s="170" t="str">
        <f>V30</f>
        <v>VivaCR.FC</v>
      </c>
      <c r="J116" s="170"/>
      <c r="K116" s="170"/>
      <c r="L116" s="170"/>
      <c r="M116" s="170"/>
      <c r="N116" s="170"/>
      <c r="O116" s="170"/>
      <c r="P116" s="170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70" t="str">
        <f>V29</f>
        <v>hugofluzao</v>
      </c>
      <c r="E117" s="170"/>
      <c r="F117" s="63">
        <v>73</v>
      </c>
      <c r="G117" s="14" t="s">
        <v>20</v>
      </c>
      <c r="H117" s="62">
        <v>43</v>
      </c>
      <c r="I117" s="170" t="str">
        <f>V25</f>
        <v>Bayern do Cartola</v>
      </c>
      <c r="J117" s="170"/>
      <c r="K117" s="170"/>
      <c r="L117" s="170"/>
      <c r="M117" s="170"/>
      <c r="N117" s="170"/>
      <c r="O117" s="170"/>
      <c r="P117" s="170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70" t="str">
        <f>V21</f>
        <v>JUGULI Fc</v>
      </c>
      <c r="E118" s="170"/>
      <c r="F118" s="63">
        <v>64</v>
      </c>
      <c r="G118" s="14" t="s">
        <v>20</v>
      </c>
      <c r="H118" s="62">
        <v>46</v>
      </c>
      <c r="I118" s="170" t="str">
        <f>V24</f>
        <v>Espamengo</v>
      </c>
      <c r="J118" s="170"/>
      <c r="K118" s="170"/>
      <c r="L118" s="170"/>
      <c r="M118" s="170"/>
      <c r="N118" s="170"/>
      <c r="O118" s="170"/>
      <c r="P118" s="170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70" t="str">
        <f>V31</f>
        <v>VascoPaulo F.C.</v>
      </c>
      <c r="E119" s="170"/>
      <c r="F119" s="62">
        <v>71</v>
      </c>
      <c r="G119" s="14" t="s">
        <v>20</v>
      </c>
      <c r="H119" s="63">
        <v>86</v>
      </c>
      <c r="I119" s="170" t="str">
        <f>V26</f>
        <v>Casinha da Grazi</v>
      </c>
      <c r="J119" s="170"/>
      <c r="K119" s="170"/>
      <c r="L119" s="170"/>
      <c r="M119" s="170"/>
      <c r="N119" s="170"/>
      <c r="O119" s="170"/>
      <c r="P119" s="170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70" t="str">
        <f>V28</f>
        <v>André fogão</v>
      </c>
      <c r="E120" s="170"/>
      <c r="F120" s="62">
        <v>38</v>
      </c>
      <c r="G120" s="14" t="s">
        <v>20</v>
      </c>
      <c r="H120" s="63">
        <v>44</v>
      </c>
      <c r="I120" s="170" t="str">
        <f>V20</f>
        <v>MJ Predador F.C.</v>
      </c>
      <c r="J120" s="170"/>
      <c r="K120" s="170"/>
      <c r="L120" s="170"/>
      <c r="M120" s="170"/>
      <c r="N120" s="170"/>
      <c r="O120" s="170"/>
      <c r="P120" s="170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70" t="str">
        <f>V22</f>
        <v>Vitullo soccer clube</v>
      </c>
      <c r="E121" s="170"/>
      <c r="F121" s="63">
        <v>45</v>
      </c>
      <c r="G121" s="14" t="s">
        <v>20</v>
      </c>
      <c r="H121" s="62">
        <v>41</v>
      </c>
      <c r="I121" s="170" t="str">
        <f>V23</f>
        <v>tico sto fc</v>
      </c>
      <c r="J121" s="170"/>
      <c r="K121" s="170"/>
      <c r="L121" s="170"/>
      <c r="M121" s="170"/>
      <c r="N121" s="170"/>
      <c r="O121" s="170"/>
      <c r="P121" s="170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64" t="s">
        <v>22</v>
      </c>
      <c r="E123" s="165"/>
      <c r="F123" s="165"/>
      <c r="G123" s="165"/>
      <c r="H123" s="165"/>
      <c r="I123" s="165"/>
      <c r="J123" s="165"/>
      <c r="K123" s="165"/>
      <c r="L123" s="165"/>
      <c r="M123" s="165"/>
      <c r="N123" s="165"/>
      <c r="O123" s="165"/>
      <c r="P123" s="166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67"/>
      <c r="E124" s="168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9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71" t="str">
        <f>V23</f>
        <v>tico sto fc</v>
      </c>
      <c r="E126" s="173"/>
      <c r="F126" s="63">
        <v>46</v>
      </c>
      <c r="G126" s="14" t="s">
        <v>20</v>
      </c>
      <c r="H126" s="62">
        <v>32</v>
      </c>
      <c r="I126" s="171" t="str">
        <f>V28</f>
        <v>André fogão</v>
      </c>
      <c r="J126" s="172"/>
      <c r="K126" s="172"/>
      <c r="L126" s="172"/>
      <c r="M126" s="172"/>
      <c r="N126" s="172"/>
      <c r="O126" s="172"/>
      <c r="P126" s="173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70" t="str">
        <f>V24</f>
        <v>Espamengo</v>
      </c>
      <c r="E127" s="170"/>
      <c r="F127" s="62">
        <v>25</v>
      </c>
      <c r="G127" s="14" t="s">
        <v>20</v>
      </c>
      <c r="H127" s="63">
        <v>69</v>
      </c>
      <c r="I127" s="170" t="str">
        <f>V30</f>
        <v>VivaCR.FC</v>
      </c>
      <c r="J127" s="170"/>
      <c r="K127" s="170"/>
      <c r="L127" s="170"/>
      <c r="M127" s="170"/>
      <c r="N127" s="170"/>
      <c r="O127" s="170"/>
      <c r="P127" s="170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71" t="str">
        <f>V20</f>
        <v>MJ Predador F.C.</v>
      </c>
      <c r="E128" s="173"/>
      <c r="F128" s="62">
        <v>29</v>
      </c>
      <c r="G128" s="14" t="s">
        <v>20</v>
      </c>
      <c r="H128" s="63">
        <v>54</v>
      </c>
      <c r="I128" s="171" t="str">
        <f>V27</f>
        <v>Grajaú F.C.</v>
      </c>
      <c r="J128" s="172"/>
      <c r="K128" s="172"/>
      <c r="L128" s="172"/>
      <c r="M128" s="172"/>
      <c r="N128" s="172"/>
      <c r="O128" s="172"/>
      <c r="P128" s="173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70" t="str">
        <f>V26</f>
        <v>Casinha da Grazi</v>
      </c>
      <c r="E129" s="170"/>
      <c r="F129" s="63">
        <v>63</v>
      </c>
      <c r="G129" s="14" t="s">
        <v>20</v>
      </c>
      <c r="H129" s="62">
        <v>42</v>
      </c>
      <c r="I129" s="170" t="str">
        <f>V22</f>
        <v>Vitullo soccer clube</v>
      </c>
      <c r="J129" s="170"/>
      <c r="K129" s="170"/>
      <c r="L129" s="170"/>
      <c r="M129" s="170"/>
      <c r="N129" s="170"/>
      <c r="O129" s="170"/>
      <c r="P129" s="170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70" t="str">
        <f>V21</f>
        <v>JUGULI Fc</v>
      </c>
      <c r="E130" s="170"/>
      <c r="F130" s="62">
        <v>25</v>
      </c>
      <c r="G130" s="14" t="s">
        <v>20</v>
      </c>
      <c r="H130" s="63">
        <v>54</v>
      </c>
      <c r="I130" s="170" t="str">
        <f>V29</f>
        <v>hugofluzao</v>
      </c>
      <c r="J130" s="170"/>
      <c r="K130" s="170"/>
      <c r="L130" s="170"/>
      <c r="M130" s="170"/>
      <c r="N130" s="170"/>
      <c r="O130" s="170"/>
      <c r="P130" s="170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70" t="str">
        <f>V25</f>
        <v>Bayern do Cartola</v>
      </c>
      <c r="E131" s="170"/>
      <c r="F131" s="62">
        <v>38</v>
      </c>
      <c r="G131" s="14" t="s">
        <v>20</v>
      </c>
      <c r="H131" s="63">
        <v>43</v>
      </c>
      <c r="I131" s="170" t="str">
        <f>V31</f>
        <v>VascoPaulo F.C.</v>
      </c>
      <c r="J131" s="170"/>
      <c r="K131" s="170"/>
      <c r="L131" s="170"/>
      <c r="M131" s="170"/>
      <c r="N131" s="170"/>
      <c r="O131" s="170"/>
      <c r="P131" s="170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64" t="s">
        <v>23</v>
      </c>
      <c r="E133" s="165"/>
      <c r="F133" s="165"/>
      <c r="G133" s="165"/>
      <c r="H133" s="165"/>
      <c r="I133" s="165"/>
      <c r="J133" s="165"/>
      <c r="K133" s="165"/>
      <c r="L133" s="165"/>
      <c r="M133" s="165"/>
      <c r="N133" s="165"/>
      <c r="O133" s="165"/>
      <c r="P133" s="166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67"/>
      <c r="E134" s="168"/>
      <c r="F134" s="168"/>
      <c r="G134" s="168"/>
      <c r="H134" s="168"/>
      <c r="I134" s="168"/>
      <c r="J134" s="168"/>
      <c r="K134" s="168"/>
      <c r="L134" s="168"/>
      <c r="M134" s="168"/>
      <c r="N134" s="168"/>
      <c r="O134" s="168"/>
      <c r="P134" s="169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71" t="str">
        <f>V28</f>
        <v>André fogão</v>
      </c>
      <c r="E136" s="173"/>
      <c r="F136" s="63">
        <v>51</v>
      </c>
      <c r="G136" s="14" t="s">
        <v>20</v>
      </c>
      <c r="H136" s="62">
        <v>48</v>
      </c>
      <c r="I136" s="171" t="str">
        <f>V26</f>
        <v>Casinha da Grazi</v>
      </c>
      <c r="J136" s="172"/>
      <c r="K136" s="172"/>
      <c r="L136" s="172"/>
      <c r="M136" s="172"/>
      <c r="N136" s="172"/>
      <c r="O136" s="172"/>
      <c r="P136" s="173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70" t="str">
        <f>V22</f>
        <v>Vitullo soccer clube</v>
      </c>
      <c r="E137" s="170"/>
      <c r="F137" s="62">
        <v>27</v>
      </c>
      <c r="G137" s="14" t="s">
        <v>20</v>
      </c>
      <c r="H137" s="63">
        <v>37</v>
      </c>
      <c r="I137" s="170" t="str">
        <f>V25</f>
        <v>Bayern do Cartola</v>
      </c>
      <c r="J137" s="170"/>
      <c r="K137" s="170"/>
      <c r="L137" s="170"/>
      <c r="M137" s="170"/>
      <c r="N137" s="170"/>
      <c r="O137" s="170"/>
      <c r="P137" s="170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71" t="str">
        <f>V31</f>
        <v>VascoPaulo F.C.</v>
      </c>
      <c r="E138" s="173"/>
      <c r="F138" s="63">
        <v>54</v>
      </c>
      <c r="G138" s="14" t="s">
        <v>20</v>
      </c>
      <c r="H138" s="62">
        <v>41</v>
      </c>
      <c r="I138" s="171" t="str">
        <f>V21</f>
        <v>JUGULI Fc</v>
      </c>
      <c r="J138" s="172"/>
      <c r="K138" s="172"/>
      <c r="L138" s="172"/>
      <c r="M138" s="172"/>
      <c r="N138" s="172"/>
      <c r="O138" s="172"/>
      <c r="P138" s="173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70" t="str">
        <f>V27</f>
        <v>Grajaú F.C.</v>
      </c>
      <c r="E139" s="170"/>
      <c r="F139" s="63">
        <v>55</v>
      </c>
      <c r="G139" s="14" t="s">
        <v>20</v>
      </c>
      <c r="H139" s="62">
        <v>21</v>
      </c>
      <c r="I139" s="170" t="str">
        <f>V23</f>
        <v>tico sto fc</v>
      </c>
      <c r="J139" s="170"/>
      <c r="K139" s="170"/>
      <c r="L139" s="170"/>
      <c r="M139" s="170"/>
      <c r="N139" s="170"/>
      <c r="O139" s="170"/>
      <c r="P139" s="170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70" t="str">
        <f>V20</f>
        <v>MJ Predador F.C.</v>
      </c>
      <c r="E140" s="170"/>
      <c r="F140" s="62">
        <v>28</v>
      </c>
      <c r="G140" s="14" t="s">
        <v>20</v>
      </c>
      <c r="H140" s="62">
        <v>28</v>
      </c>
      <c r="I140" s="170" t="str">
        <f>V24</f>
        <v>Espamengo</v>
      </c>
      <c r="J140" s="170"/>
      <c r="K140" s="170"/>
      <c r="L140" s="170"/>
      <c r="M140" s="170"/>
      <c r="N140" s="170"/>
      <c r="O140" s="170"/>
      <c r="P140" s="170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70" t="str">
        <f>V30</f>
        <v>VivaCR.FC</v>
      </c>
      <c r="E141" s="170"/>
      <c r="F141" s="62">
        <v>48</v>
      </c>
      <c r="G141" s="14" t="s">
        <v>20</v>
      </c>
      <c r="H141" s="63">
        <v>51</v>
      </c>
      <c r="I141" s="170" t="str">
        <f>V29</f>
        <v>hugofluzao</v>
      </c>
      <c r="J141" s="170"/>
      <c r="K141" s="170"/>
      <c r="L141" s="170"/>
      <c r="M141" s="170"/>
      <c r="N141" s="170"/>
      <c r="O141" s="170"/>
      <c r="P141" s="170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111"/>
  <sheetViews>
    <sheetView showGridLines="0" showRowColHeaders="0" tabSelected="1" zoomScale="80" zoomScaleNormal="80" workbookViewId="0">
      <selection activeCell="AC14" sqref="AC14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78" t="s">
        <v>197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80"/>
    </row>
    <row r="3" spans="2:29">
      <c r="B3" s="181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3"/>
    </row>
    <row r="4" spans="2:29" ht="15.75" thickBot="1">
      <c r="B4" s="184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6"/>
    </row>
    <row r="5" spans="2:29" ht="15.75" thickBot="1"/>
    <row r="6" spans="2:29">
      <c r="B6" s="178" t="s">
        <v>58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80"/>
    </row>
    <row r="7" spans="2:29">
      <c r="B7" s="181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3"/>
    </row>
    <row r="8" spans="2:29" ht="15.75" thickBot="1">
      <c r="B8" s="184"/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6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212" t="s">
        <v>57</v>
      </c>
      <c r="K9" s="213"/>
      <c r="L9" s="213"/>
      <c r="M9" s="213"/>
      <c r="N9" s="213"/>
      <c r="O9" s="213"/>
      <c r="P9" s="214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215"/>
      <c r="K10" s="216"/>
      <c r="L10" s="216"/>
      <c r="M10" s="216"/>
      <c r="N10" s="216"/>
      <c r="O10" s="216"/>
      <c r="P10" s="217"/>
      <c r="Q10" s="26"/>
      <c r="R10" s="26"/>
      <c r="S10" s="26"/>
      <c r="T10" s="26"/>
      <c r="U10" s="26"/>
      <c r="V10" s="26"/>
      <c r="W10" s="27"/>
    </row>
    <row r="11" spans="2:29" ht="15.75">
      <c r="B11" s="206" t="s">
        <v>49</v>
      </c>
      <c r="C11" s="207"/>
      <c r="D11" s="206" t="str">
        <f>IF(OR('GRUPO 1'!F141="",'GRUPO 1'!F141=""),"",'GRUPO 1'!E20)</f>
        <v>Us Karas</v>
      </c>
      <c r="E11" s="207"/>
      <c r="F11" s="207"/>
      <c r="G11" s="207"/>
      <c r="H11" s="207"/>
      <c r="I11" s="207"/>
      <c r="J11" s="207"/>
      <c r="K11" s="207"/>
      <c r="L11" s="146">
        <v>65.099999999999994</v>
      </c>
      <c r="M11" s="28" t="s">
        <v>46</v>
      </c>
      <c r="N11" s="153">
        <v>83.08</v>
      </c>
      <c r="O11" s="207" t="str">
        <f>IF(OR('GRUPO 4'!F141="",'GRUPO 4'!F141=""),"",'GRUPO 4'!E23)</f>
        <v>Grajaú F.C.</v>
      </c>
      <c r="P11" s="207"/>
      <c r="Q11" s="207"/>
      <c r="R11" s="207"/>
      <c r="S11" s="207"/>
      <c r="T11" s="207"/>
      <c r="U11" s="207"/>
      <c r="V11" s="207"/>
      <c r="W11" s="210"/>
      <c r="AA11" s="29"/>
      <c r="AB11" s="29"/>
      <c r="AC11" s="29"/>
    </row>
    <row r="12" spans="2:29" ht="16.5" thickBot="1">
      <c r="B12" s="208"/>
      <c r="C12" s="209"/>
      <c r="D12" s="208"/>
      <c r="E12" s="209"/>
      <c r="F12" s="209"/>
      <c r="G12" s="209"/>
      <c r="H12" s="209"/>
      <c r="I12" s="209"/>
      <c r="J12" s="209"/>
      <c r="K12" s="209"/>
      <c r="L12" s="147">
        <v>33.06</v>
      </c>
      <c r="M12" s="44" t="s">
        <v>46</v>
      </c>
      <c r="N12" s="154">
        <v>49.65</v>
      </c>
      <c r="O12" s="209"/>
      <c r="P12" s="209"/>
      <c r="Q12" s="209"/>
      <c r="R12" s="209"/>
      <c r="S12" s="209"/>
      <c r="T12" s="209"/>
      <c r="U12" s="209"/>
      <c r="V12" s="209"/>
      <c r="W12" s="211"/>
      <c r="AA12" s="33"/>
      <c r="AB12" s="33" t="s">
        <v>45</v>
      </c>
      <c r="AC12" s="33"/>
    </row>
    <row r="13" spans="2:29" ht="14.25" customHeight="1" thickBot="1">
      <c r="B13" s="137"/>
      <c r="C13" s="138"/>
      <c r="D13" s="137"/>
      <c r="E13" s="138"/>
      <c r="F13" s="138"/>
      <c r="G13" s="138"/>
      <c r="H13" s="138"/>
      <c r="I13" s="138"/>
      <c r="J13" s="138"/>
      <c r="K13" s="138"/>
      <c r="L13" s="148">
        <f>IF(OR(L12="",N11=""),"",SUM(L11:L12))</f>
        <v>98.16</v>
      </c>
      <c r="M13" s="48"/>
      <c r="N13" s="155">
        <f>IF(OR(L12="",N11=""),"",SUM(N11:N12))</f>
        <v>132.72999999999999</v>
      </c>
      <c r="O13" s="138"/>
      <c r="P13" s="138"/>
      <c r="Q13" s="138"/>
      <c r="R13" s="138"/>
      <c r="S13" s="138"/>
      <c r="T13" s="138"/>
      <c r="U13" s="138"/>
      <c r="V13" s="138"/>
      <c r="W13" s="139"/>
      <c r="AA13" s="37" t="s">
        <v>59</v>
      </c>
      <c r="AB13" s="38" t="s">
        <v>46</v>
      </c>
      <c r="AC13" s="37" t="s">
        <v>67</v>
      </c>
    </row>
    <row r="14" spans="2:29" ht="15.75">
      <c r="B14" s="206" t="s">
        <v>50</v>
      </c>
      <c r="C14" s="207"/>
      <c r="D14" s="206" t="str">
        <f>IF(OR('GRUPO 3'!F141="",'GRUPO 3'!F141=""),"",'GRUPO 3'!E21)</f>
        <v>Rosinha da Gabi</v>
      </c>
      <c r="E14" s="207"/>
      <c r="F14" s="207"/>
      <c r="G14" s="207"/>
      <c r="H14" s="207"/>
      <c r="I14" s="207"/>
      <c r="J14" s="207"/>
      <c r="K14" s="207"/>
      <c r="L14" s="149">
        <v>44.6</v>
      </c>
      <c r="M14" s="114" t="s">
        <v>46</v>
      </c>
      <c r="N14" s="156">
        <v>69.599999999999994</v>
      </c>
      <c r="O14" s="207" t="str">
        <f>IF(OR('GRUPO 2'!F141="",'GRUPO 2'!F141=""),"",'GRUPO 2'!E22)</f>
        <v>Soccer Italy</v>
      </c>
      <c r="P14" s="207"/>
      <c r="Q14" s="207"/>
      <c r="R14" s="207"/>
      <c r="S14" s="207"/>
      <c r="T14" s="207"/>
      <c r="U14" s="207"/>
      <c r="V14" s="207"/>
      <c r="W14" s="210"/>
      <c r="AA14" s="37" t="s">
        <v>60</v>
      </c>
      <c r="AB14" s="38" t="s">
        <v>46</v>
      </c>
      <c r="AC14" s="37" t="s">
        <v>68</v>
      </c>
    </row>
    <row r="15" spans="2:29" ht="16.5" thickBot="1">
      <c r="B15" s="208"/>
      <c r="C15" s="209"/>
      <c r="D15" s="208"/>
      <c r="E15" s="209"/>
      <c r="F15" s="209"/>
      <c r="G15" s="209"/>
      <c r="H15" s="209"/>
      <c r="I15" s="209"/>
      <c r="J15" s="209"/>
      <c r="K15" s="209"/>
      <c r="L15" s="150">
        <v>60.96</v>
      </c>
      <c r="M15" s="44" t="s">
        <v>46</v>
      </c>
      <c r="N15" s="157">
        <v>45.09</v>
      </c>
      <c r="O15" s="209"/>
      <c r="P15" s="209"/>
      <c r="Q15" s="209"/>
      <c r="R15" s="209"/>
      <c r="S15" s="209"/>
      <c r="T15" s="209"/>
      <c r="U15" s="209"/>
      <c r="V15" s="209"/>
      <c r="W15" s="211"/>
      <c r="AA15" s="37" t="s">
        <v>61</v>
      </c>
      <c r="AB15" s="38" t="s">
        <v>46</v>
      </c>
      <c r="AC15" s="37" t="s">
        <v>69</v>
      </c>
    </row>
    <row r="16" spans="2:29" ht="12.75" customHeight="1" thickBot="1">
      <c r="B16" s="137"/>
      <c r="C16" s="138"/>
      <c r="D16" s="137"/>
      <c r="E16" s="138"/>
      <c r="F16" s="138"/>
      <c r="G16" s="138"/>
      <c r="H16" s="138"/>
      <c r="I16" s="138"/>
      <c r="J16" s="138"/>
      <c r="K16" s="138"/>
      <c r="L16" s="148">
        <f>IF(OR(L15="",N14=""),"",SUM(L14:L15))</f>
        <v>105.56</v>
      </c>
      <c r="M16" s="48"/>
      <c r="N16" s="155">
        <f>IF(OR(L15="",N14=""),"",SUM(N14:N15))</f>
        <v>114.69</v>
      </c>
      <c r="O16" s="138"/>
      <c r="P16" s="138"/>
      <c r="Q16" s="138"/>
      <c r="R16" s="138"/>
      <c r="S16" s="138"/>
      <c r="T16" s="138"/>
      <c r="U16" s="138"/>
      <c r="V16" s="138"/>
      <c r="W16" s="139"/>
      <c r="AA16" s="37" t="s">
        <v>62</v>
      </c>
      <c r="AB16" s="38" t="s">
        <v>46</v>
      </c>
      <c r="AC16" s="37" t="s">
        <v>70</v>
      </c>
    </row>
    <row r="17" spans="2:29" ht="15.75">
      <c r="B17" s="206" t="s">
        <v>51</v>
      </c>
      <c r="C17" s="207"/>
      <c r="D17" s="206" t="str">
        <f>IF(OR('GRUPO 2'!F141="",'GRUPO 2'!F141=""),"",'GRUPO 2'!E20)</f>
        <v>Bahia aju</v>
      </c>
      <c r="E17" s="207"/>
      <c r="F17" s="207"/>
      <c r="G17" s="207"/>
      <c r="H17" s="207"/>
      <c r="I17" s="207"/>
      <c r="J17" s="207"/>
      <c r="K17" s="207"/>
      <c r="L17" s="149">
        <v>56.35</v>
      </c>
      <c r="M17" s="114" t="s">
        <v>46</v>
      </c>
      <c r="N17" s="156">
        <v>71.400000000000006</v>
      </c>
      <c r="O17" s="207" t="str">
        <f>IF(OR('GRUPO 3'!F141="",'GRUPO 3'!F141=""),"",'GRUPO 3'!E23)</f>
        <v>Lucca Mengão</v>
      </c>
      <c r="P17" s="207"/>
      <c r="Q17" s="207"/>
      <c r="R17" s="207"/>
      <c r="S17" s="207"/>
      <c r="T17" s="207"/>
      <c r="U17" s="207"/>
      <c r="V17" s="207"/>
      <c r="W17" s="210"/>
      <c r="AA17" s="37" t="s">
        <v>63</v>
      </c>
      <c r="AB17" s="38" t="s">
        <v>46</v>
      </c>
      <c r="AC17" s="37" t="s">
        <v>71</v>
      </c>
    </row>
    <row r="18" spans="2:29" ht="16.5" thickBot="1">
      <c r="B18" s="208"/>
      <c r="C18" s="209"/>
      <c r="D18" s="208"/>
      <c r="E18" s="209"/>
      <c r="F18" s="209"/>
      <c r="G18" s="209"/>
      <c r="H18" s="209"/>
      <c r="I18" s="209"/>
      <c r="J18" s="209"/>
      <c r="K18" s="209"/>
      <c r="L18" s="147">
        <v>47.46</v>
      </c>
      <c r="M18" s="44" t="s">
        <v>46</v>
      </c>
      <c r="N18" s="154">
        <v>59.56</v>
      </c>
      <c r="O18" s="209"/>
      <c r="P18" s="209"/>
      <c r="Q18" s="209"/>
      <c r="R18" s="209"/>
      <c r="S18" s="209"/>
      <c r="T18" s="209"/>
      <c r="U18" s="209"/>
      <c r="V18" s="209"/>
      <c r="W18" s="211"/>
      <c r="AA18" s="37" t="s">
        <v>64</v>
      </c>
      <c r="AB18" s="38" t="s">
        <v>46</v>
      </c>
      <c r="AC18" s="37" t="s">
        <v>72</v>
      </c>
    </row>
    <row r="19" spans="2:29" ht="14.25" customHeight="1" thickBot="1">
      <c r="B19" s="137"/>
      <c r="C19" s="138"/>
      <c r="D19" s="137"/>
      <c r="E19" s="138"/>
      <c r="F19" s="138"/>
      <c r="G19" s="138"/>
      <c r="H19" s="138"/>
      <c r="I19" s="138"/>
      <c r="J19" s="138"/>
      <c r="K19" s="138"/>
      <c r="L19" s="148">
        <f>IF(OR(L18="",N17=""),"",SUM(L17:L18))</f>
        <v>103.81</v>
      </c>
      <c r="M19" s="48"/>
      <c r="N19" s="155">
        <f>IF(OR(L18="",N17=""),"",SUM(N17:N18))</f>
        <v>130.96</v>
      </c>
      <c r="O19" s="138"/>
      <c r="P19" s="138"/>
      <c r="Q19" s="138"/>
      <c r="R19" s="138"/>
      <c r="S19" s="138"/>
      <c r="T19" s="138"/>
      <c r="U19" s="138"/>
      <c r="V19" s="138"/>
      <c r="W19" s="139"/>
      <c r="AA19" s="37" t="s">
        <v>65</v>
      </c>
      <c r="AB19" s="38" t="s">
        <v>46</v>
      </c>
      <c r="AC19" s="37" t="s">
        <v>73</v>
      </c>
    </row>
    <row r="20" spans="2:29" ht="15.75">
      <c r="B20" s="206" t="s">
        <v>52</v>
      </c>
      <c r="C20" s="210"/>
      <c r="D20" s="206" t="str">
        <f>IF(OR('GRUPO 4'!F141="",'GRUPO 4'!F141=""),"",'GRUPO 4'!E21)</f>
        <v>hugofluzao</v>
      </c>
      <c r="E20" s="207"/>
      <c r="F20" s="207"/>
      <c r="G20" s="207"/>
      <c r="H20" s="207"/>
      <c r="I20" s="207"/>
      <c r="J20" s="207"/>
      <c r="K20" s="207"/>
      <c r="L20" s="149">
        <v>55.68</v>
      </c>
      <c r="M20" s="114" t="s">
        <v>46</v>
      </c>
      <c r="N20" s="156">
        <v>65</v>
      </c>
      <c r="O20" s="207" t="str">
        <f>IF(OR('GRUPO 1'!F141="",'GRUPO 1'!F141=""),"",'GRUPO 1'!E22)</f>
        <v>Barbosinhaas</v>
      </c>
      <c r="P20" s="207"/>
      <c r="Q20" s="207"/>
      <c r="R20" s="207"/>
      <c r="S20" s="207"/>
      <c r="T20" s="207"/>
      <c r="U20" s="207"/>
      <c r="V20" s="207"/>
      <c r="W20" s="210"/>
      <c r="AA20" s="37" t="s">
        <v>66</v>
      </c>
      <c r="AB20" s="38" t="s">
        <v>46</v>
      </c>
      <c r="AC20" s="37" t="s">
        <v>74</v>
      </c>
    </row>
    <row r="21" spans="2:29" ht="16.5" thickBot="1">
      <c r="B21" s="208"/>
      <c r="C21" s="211"/>
      <c r="D21" s="208"/>
      <c r="E21" s="209"/>
      <c r="F21" s="209"/>
      <c r="G21" s="209"/>
      <c r="H21" s="209"/>
      <c r="I21" s="209"/>
      <c r="J21" s="209"/>
      <c r="K21" s="209"/>
      <c r="L21" s="150">
        <v>52.96</v>
      </c>
      <c r="M21" s="44" t="s">
        <v>46</v>
      </c>
      <c r="N21" s="157">
        <v>48.96</v>
      </c>
      <c r="O21" s="209"/>
      <c r="P21" s="209"/>
      <c r="Q21" s="209"/>
      <c r="R21" s="209"/>
      <c r="S21" s="209"/>
      <c r="T21" s="209"/>
      <c r="U21" s="209"/>
      <c r="V21" s="209"/>
      <c r="W21" s="211"/>
    </row>
    <row r="22" spans="2:29" ht="16.5" thickBot="1">
      <c r="B22" s="41"/>
      <c r="C22" s="42"/>
      <c r="D22" s="41"/>
      <c r="E22" s="43"/>
      <c r="F22" s="43"/>
      <c r="G22" s="43"/>
      <c r="H22" s="43"/>
      <c r="I22" s="43"/>
      <c r="J22" s="43"/>
      <c r="K22" s="43"/>
      <c r="L22" s="148">
        <f>IF(OR(L21="",N20=""),"",SUM(L20:L21))</f>
        <v>108.64</v>
      </c>
      <c r="M22" s="48"/>
      <c r="N22" s="155">
        <f>IF(OR(L21="",N20=""),"",SUM(N20:N21))</f>
        <v>113.96000000000001</v>
      </c>
      <c r="O22" s="43"/>
      <c r="P22" s="43"/>
      <c r="Q22" s="43"/>
      <c r="R22" s="43"/>
      <c r="S22" s="43"/>
      <c r="T22" s="43"/>
      <c r="U22" s="43"/>
      <c r="V22" s="43"/>
      <c r="W22" s="42"/>
    </row>
    <row r="23" spans="2:29" ht="15.75">
      <c r="B23" s="206" t="s">
        <v>53</v>
      </c>
      <c r="C23" s="207"/>
      <c r="D23" s="206" t="str">
        <f>IF(OR('GRUPO 3'!F141="",'GRUPO 3'!F141=""),"",'GRUPO 3'!E20)</f>
        <v>BFR Igor Costa</v>
      </c>
      <c r="E23" s="207"/>
      <c r="F23" s="207"/>
      <c r="G23" s="207"/>
      <c r="H23" s="207"/>
      <c r="I23" s="207"/>
      <c r="J23" s="207"/>
      <c r="K23" s="207"/>
      <c r="L23" s="152">
        <v>44.7</v>
      </c>
      <c r="M23" s="114" t="s">
        <v>46</v>
      </c>
      <c r="N23" s="159">
        <v>9.61</v>
      </c>
      <c r="O23" s="207" t="str">
        <f>IF(OR('GRUPO 2'!F141="",'GRUPO 2'!F141=""),"",'GRUPO 2'!E23)</f>
        <v>ousadia e alegriaa1</v>
      </c>
      <c r="P23" s="207"/>
      <c r="Q23" s="207"/>
      <c r="R23" s="207"/>
      <c r="S23" s="207"/>
      <c r="T23" s="207"/>
      <c r="U23" s="207"/>
      <c r="V23" s="207"/>
      <c r="W23" s="210"/>
    </row>
    <row r="24" spans="2:29" ht="16.5" thickBot="1">
      <c r="B24" s="208"/>
      <c r="C24" s="209"/>
      <c r="D24" s="208"/>
      <c r="E24" s="209"/>
      <c r="F24" s="209"/>
      <c r="G24" s="209"/>
      <c r="H24" s="209"/>
      <c r="I24" s="209"/>
      <c r="J24" s="209"/>
      <c r="K24" s="209"/>
      <c r="L24" s="147">
        <v>40.590000000000003</v>
      </c>
      <c r="M24" s="44" t="s">
        <v>46</v>
      </c>
      <c r="N24" s="154">
        <v>58.55</v>
      </c>
      <c r="O24" s="209"/>
      <c r="P24" s="209"/>
      <c r="Q24" s="209"/>
      <c r="R24" s="209"/>
      <c r="S24" s="209"/>
      <c r="T24" s="209"/>
      <c r="U24" s="209"/>
      <c r="V24" s="209"/>
      <c r="W24" s="211"/>
    </row>
    <row r="25" spans="2:29" ht="16.5" customHeight="1" thickBot="1">
      <c r="B25" s="137"/>
      <c r="C25" s="138"/>
      <c r="D25" s="137"/>
      <c r="E25" s="138"/>
      <c r="F25" s="138"/>
      <c r="G25" s="138"/>
      <c r="H25" s="138"/>
      <c r="I25" s="138"/>
      <c r="J25" s="138"/>
      <c r="K25" s="138"/>
      <c r="L25" s="151">
        <f>IF(OR(L24="",N23=""),"",SUM(L23:L24))</f>
        <v>85.29</v>
      </c>
      <c r="M25" s="48"/>
      <c r="N25" s="158">
        <f>IF(OR(L24="",N23=""),"",SUM(N23:N24))</f>
        <v>68.16</v>
      </c>
      <c r="O25" s="138"/>
      <c r="P25" s="138"/>
      <c r="Q25" s="138"/>
      <c r="R25" s="138"/>
      <c r="S25" s="138"/>
      <c r="T25" s="138"/>
      <c r="U25" s="138"/>
      <c r="V25" s="138"/>
      <c r="W25" s="139"/>
    </row>
    <row r="26" spans="2:29" ht="15.75">
      <c r="B26" s="206" t="s">
        <v>54</v>
      </c>
      <c r="C26" s="207"/>
      <c r="D26" s="206" t="str">
        <f>IF(OR('GRUPO 2'!F141="",'GRUPO 2'!F141=""),"",'GRUPO 2'!E21)</f>
        <v>Driblador F.C</v>
      </c>
      <c r="E26" s="207"/>
      <c r="F26" s="207"/>
      <c r="G26" s="207"/>
      <c r="H26" s="207"/>
      <c r="I26" s="207"/>
      <c r="J26" s="207"/>
      <c r="K26" s="207"/>
      <c r="L26" s="149">
        <v>60.6</v>
      </c>
      <c r="M26" s="114" t="s">
        <v>46</v>
      </c>
      <c r="N26" s="156">
        <v>75.599999999999994</v>
      </c>
      <c r="O26" s="207" t="str">
        <f>IF(OR('GRUPO 3'!F141="",'GRUPO 3'!F141=""),"",'GRUPO 3'!E22)</f>
        <v>La Bestia Negra_Z</v>
      </c>
      <c r="P26" s="207"/>
      <c r="Q26" s="207"/>
      <c r="R26" s="207"/>
      <c r="S26" s="207"/>
      <c r="T26" s="207"/>
      <c r="U26" s="207"/>
      <c r="V26" s="207"/>
      <c r="W26" s="210"/>
    </row>
    <row r="27" spans="2:29" ht="16.5" thickBot="1">
      <c r="B27" s="208"/>
      <c r="C27" s="209"/>
      <c r="D27" s="208"/>
      <c r="E27" s="209"/>
      <c r="F27" s="209"/>
      <c r="G27" s="209"/>
      <c r="H27" s="209"/>
      <c r="I27" s="209"/>
      <c r="J27" s="209"/>
      <c r="K27" s="209"/>
      <c r="L27" s="147">
        <v>39.270000000000003</v>
      </c>
      <c r="M27" s="44" t="s">
        <v>46</v>
      </c>
      <c r="N27" s="154">
        <v>47.46</v>
      </c>
      <c r="O27" s="209"/>
      <c r="P27" s="209"/>
      <c r="Q27" s="209"/>
      <c r="R27" s="209"/>
      <c r="S27" s="209"/>
      <c r="T27" s="209"/>
      <c r="U27" s="209"/>
      <c r="V27" s="209"/>
      <c r="W27" s="211"/>
    </row>
    <row r="28" spans="2:29" ht="15.75" customHeight="1" thickBot="1">
      <c r="B28" s="137"/>
      <c r="C28" s="138"/>
      <c r="D28" s="137"/>
      <c r="E28" s="138"/>
      <c r="F28" s="138"/>
      <c r="G28" s="138"/>
      <c r="H28" s="138"/>
      <c r="I28" s="138"/>
      <c r="J28" s="138"/>
      <c r="K28" s="138"/>
      <c r="L28" s="148">
        <f>IF(OR(L27="",N26=""),"",SUM(L26:L27))</f>
        <v>99.87</v>
      </c>
      <c r="M28" s="48"/>
      <c r="N28" s="155">
        <f>IF(OR(L27="",N26=""),"",SUM(N26:N27))</f>
        <v>123.06</v>
      </c>
      <c r="O28" s="138"/>
      <c r="P28" s="138"/>
      <c r="Q28" s="138"/>
      <c r="R28" s="138"/>
      <c r="S28" s="138"/>
      <c r="T28" s="138"/>
      <c r="U28" s="138"/>
      <c r="V28" s="138"/>
      <c r="W28" s="139"/>
    </row>
    <row r="29" spans="2:29" ht="15.75">
      <c r="B29" s="206" t="s">
        <v>55</v>
      </c>
      <c r="C29" s="207"/>
      <c r="D29" s="206" t="str">
        <f>IF(OR('GRUPO 4'!F141="",'GRUPO 4'!F141=""),"",'GRUPO 4'!E20)</f>
        <v>Casinha da Grazi</v>
      </c>
      <c r="E29" s="207"/>
      <c r="F29" s="207"/>
      <c r="G29" s="207"/>
      <c r="H29" s="207"/>
      <c r="I29" s="207"/>
      <c r="J29" s="207"/>
      <c r="K29" s="207"/>
      <c r="L29" s="149">
        <v>48.25</v>
      </c>
      <c r="M29" s="114" t="s">
        <v>46</v>
      </c>
      <c r="N29" s="156">
        <v>70.78</v>
      </c>
      <c r="O29" s="207" t="str">
        <f>IF(OR('GRUPO 1'!F141="",'GRUPO 1'!F141=""),"",'GRUPO 1'!E23)</f>
        <v>Botafogo do HG</v>
      </c>
      <c r="P29" s="207"/>
      <c r="Q29" s="207"/>
      <c r="R29" s="207"/>
      <c r="S29" s="207"/>
      <c r="T29" s="207"/>
      <c r="U29" s="207"/>
      <c r="V29" s="207"/>
      <c r="W29" s="210"/>
    </row>
    <row r="30" spans="2:29" ht="16.5" thickBot="1">
      <c r="B30" s="208"/>
      <c r="C30" s="209"/>
      <c r="D30" s="208"/>
      <c r="E30" s="209"/>
      <c r="F30" s="209"/>
      <c r="G30" s="209"/>
      <c r="H30" s="209"/>
      <c r="I30" s="209"/>
      <c r="J30" s="209"/>
      <c r="K30" s="209"/>
      <c r="L30" s="150">
        <v>50.46</v>
      </c>
      <c r="M30" s="44" t="s">
        <v>46</v>
      </c>
      <c r="N30" s="157">
        <v>34.590000000000003</v>
      </c>
      <c r="O30" s="209"/>
      <c r="P30" s="209"/>
      <c r="Q30" s="209"/>
      <c r="R30" s="209"/>
      <c r="S30" s="209"/>
      <c r="T30" s="209"/>
      <c r="U30" s="209"/>
      <c r="V30" s="209"/>
      <c r="W30" s="211"/>
    </row>
    <row r="31" spans="2:29" ht="13.5" customHeight="1" thickBot="1">
      <c r="B31" s="137"/>
      <c r="C31" s="138"/>
      <c r="D31" s="137"/>
      <c r="E31" s="138"/>
      <c r="F31" s="138"/>
      <c r="G31" s="138"/>
      <c r="H31" s="138"/>
      <c r="I31" s="138"/>
      <c r="J31" s="138"/>
      <c r="K31" s="138"/>
      <c r="L31" s="148">
        <f>IF(OR(L30="",N29=""),"",SUM(L29:L30))</f>
        <v>98.710000000000008</v>
      </c>
      <c r="M31" s="48"/>
      <c r="N31" s="155">
        <f>IF(OR(L30="",N29=""),"",SUM(N29:N30))</f>
        <v>105.37</v>
      </c>
      <c r="O31" s="138"/>
      <c r="P31" s="138"/>
      <c r="Q31" s="138"/>
      <c r="R31" s="138"/>
      <c r="S31" s="138"/>
      <c r="T31" s="138"/>
      <c r="U31" s="138"/>
      <c r="V31" s="138"/>
      <c r="W31" s="139"/>
    </row>
    <row r="32" spans="2:29" ht="15.75">
      <c r="B32" s="206" t="s">
        <v>56</v>
      </c>
      <c r="C32" s="210"/>
      <c r="D32" s="206" t="str">
        <f>IF(OR('GRUPO 1'!F141="",'GRUPO 1'!F141=""),"",'GRUPO 1'!E21)</f>
        <v>TriangagemFC</v>
      </c>
      <c r="E32" s="207"/>
      <c r="F32" s="207"/>
      <c r="G32" s="207"/>
      <c r="H32" s="207"/>
      <c r="I32" s="207"/>
      <c r="J32" s="207"/>
      <c r="K32" s="207"/>
      <c r="L32" s="152">
        <v>66.099999999999994</v>
      </c>
      <c r="M32" s="114" t="s">
        <v>46</v>
      </c>
      <c r="N32" s="159">
        <v>56.3</v>
      </c>
      <c r="O32" s="207" t="str">
        <f>IF(OR('GRUPO 4'!F141="",'GRUPO 4'!F141=""),"",'GRUPO 4'!E22)</f>
        <v>VivaCR.FC</v>
      </c>
      <c r="P32" s="207"/>
      <c r="Q32" s="207"/>
      <c r="R32" s="207"/>
      <c r="S32" s="207"/>
      <c r="T32" s="207"/>
      <c r="U32" s="207"/>
      <c r="V32" s="207"/>
      <c r="W32" s="210"/>
    </row>
    <row r="33" spans="2:23" ht="16.5" thickBot="1">
      <c r="B33" s="208"/>
      <c r="C33" s="211"/>
      <c r="D33" s="218"/>
      <c r="E33" s="219"/>
      <c r="F33" s="219"/>
      <c r="G33" s="219"/>
      <c r="H33" s="219"/>
      <c r="I33" s="219"/>
      <c r="J33" s="219"/>
      <c r="K33" s="219"/>
      <c r="L33" s="147">
        <v>43.16</v>
      </c>
      <c r="M33" s="44" t="s">
        <v>46</v>
      </c>
      <c r="N33" s="154">
        <v>46.22</v>
      </c>
      <c r="O33" s="219"/>
      <c r="P33" s="219"/>
      <c r="Q33" s="219"/>
      <c r="R33" s="219"/>
      <c r="S33" s="219"/>
      <c r="T33" s="219"/>
      <c r="U33" s="219"/>
      <c r="V33" s="219"/>
      <c r="W33" s="220"/>
    </row>
    <row r="34" spans="2:23" ht="16.5" thickBot="1">
      <c r="B34" s="41"/>
      <c r="C34" s="42"/>
      <c r="D34" s="41"/>
      <c r="E34" s="43"/>
      <c r="F34" s="43"/>
      <c r="G34" s="43"/>
      <c r="H34" s="43"/>
      <c r="I34" s="43"/>
      <c r="J34" s="43"/>
      <c r="K34" s="43"/>
      <c r="L34" s="151">
        <f>IF(OR(L33="",N32=""),"",SUM(L32:L33))</f>
        <v>109.25999999999999</v>
      </c>
      <c r="M34" s="48"/>
      <c r="N34" s="158">
        <f>IF(OR(L33="",N32=""),"",SUM(N32:N33))</f>
        <v>102.52</v>
      </c>
      <c r="O34" s="43"/>
      <c r="P34" s="43"/>
      <c r="Q34" s="43"/>
      <c r="R34" s="43"/>
      <c r="S34" s="43"/>
      <c r="T34" s="43"/>
      <c r="U34" s="43"/>
      <c r="V34" s="43"/>
      <c r="W34" s="42"/>
    </row>
    <row r="35" spans="2:23" ht="15.75" thickBot="1"/>
    <row r="36" spans="2:23">
      <c r="B36" s="178" t="s">
        <v>47</v>
      </c>
      <c r="C36" s="179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80"/>
    </row>
    <row r="37" spans="2:23">
      <c r="B37" s="181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3"/>
    </row>
    <row r="38" spans="2:23" ht="15.75" thickBot="1">
      <c r="B38" s="184"/>
      <c r="C38" s="185"/>
      <c r="D38" s="185"/>
      <c r="E38" s="185"/>
      <c r="F38" s="185"/>
      <c r="G38" s="185"/>
      <c r="H38" s="185"/>
      <c r="I38" s="185"/>
      <c r="J38" s="182"/>
      <c r="K38" s="182"/>
      <c r="L38" s="182"/>
      <c r="M38" s="182"/>
      <c r="N38" s="182"/>
      <c r="O38" s="182"/>
      <c r="P38" s="182"/>
      <c r="Q38" s="185"/>
      <c r="R38" s="185"/>
      <c r="S38" s="185"/>
      <c r="T38" s="185"/>
      <c r="U38" s="185"/>
      <c r="V38" s="185"/>
      <c r="W38" s="186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221" t="s">
        <v>48</v>
      </c>
      <c r="K39" s="222"/>
      <c r="L39" s="222"/>
      <c r="M39" s="222"/>
      <c r="N39" s="222"/>
      <c r="O39" s="222"/>
      <c r="P39" s="223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224"/>
      <c r="K40" s="216"/>
      <c r="L40" s="216"/>
      <c r="M40" s="216"/>
      <c r="N40" s="216"/>
      <c r="O40" s="216"/>
      <c r="P40" s="225"/>
      <c r="Q40" s="26"/>
      <c r="R40" s="26"/>
      <c r="S40" s="26"/>
      <c r="T40" s="26"/>
      <c r="U40" s="26"/>
      <c r="V40" s="26"/>
      <c r="W40" s="27"/>
    </row>
    <row r="41" spans="2:23">
      <c r="B41" s="206" t="s">
        <v>79</v>
      </c>
      <c r="C41" s="207"/>
      <c r="D41" s="206" t="str">
        <f>IF(OR(L13="",N13=""),"",IF(L13&gt;N13,D11,O11))</f>
        <v>Grajaú F.C.</v>
      </c>
      <c r="E41" s="207"/>
      <c r="F41" s="207"/>
      <c r="G41" s="207"/>
      <c r="H41" s="207"/>
      <c r="I41" s="207"/>
      <c r="J41" s="207"/>
      <c r="K41" s="210"/>
      <c r="L41" s="30">
        <v>54</v>
      </c>
      <c r="M41" s="31" t="s">
        <v>46</v>
      </c>
      <c r="N41" s="32">
        <v>76.290000000000006</v>
      </c>
      <c r="O41" s="206" t="str">
        <f>IF(OR(L16="",N16=""),"",IF(L16&gt;N16,D14,O14))</f>
        <v>Soccer Italy</v>
      </c>
      <c r="P41" s="207"/>
      <c r="Q41" s="207"/>
      <c r="R41" s="207"/>
      <c r="S41" s="207"/>
      <c r="T41" s="207"/>
      <c r="U41" s="207"/>
      <c r="V41" s="207"/>
      <c r="W41" s="210"/>
    </row>
    <row r="42" spans="2:23" ht="15.75" thickBot="1">
      <c r="B42" s="208"/>
      <c r="C42" s="209"/>
      <c r="D42" s="208"/>
      <c r="E42" s="209"/>
      <c r="F42" s="209"/>
      <c r="G42" s="209"/>
      <c r="H42" s="209"/>
      <c r="I42" s="209"/>
      <c r="J42" s="209"/>
      <c r="K42" s="211"/>
      <c r="L42" s="50">
        <v>37.299999999999997</v>
      </c>
      <c r="M42" s="44" t="s">
        <v>46</v>
      </c>
      <c r="N42" s="51">
        <v>27.68</v>
      </c>
      <c r="O42" s="208"/>
      <c r="P42" s="209"/>
      <c r="Q42" s="209"/>
      <c r="R42" s="209"/>
      <c r="S42" s="209"/>
      <c r="T42" s="209"/>
      <c r="U42" s="209"/>
      <c r="V42" s="209"/>
      <c r="W42" s="211"/>
    </row>
    <row r="43" spans="2:23" ht="15.75" customHeight="1" thickBot="1">
      <c r="B43" s="34"/>
      <c r="C43" s="35"/>
      <c r="D43" s="34"/>
      <c r="E43" s="35"/>
      <c r="F43" s="35"/>
      <c r="G43" s="35"/>
      <c r="H43" s="35"/>
      <c r="I43" s="35"/>
      <c r="J43" s="35"/>
      <c r="K43" s="36"/>
      <c r="L43" s="47">
        <f>IF(OR(L42="",N41=""),"",SUM(L41:L42))</f>
        <v>91.3</v>
      </c>
      <c r="M43" s="48"/>
      <c r="N43" s="49">
        <f>IF(OR(L42="",N41=""),"",SUM(N41:N42))</f>
        <v>103.97</v>
      </c>
      <c r="O43" s="34"/>
      <c r="P43" s="35"/>
      <c r="Q43" s="35"/>
      <c r="R43" s="35"/>
      <c r="S43" s="35"/>
      <c r="T43" s="35"/>
      <c r="U43" s="35"/>
      <c r="V43" s="35"/>
      <c r="W43" s="36"/>
    </row>
    <row r="44" spans="2:23">
      <c r="B44" s="206" t="s">
        <v>80</v>
      </c>
      <c r="C44" s="207"/>
      <c r="D44" s="206" t="str">
        <f>IF(OR(L19="",N19=""),"",IF(L19&gt;N19,D17,O17))</f>
        <v>Lucca Mengão</v>
      </c>
      <c r="E44" s="207"/>
      <c r="F44" s="207"/>
      <c r="G44" s="207"/>
      <c r="H44" s="207"/>
      <c r="I44" s="207"/>
      <c r="J44" s="207"/>
      <c r="K44" s="210"/>
      <c r="L44" s="39">
        <v>66.7</v>
      </c>
      <c r="M44" s="31" t="s">
        <v>46</v>
      </c>
      <c r="N44" s="40">
        <v>61.94</v>
      </c>
      <c r="O44" s="206" t="str">
        <f>IF(OR(L22="",N22=""),"",IF(L22&gt;N22,D20,O20))</f>
        <v>Barbosinhaas</v>
      </c>
      <c r="P44" s="207"/>
      <c r="Q44" s="207"/>
      <c r="R44" s="207"/>
      <c r="S44" s="207"/>
      <c r="T44" s="207"/>
      <c r="U44" s="207"/>
      <c r="V44" s="207"/>
      <c r="W44" s="210"/>
    </row>
    <row r="45" spans="2:23" ht="15.75" thickBot="1">
      <c r="B45" s="208"/>
      <c r="C45" s="209"/>
      <c r="D45" s="208"/>
      <c r="E45" s="209"/>
      <c r="F45" s="209"/>
      <c r="G45" s="209"/>
      <c r="H45" s="209"/>
      <c r="I45" s="209"/>
      <c r="J45" s="209"/>
      <c r="K45" s="211"/>
      <c r="L45" s="50">
        <v>30.19</v>
      </c>
      <c r="M45" s="44" t="s">
        <v>46</v>
      </c>
      <c r="N45" s="51">
        <v>16.010000000000002</v>
      </c>
      <c r="O45" s="208"/>
      <c r="P45" s="209"/>
      <c r="Q45" s="209"/>
      <c r="R45" s="209"/>
      <c r="S45" s="209"/>
      <c r="T45" s="209"/>
      <c r="U45" s="209"/>
      <c r="V45" s="209"/>
      <c r="W45" s="211"/>
    </row>
    <row r="46" spans="2:23" ht="15" customHeight="1" thickBot="1">
      <c r="B46" s="34"/>
      <c r="C46" s="35"/>
      <c r="D46" s="34"/>
      <c r="E46" s="35"/>
      <c r="F46" s="35"/>
      <c r="G46" s="35"/>
      <c r="H46" s="35"/>
      <c r="I46" s="35"/>
      <c r="J46" s="35"/>
      <c r="K46" s="36"/>
      <c r="L46" s="52">
        <f>IF(OR(L45="",N44=""),"",SUM(L44:L45))</f>
        <v>96.89</v>
      </c>
      <c r="M46" s="48"/>
      <c r="N46" s="53">
        <f>IF(OR(L45="",N44=""),"",SUM(N44:N45))</f>
        <v>77.95</v>
      </c>
      <c r="O46" s="34"/>
      <c r="P46" s="35"/>
      <c r="Q46" s="35"/>
      <c r="R46" s="35"/>
      <c r="S46" s="35"/>
      <c r="T46" s="35"/>
      <c r="U46" s="35"/>
      <c r="V46" s="35"/>
      <c r="W46" s="36"/>
    </row>
    <row r="47" spans="2:23">
      <c r="B47" s="206" t="s">
        <v>81</v>
      </c>
      <c r="C47" s="207"/>
      <c r="D47" s="206" t="str">
        <f>IF(OR(L25="",N25=""),"",IF(L25&gt;N25,D23,O23))</f>
        <v>BFR Igor Costa</v>
      </c>
      <c r="E47" s="207"/>
      <c r="F47" s="207"/>
      <c r="G47" s="207"/>
      <c r="H47" s="207"/>
      <c r="I47" s="207"/>
      <c r="J47" s="207"/>
      <c r="K47" s="210"/>
      <c r="L47" s="30">
        <v>32.1</v>
      </c>
      <c r="M47" s="31" t="s">
        <v>46</v>
      </c>
      <c r="N47" s="32">
        <v>48.8</v>
      </c>
      <c r="O47" s="206" t="str">
        <f>IF(OR(L28="",N28=""),"",IF(L28&gt;N28,D26,O26))</f>
        <v>La Bestia Negra_Z</v>
      </c>
      <c r="P47" s="207"/>
      <c r="Q47" s="207"/>
      <c r="R47" s="207"/>
      <c r="S47" s="207"/>
      <c r="T47" s="207"/>
      <c r="U47" s="207"/>
      <c r="V47" s="207"/>
      <c r="W47" s="210"/>
    </row>
    <row r="48" spans="2:23" ht="15.75" thickBot="1">
      <c r="B48" s="208"/>
      <c r="C48" s="209"/>
      <c r="D48" s="208"/>
      <c r="E48" s="209"/>
      <c r="F48" s="209"/>
      <c r="G48" s="209"/>
      <c r="H48" s="209"/>
      <c r="I48" s="209"/>
      <c r="J48" s="209"/>
      <c r="K48" s="211"/>
      <c r="L48" s="45">
        <v>33.18</v>
      </c>
      <c r="M48" s="44" t="s">
        <v>46</v>
      </c>
      <c r="N48" s="46">
        <v>42.89</v>
      </c>
      <c r="O48" s="208"/>
      <c r="P48" s="209"/>
      <c r="Q48" s="209"/>
      <c r="R48" s="209"/>
      <c r="S48" s="209"/>
      <c r="T48" s="209"/>
      <c r="U48" s="209"/>
      <c r="V48" s="209"/>
      <c r="W48" s="211"/>
    </row>
    <row r="49" spans="2:23" ht="15.75" customHeight="1" thickBot="1">
      <c r="B49" s="34"/>
      <c r="C49" s="35"/>
      <c r="D49" s="34"/>
      <c r="E49" s="35"/>
      <c r="F49" s="35"/>
      <c r="G49" s="35"/>
      <c r="H49" s="35"/>
      <c r="I49" s="35"/>
      <c r="J49" s="35"/>
      <c r="K49" s="36"/>
      <c r="L49" s="47">
        <f>IF(OR(L48="",N47=""),"",SUM(L47:L48))</f>
        <v>65.28</v>
      </c>
      <c r="M49" s="48"/>
      <c r="N49" s="49">
        <f>IF(OR(L48="",N47=""),"",SUM(N47:N48))</f>
        <v>91.69</v>
      </c>
      <c r="O49" s="34"/>
      <c r="P49" s="35"/>
      <c r="Q49" s="35"/>
      <c r="R49" s="35"/>
      <c r="S49" s="35"/>
      <c r="T49" s="35"/>
      <c r="U49" s="35"/>
      <c r="V49" s="35"/>
      <c r="W49" s="36"/>
    </row>
    <row r="50" spans="2:23">
      <c r="B50" s="206" t="s">
        <v>82</v>
      </c>
      <c r="C50" s="210"/>
      <c r="D50" s="206" t="str">
        <f>IF(OR(L31="",N31=""),"",IF(L31&gt;N31,D29,O29))</f>
        <v>Botafogo do HG</v>
      </c>
      <c r="E50" s="207"/>
      <c r="F50" s="207"/>
      <c r="G50" s="207"/>
      <c r="H50" s="207"/>
      <c r="I50" s="207"/>
      <c r="J50" s="207"/>
      <c r="K50" s="210"/>
      <c r="L50" s="39">
        <v>83.19</v>
      </c>
      <c r="M50" s="31" t="s">
        <v>46</v>
      </c>
      <c r="N50" s="40">
        <v>79</v>
      </c>
      <c r="O50" s="206" t="str">
        <f>IF(OR(L34="",N34=""),"",IF(L34&gt;N34,D32,O32))</f>
        <v>TriangagemFC</v>
      </c>
      <c r="P50" s="207"/>
      <c r="Q50" s="207"/>
      <c r="R50" s="207"/>
      <c r="S50" s="207"/>
      <c r="T50" s="207"/>
      <c r="U50" s="207"/>
      <c r="V50" s="207"/>
      <c r="W50" s="210"/>
    </row>
    <row r="51" spans="2:23" ht="15.75" thickBot="1">
      <c r="B51" s="208"/>
      <c r="C51" s="211"/>
      <c r="D51" s="208"/>
      <c r="E51" s="209"/>
      <c r="F51" s="209"/>
      <c r="G51" s="209"/>
      <c r="H51" s="209"/>
      <c r="I51" s="209"/>
      <c r="J51" s="209"/>
      <c r="K51" s="211"/>
      <c r="L51" s="45">
        <v>21.14</v>
      </c>
      <c r="M51" s="44" t="s">
        <v>46</v>
      </c>
      <c r="N51" s="46">
        <v>46.88</v>
      </c>
      <c r="O51" s="208"/>
      <c r="P51" s="209"/>
      <c r="Q51" s="209"/>
      <c r="R51" s="209"/>
      <c r="S51" s="209"/>
      <c r="T51" s="209"/>
      <c r="U51" s="209"/>
      <c r="V51" s="209"/>
      <c r="W51" s="211"/>
    </row>
    <row r="52" spans="2:23" ht="15.75" thickBot="1">
      <c r="B52" s="41"/>
      <c r="C52" s="42"/>
      <c r="D52" s="41"/>
      <c r="E52" s="43"/>
      <c r="F52" s="43"/>
      <c r="G52" s="43"/>
      <c r="H52" s="43"/>
      <c r="I52" s="43"/>
      <c r="J52" s="43"/>
      <c r="K52" s="43"/>
      <c r="L52" s="47">
        <f>IF(OR(L51="",N50=""),"",SUM(L50:L51))</f>
        <v>104.33</v>
      </c>
      <c r="M52" s="48"/>
      <c r="N52" s="49">
        <f>IF(OR(L51="",N50=""),"",SUM(N50:N51))</f>
        <v>125.88</v>
      </c>
      <c r="O52" s="43"/>
      <c r="P52" s="43"/>
      <c r="Q52" s="43"/>
      <c r="R52" s="43"/>
      <c r="S52" s="43"/>
      <c r="T52" s="43"/>
      <c r="U52" s="43"/>
      <c r="V52" s="43"/>
      <c r="W52" s="42"/>
    </row>
    <row r="53" spans="2:23" ht="15.75" thickBot="1"/>
    <row r="54" spans="2:23">
      <c r="B54" s="178" t="s">
        <v>75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179"/>
      <c r="Q54" s="179"/>
      <c r="R54" s="179"/>
      <c r="S54" s="179"/>
      <c r="T54" s="179"/>
      <c r="U54" s="179"/>
      <c r="V54" s="179"/>
      <c r="W54" s="180"/>
    </row>
    <row r="55" spans="2:23">
      <c r="B55" s="181"/>
      <c r="C55" s="182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3"/>
    </row>
    <row r="56" spans="2:23" ht="15.75" thickBot="1">
      <c r="B56" s="184"/>
      <c r="C56" s="185"/>
      <c r="D56" s="185"/>
      <c r="E56" s="185"/>
      <c r="F56" s="185"/>
      <c r="G56" s="185"/>
      <c r="H56" s="185"/>
      <c r="I56" s="185"/>
      <c r="J56" s="182"/>
      <c r="K56" s="182"/>
      <c r="L56" s="182"/>
      <c r="M56" s="182"/>
      <c r="N56" s="182"/>
      <c r="O56" s="182"/>
      <c r="P56" s="182"/>
      <c r="Q56" s="185"/>
      <c r="R56" s="185"/>
      <c r="S56" s="185"/>
      <c r="T56" s="185"/>
      <c r="U56" s="185"/>
      <c r="V56" s="185"/>
      <c r="W56" s="186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221" t="s">
        <v>76</v>
      </c>
      <c r="K57" s="222"/>
      <c r="L57" s="222"/>
      <c r="M57" s="222"/>
      <c r="N57" s="222"/>
      <c r="O57" s="222"/>
      <c r="P57" s="223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224"/>
      <c r="K58" s="216"/>
      <c r="L58" s="216"/>
      <c r="M58" s="216"/>
      <c r="N58" s="216"/>
      <c r="O58" s="216"/>
      <c r="P58" s="225"/>
      <c r="Q58" s="26"/>
      <c r="R58" s="26"/>
      <c r="S58" s="26"/>
      <c r="T58" s="26"/>
      <c r="U58" s="26"/>
      <c r="V58" s="26"/>
      <c r="W58" s="27"/>
    </row>
    <row r="59" spans="2:23">
      <c r="B59" s="206" t="s">
        <v>83</v>
      </c>
      <c r="C59" s="207"/>
      <c r="D59" s="206" t="str">
        <f>IF(OR(L43="",N43=""),"",IF(L43&gt;N43,D41,O41))</f>
        <v>Soccer Italy</v>
      </c>
      <c r="E59" s="207"/>
      <c r="F59" s="207"/>
      <c r="G59" s="207"/>
      <c r="H59" s="207"/>
      <c r="I59" s="207"/>
      <c r="J59" s="207"/>
      <c r="K59" s="210"/>
      <c r="L59" s="30">
        <v>29.81</v>
      </c>
      <c r="M59" s="31" t="s">
        <v>46</v>
      </c>
      <c r="N59" s="32">
        <v>33.51</v>
      </c>
      <c r="O59" s="206" t="str">
        <f>IF(OR(L46="",N46=""),"",IF(L46&gt;N46,D44,O44))</f>
        <v>Lucca Mengão</v>
      </c>
      <c r="P59" s="207"/>
      <c r="Q59" s="207"/>
      <c r="R59" s="207"/>
      <c r="S59" s="207"/>
      <c r="T59" s="207"/>
      <c r="U59" s="207"/>
      <c r="V59" s="207"/>
      <c r="W59" s="210"/>
    </row>
    <row r="60" spans="2:23" ht="15.75" thickBot="1">
      <c r="B60" s="208"/>
      <c r="C60" s="209"/>
      <c r="D60" s="208"/>
      <c r="E60" s="209"/>
      <c r="F60" s="209"/>
      <c r="G60" s="209"/>
      <c r="H60" s="209"/>
      <c r="I60" s="209"/>
      <c r="J60" s="209"/>
      <c r="K60" s="211"/>
      <c r="L60" s="50">
        <v>64.38</v>
      </c>
      <c r="M60" s="44" t="s">
        <v>46</v>
      </c>
      <c r="N60" s="51">
        <v>49.68</v>
      </c>
      <c r="O60" s="208"/>
      <c r="P60" s="209"/>
      <c r="Q60" s="209"/>
      <c r="R60" s="209"/>
      <c r="S60" s="209"/>
      <c r="T60" s="209"/>
      <c r="U60" s="209"/>
      <c r="V60" s="209"/>
      <c r="W60" s="211"/>
    </row>
    <row r="61" spans="2:23" ht="15.75" customHeight="1" thickBot="1">
      <c r="B61" s="34"/>
      <c r="C61" s="35"/>
      <c r="D61" s="34"/>
      <c r="E61" s="35"/>
      <c r="F61" s="35"/>
      <c r="G61" s="35"/>
      <c r="H61" s="35"/>
      <c r="I61" s="35"/>
      <c r="J61" s="35"/>
      <c r="K61" s="36"/>
      <c r="L61" s="52">
        <f>IF(OR(L60="",N59=""),"",SUM(L59:L60))</f>
        <v>94.19</v>
      </c>
      <c r="M61" s="48"/>
      <c r="N61" s="53">
        <f>IF(OR(L60="",N59=""),"",SUM(N59:N60))</f>
        <v>83.19</v>
      </c>
      <c r="O61" s="34"/>
      <c r="P61" s="35"/>
      <c r="Q61" s="35"/>
      <c r="R61" s="35"/>
      <c r="S61" s="35"/>
      <c r="T61" s="35"/>
      <c r="U61" s="35"/>
      <c r="V61" s="35"/>
      <c r="W61" s="36"/>
    </row>
    <row r="62" spans="2:23">
      <c r="B62" s="206" t="s">
        <v>84</v>
      </c>
      <c r="C62" s="207"/>
      <c r="D62" s="206" t="str">
        <f>IF(OR(L49="",N49=""),"",IF(L49&gt;N49,D47,O47))</f>
        <v>La Bestia Negra_Z</v>
      </c>
      <c r="E62" s="207"/>
      <c r="F62" s="207"/>
      <c r="G62" s="207"/>
      <c r="H62" s="207"/>
      <c r="I62" s="207"/>
      <c r="J62" s="207"/>
      <c r="K62" s="210"/>
      <c r="L62" s="39">
        <v>48.21</v>
      </c>
      <c r="M62" s="31" t="s">
        <v>46</v>
      </c>
      <c r="N62" s="40">
        <v>43.29</v>
      </c>
      <c r="O62" s="206" t="str">
        <f>IF(OR(L52="",N52=""),"",IF(L52&gt;N52,D50,O50))</f>
        <v>TriangagemFC</v>
      </c>
      <c r="P62" s="207"/>
      <c r="Q62" s="207"/>
      <c r="R62" s="207"/>
      <c r="S62" s="207"/>
      <c r="T62" s="207"/>
      <c r="U62" s="207"/>
      <c r="V62" s="207"/>
      <c r="W62" s="210"/>
    </row>
    <row r="63" spans="2:23" ht="15.75" thickBot="1">
      <c r="B63" s="208"/>
      <c r="C63" s="209"/>
      <c r="D63" s="208"/>
      <c r="E63" s="209"/>
      <c r="F63" s="209"/>
      <c r="G63" s="209"/>
      <c r="H63" s="209"/>
      <c r="I63" s="209"/>
      <c r="J63" s="209"/>
      <c r="K63" s="211"/>
      <c r="L63" s="45">
        <v>65.08</v>
      </c>
      <c r="M63" s="44" t="s">
        <v>46</v>
      </c>
      <c r="N63" s="46">
        <v>68.680000000000007</v>
      </c>
      <c r="O63" s="208"/>
      <c r="P63" s="209"/>
      <c r="Q63" s="209"/>
      <c r="R63" s="209"/>
      <c r="S63" s="209"/>
      <c r="T63" s="209"/>
      <c r="U63" s="209"/>
      <c r="V63" s="209"/>
      <c r="W63" s="211"/>
    </row>
    <row r="64" spans="2:23" ht="16.5" customHeight="1" thickBot="1">
      <c r="B64" s="54"/>
      <c r="C64" s="55"/>
      <c r="D64" s="54"/>
      <c r="E64" s="55"/>
      <c r="F64" s="55"/>
      <c r="G64" s="55"/>
      <c r="H64" s="55"/>
      <c r="I64" s="55"/>
      <c r="J64" s="55"/>
      <c r="K64" s="56"/>
      <c r="L64" s="52">
        <f>IF(OR(L63="",N62=""),"",SUM(L62:L63))</f>
        <v>113.28999999999999</v>
      </c>
      <c r="M64" s="48"/>
      <c r="N64" s="53">
        <f>IF(OR(L63="",N62=""),"",SUM(N62:N63))</f>
        <v>111.97</v>
      </c>
      <c r="O64" s="54"/>
      <c r="P64" s="55"/>
      <c r="Q64" s="55"/>
      <c r="R64" s="55"/>
      <c r="S64" s="55"/>
      <c r="T64" s="55"/>
      <c r="U64" s="55"/>
      <c r="V64" s="55"/>
      <c r="W64" s="56"/>
    </row>
    <row r="65" spans="2:23" ht="15.75" thickBot="1"/>
    <row r="66" spans="2:23">
      <c r="B66" s="178" t="s">
        <v>77</v>
      </c>
      <c r="C66" s="179"/>
      <c r="D66" s="179"/>
      <c r="E66" s="179"/>
      <c r="F66" s="179"/>
      <c r="G66" s="179"/>
      <c r="H66" s="179"/>
      <c r="I66" s="179"/>
      <c r="J66" s="179"/>
      <c r="K66" s="179"/>
      <c r="L66" s="179"/>
      <c r="M66" s="179"/>
      <c r="N66" s="179"/>
      <c r="O66" s="179"/>
      <c r="P66" s="179"/>
      <c r="Q66" s="179"/>
      <c r="R66" s="179"/>
      <c r="S66" s="179"/>
      <c r="T66" s="179"/>
      <c r="U66" s="179"/>
      <c r="V66" s="179"/>
      <c r="W66" s="180"/>
    </row>
    <row r="67" spans="2:23">
      <c r="B67" s="181"/>
      <c r="C67" s="182"/>
      <c r="D67" s="182"/>
      <c r="E67" s="182"/>
      <c r="F67" s="182"/>
      <c r="G67" s="182"/>
      <c r="H67" s="182"/>
      <c r="I67" s="182"/>
      <c r="J67" s="182"/>
      <c r="K67" s="182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3"/>
    </row>
    <row r="68" spans="2:23" ht="15.75" thickBot="1">
      <c r="B68" s="184"/>
      <c r="C68" s="185"/>
      <c r="D68" s="185"/>
      <c r="E68" s="185"/>
      <c r="F68" s="185"/>
      <c r="G68" s="185"/>
      <c r="H68" s="185"/>
      <c r="I68" s="185"/>
      <c r="J68" s="182"/>
      <c r="K68" s="182"/>
      <c r="L68" s="182"/>
      <c r="M68" s="182"/>
      <c r="N68" s="182"/>
      <c r="O68" s="182"/>
      <c r="P68" s="182"/>
      <c r="Q68" s="185"/>
      <c r="R68" s="185"/>
      <c r="S68" s="185"/>
      <c r="T68" s="185"/>
      <c r="U68" s="185"/>
      <c r="V68" s="185"/>
      <c r="W68" s="186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221" t="s">
        <v>78</v>
      </c>
      <c r="K69" s="222"/>
      <c r="L69" s="222"/>
      <c r="M69" s="222"/>
      <c r="N69" s="222"/>
      <c r="O69" s="222"/>
      <c r="P69" s="223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224"/>
      <c r="K70" s="216"/>
      <c r="L70" s="216"/>
      <c r="M70" s="216"/>
      <c r="N70" s="216"/>
      <c r="O70" s="216"/>
      <c r="P70" s="225"/>
      <c r="Q70" s="26"/>
      <c r="R70" s="26"/>
      <c r="S70" s="26"/>
      <c r="T70" s="26"/>
      <c r="U70" s="26"/>
      <c r="V70" s="26"/>
      <c r="W70" s="27"/>
    </row>
    <row r="71" spans="2:23">
      <c r="B71" s="206" t="s">
        <v>85</v>
      </c>
      <c r="C71" s="207"/>
      <c r="D71" s="206" t="str">
        <f>IF(OR(L61="",N61=""),"",IF(L61&lt;N61,D59,O59))</f>
        <v>Lucca Mengão</v>
      </c>
      <c r="E71" s="207"/>
      <c r="F71" s="207"/>
      <c r="G71" s="207"/>
      <c r="H71" s="207"/>
      <c r="I71" s="207"/>
      <c r="J71" s="207"/>
      <c r="K71" s="210"/>
      <c r="L71" s="60">
        <v>55.79</v>
      </c>
      <c r="M71" s="57" t="s">
        <v>46</v>
      </c>
      <c r="N71" s="61">
        <v>32.56</v>
      </c>
      <c r="O71" s="206" t="str">
        <f>IF(OR(L64="",N64=""),"",IF(L64&lt;N64,D62,O62))</f>
        <v>TriangagemFC</v>
      </c>
      <c r="P71" s="207"/>
      <c r="Q71" s="207"/>
      <c r="R71" s="207"/>
      <c r="S71" s="207"/>
      <c r="T71" s="207"/>
      <c r="U71" s="207"/>
      <c r="V71" s="207"/>
      <c r="W71" s="210"/>
    </row>
    <row r="72" spans="2:23" ht="15.75" thickBot="1">
      <c r="B72" s="208"/>
      <c r="C72" s="209"/>
      <c r="D72" s="208"/>
      <c r="E72" s="209"/>
      <c r="F72" s="209"/>
      <c r="G72" s="209"/>
      <c r="H72" s="209"/>
      <c r="I72" s="209"/>
      <c r="J72" s="209"/>
      <c r="K72" s="211"/>
      <c r="L72" s="162">
        <v>40.369999999999997</v>
      </c>
      <c r="M72" s="58" t="s">
        <v>46</v>
      </c>
      <c r="N72" s="160">
        <v>35.369999999999997</v>
      </c>
      <c r="O72" s="208"/>
      <c r="P72" s="209"/>
      <c r="Q72" s="209"/>
      <c r="R72" s="209"/>
      <c r="S72" s="209"/>
      <c r="T72" s="209"/>
      <c r="U72" s="209"/>
      <c r="V72" s="209"/>
      <c r="W72" s="211"/>
    </row>
    <row r="73" spans="2:23" ht="14.25" customHeight="1" thickBot="1">
      <c r="B73" s="54"/>
      <c r="C73" s="55"/>
      <c r="D73" s="54"/>
      <c r="E73" s="55"/>
      <c r="F73" s="55"/>
      <c r="G73" s="55"/>
      <c r="H73" s="55"/>
      <c r="I73" s="55"/>
      <c r="J73" s="55"/>
      <c r="K73" s="56"/>
      <c r="L73" s="163">
        <f>IF(OR(L72="",N71=""),"",SUM(L71:L72))</f>
        <v>96.16</v>
      </c>
      <c r="M73" s="59"/>
      <c r="N73" s="161">
        <f>IF(OR(L72="",N71=""),"",SUM(N71:N72))</f>
        <v>67.930000000000007</v>
      </c>
      <c r="O73" s="54"/>
      <c r="P73" s="55"/>
      <c r="Q73" s="55"/>
      <c r="R73" s="55"/>
      <c r="S73" s="55"/>
      <c r="T73" s="55"/>
      <c r="U73" s="55"/>
      <c r="V73" s="55"/>
      <c r="W73" s="56"/>
    </row>
    <row r="74" spans="2:23" ht="15.75" thickBot="1"/>
    <row r="75" spans="2:23">
      <c r="B75" s="178" t="s">
        <v>87</v>
      </c>
      <c r="C75" s="179"/>
      <c r="D75" s="179"/>
      <c r="E75" s="179"/>
      <c r="F75" s="179"/>
      <c r="G75" s="179"/>
      <c r="H75" s="179"/>
      <c r="I75" s="179"/>
      <c r="J75" s="179"/>
      <c r="K75" s="179"/>
      <c r="L75" s="179"/>
      <c r="M75" s="179"/>
      <c r="N75" s="179"/>
      <c r="O75" s="179"/>
      <c r="P75" s="179"/>
      <c r="Q75" s="179"/>
      <c r="R75" s="179"/>
      <c r="S75" s="179"/>
      <c r="T75" s="179"/>
      <c r="U75" s="179"/>
      <c r="V75" s="179"/>
      <c r="W75" s="180"/>
    </row>
    <row r="76" spans="2:23">
      <c r="B76" s="181"/>
      <c r="C76" s="182"/>
      <c r="D76" s="182"/>
      <c r="E76" s="182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3"/>
    </row>
    <row r="77" spans="2:23" ht="15.75" thickBot="1">
      <c r="B77" s="184"/>
      <c r="C77" s="185"/>
      <c r="D77" s="185"/>
      <c r="E77" s="185"/>
      <c r="F77" s="185"/>
      <c r="G77" s="185"/>
      <c r="H77" s="185"/>
      <c r="I77" s="185"/>
      <c r="J77" s="182"/>
      <c r="K77" s="182"/>
      <c r="L77" s="182"/>
      <c r="M77" s="182"/>
      <c r="N77" s="182"/>
      <c r="O77" s="182"/>
      <c r="P77" s="182"/>
      <c r="Q77" s="185"/>
      <c r="R77" s="185"/>
      <c r="S77" s="185"/>
      <c r="T77" s="185"/>
      <c r="U77" s="185"/>
      <c r="V77" s="185"/>
      <c r="W77" s="186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221" t="s">
        <v>78</v>
      </c>
      <c r="K78" s="222"/>
      <c r="L78" s="222"/>
      <c r="M78" s="222"/>
      <c r="N78" s="222"/>
      <c r="O78" s="222"/>
      <c r="P78" s="223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224"/>
      <c r="K79" s="216"/>
      <c r="L79" s="216"/>
      <c r="M79" s="216"/>
      <c r="N79" s="216"/>
      <c r="O79" s="216"/>
      <c r="P79" s="225"/>
      <c r="Q79" s="26"/>
      <c r="R79" s="26"/>
      <c r="S79" s="26"/>
      <c r="T79" s="26"/>
      <c r="U79" s="26"/>
      <c r="V79" s="26"/>
      <c r="W79" s="27"/>
    </row>
    <row r="80" spans="2:23">
      <c r="B80" s="206" t="s">
        <v>86</v>
      </c>
      <c r="C80" s="207"/>
      <c r="D80" s="206" t="str">
        <f>IF(OR(L61="",N61=""),"",IF(L61&gt;N61,D59,O59))</f>
        <v>Soccer Italy</v>
      </c>
      <c r="E80" s="207"/>
      <c r="F80" s="207"/>
      <c r="G80" s="207"/>
      <c r="H80" s="207"/>
      <c r="I80" s="207"/>
      <c r="J80" s="207"/>
      <c r="K80" s="210"/>
      <c r="L80" s="30">
        <v>23.56</v>
      </c>
      <c r="M80" s="31" t="s">
        <v>46</v>
      </c>
      <c r="N80" s="32">
        <v>59.86</v>
      </c>
      <c r="O80" s="206" t="str">
        <f>IF(OR(L64="",N64=""),"",IF(L64&gt;N64,D62,O62))</f>
        <v>La Bestia Negra_Z</v>
      </c>
      <c r="P80" s="207"/>
      <c r="Q80" s="207"/>
      <c r="R80" s="207"/>
      <c r="S80" s="207"/>
      <c r="T80" s="207"/>
      <c r="U80" s="207"/>
      <c r="V80" s="207"/>
      <c r="W80" s="210"/>
    </row>
    <row r="81" spans="2:26" ht="15.75" thickBot="1">
      <c r="B81" s="208"/>
      <c r="C81" s="209"/>
      <c r="D81" s="208"/>
      <c r="E81" s="209"/>
      <c r="F81" s="209"/>
      <c r="G81" s="209"/>
      <c r="H81" s="209"/>
      <c r="I81" s="209"/>
      <c r="J81" s="209"/>
      <c r="K81" s="211"/>
      <c r="L81" s="50">
        <v>64.900000000000006</v>
      </c>
      <c r="M81" s="44" t="s">
        <v>46</v>
      </c>
      <c r="N81" s="51">
        <v>63.57</v>
      </c>
      <c r="O81" s="208"/>
      <c r="P81" s="209"/>
      <c r="Q81" s="209"/>
      <c r="R81" s="209"/>
      <c r="S81" s="209"/>
      <c r="T81" s="209"/>
      <c r="U81" s="209"/>
      <c r="V81" s="209"/>
      <c r="W81" s="211"/>
    </row>
    <row r="82" spans="2:26" ht="14.25" customHeight="1" thickBot="1">
      <c r="B82" s="54"/>
      <c r="C82" s="55"/>
      <c r="D82" s="54"/>
      <c r="E82" s="55"/>
      <c r="F82" s="55"/>
      <c r="G82" s="55"/>
      <c r="H82" s="55"/>
      <c r="I82" s="55"/>
      <c r="J82" s="55"/>
      <c r="K82" s="56"/>
      <c r="L82" s="47">
        <f>IF(OR(L81="",N80=""),"",SUM(L80:L81))</f>
        <v>88.460000000000008</v>
      </c>
      <c r="M82" s="48"/>
      <c r="N82" s="49">
        <f>IF(OR(L81="",N80=""),"",SUM(N80:N81))</f>
        <v>123.43</v>
      </c>
      <c r="O82" s="54"/>
      <c r="P82" s="55"/>
      <c r="Q82" s="55"/>
      <c r="R82" s="55"/>
      <c r="S82" s="55"/>
      <c r="T82" s="55"/>
      <c r="U82" s="55"/>
      <c r="V82" s="55"/>
      <c r="W82" s="56"/>
    </row>
    <row r="84" spans="2:26" ht="15.75" thickBot="1"/>
    <row r="85" spans="2:26" ht="15" customHeight="1">
      <c r="B85" s="245" t="s">
        <v>199</v>
      </c>
      <c r="C85" s="246"/>
      <c r="D85" s="246"/>
      <c r="E85" s="246"/>
      <c r="F85" s="246"/>
      <c r="G85" s="246"/>
      <c r="H85" s="247"/>
      <c r="J85" s="235"/>
      <c r="K85" s="236"/>
      <c r="L85" s="236"/>
      <c r="M85" s="236"/>
      <c r="N85" s="236"/>
      <c r="O85" s="236"/>
      <c r="P85" s="236"/>
      <c r="Q85" s="236"/>
      <c r="R85" s="236"/>
      <c r="S85" s="236"/>
      <c r="T85" s="236"/>
      <c r="U85" s="237"/>
    </row>
    <row r="86" spans="2:26" ht="33.75">
      <c r="B86" s="248"/>
      <c r="C86" s="249"/>
      <c r="D86" s="249"/>
      <c r="E86" s="249"/>
      <c r="F86" s="249"/>
      <c r="G86" s="249"/>
      <c r="H86" s="250"/>
      <c r="J86" s="238"/>
      <c r="K86" s="239"/>
      <c r="L86" s="239"/>
      <c r="M86" s="239"/>
      <c r="N86" s="240" t="s">
        <v>131</v>
      </c>
      <c r="O86" s="239"/>
      <c r="P86" s="239"/>
      <c r="Q86" s="239"/>
      <c r="R86" s="239"/>
      <c r="S86" s="239"/>
      <c r="T86" s="239"/>
      <c r="U86" s="241"/>
    </row>
    <row r="87" spans="2:26">
      <c r="B87" s="248"/>
      <c r="C87" s="249"/>
      <c r="D87" s="249"/>
      <c r="E87" s="249"/>
      <c r="F87" s="249"/>
      <c r="G87" s="249"/>
      <c r="H87" s="250"/>
      <c r="J87" s="238"/>
      <c r="K87" s="239"/>
      <c r="L87" s="239"/>
      <c r="M87" s="239"/>
      <c r="N87" s="239"/>
      <c r="O87" s="239"/>
      <c r="P87" s="239"/>
      <c r="Q87" s="239"/>
      <c r="R87" s="239"/>
      <c r="S87" s="239"/>
      <c r="T87" s="239"/>
      <c r="U87" s="241"/>
    </row>
    <row r="88" spans="2:26">
      <c r="B88" s="248"/>
      <c r="C88" s="249"/>
      <c r="D88" s="249"/>
      <c r="E88" s="249"/>
      <c r="F88" s="249"/>
      <c r="G88" s="249"/>
      <c r="H88" s="250"/>
      <c r="J88" s="238"/>
      <c r="K88" s="239"/>
      <c r="L88" s="239"/>
      <c r="M88" s="239"/>
      <c r="N88" s="239" t="s">
        <v>205</v>
      </c>
      <c r="O88" s="239"/>
      <c r="P88" s="239"/>
      <c r="Q88" s="239"/>
      <c r="R88" s="239"/>
      <c r="S88" s="239"/>
      <c r="T88" s="239"/>
      <c r="U88" s="241"/>
    </row>
    <row r="89" spans="2:26">
      <c r="B89" s="248"/>
      <c r="C89" s="249"/>
      <c r="D89" s="249"/>
      <c r="E89" s="249"/>
      <c r="F89" s="249"/>
      <c r="G89" s="249"/>
      <c r="H89" s="250"/>
      <c r="J89" s="238"/>
      <c r="K89" s="239"/>
      <c r="L89" s="239"/>
      <c r="M89" s="239"/>
      <c r="N89" s="239"/>
      <c r="O89" s="239"/>
      <c r="P89" s="239"/>
      <c r="Q89" s="239"/>
      <c r="R89" s="239"/>
      <c r="S89" s="239"/>
      <c r="T89" s="239"/>
      <c r="U89" s="241"/>
    </row>
    <row r="90" spans="2:26" ht="15.75" thickBot="1">
      <c r="B90" s="251"/>
      <c r="C90" s="252"/>
      <c r="D90" s="252"/>
      <c r="E90" s="252"/>
      <c r="F90" s="252"/>
      <c r="G90" s="252"/>
      <c r="H90" s="253"/>
      <c r="J90" s="242"/>
      <c r="K90" s="243"/>
      <c r="L90" s="243"/>
      <c r="M90" s="243"/>
      <c r="N90" s="243"/>
      <c r="O90" s="243"/>
      <c r="P90" s="243"/>
      <c r="Q90" s="243"/>
      <c r="R90" s="243"/>
      <c r="S90" s="243"/>
      <c r="T90" s="243"/>
      <c r="U90" s="244"/>
    </row>
    <row r="91" spans="2:26" ht="15.75" thickBot="1"/>
    <row r="92" spans="2:26" ht="15" customHeight="1">
      <c r="B92" s="245" t="s">
        <v>200</v>
      </c>
      <c r="C92" s="246"/>
      <c r="D92" s="246"/>
      <c r="E92" s="246"/>
      <c r="F92" s="246"/>
      <c r="G92" s="246"/>
      <c r="H92" s="247"/>
      <c r="J92" s="254"/>
      <c r="K92" s="236"/>
      <c r="L92" s="236"/>
      <c r="M92" s="236"/>
      <c r="N92" s="236"/>
      <c r="O92" s="236"/>
      <c r="P92" s="236"/>
      <c r="Q92" s="236"/>
      <c r="R92" s="236"/>
      <c r="S92" s="236"/>
      <c r="T92" s="236"/>
      <c r="U92" s="237"/>
    </row>
    <row r="93" spans="2:26" ht="32.25" customHeight="1">
      <c r="B93" s="248"/>
      <c r="C93" s="249"/>
      <c r="D93" s="249"/>
      <c r="E93" s="249"/>
      <c r="F93" s="249"/>
      <c r="G93" s="249"/>
      <c r="H93" s="250"/>
      <c r="J93" s="238"/>
      <c r="K93" s="239"/>
      <c r="L93" s="239"/>
      <c r="M93" s="239"/>
      <c r="N93" s="240" t="s">
        <v>206</v>
      </c>
      <c r="O93" s="239"/>
      <c r="P93" s="239"/>
      <c r="Q93" s="239"/>
      <c r="R93" s="239"/>
      <c r="S93" s="239"/>
      <c r="T93" s="239"/>
      <c r="U93" s="241"/>
    </row>
    <row r="94" spans="2:26">
      <c r="B94" s="248"/>
      <c r="C94" s="249"/>
      <c r="D94" s="249"/>
      <c r="E94" s="249"/>
      <c r="F94" s="249"/>
      <c r="G94" s="249"/>
      <c r="H94" s="250"/>
      <c r="J94" s="238"/>
      <c r="K94" s="239"/>
      <c r="L94" s="239"/>
      <c r="M94" s="239"/>
      <c r="N94" s="239"/>
      <c r="O94" s="239"/>
      <c r="P94" s="239"/>
      <c r="Q94" s="239"/>
      <c r="R94" s="239"/>
      <c r="S94" s="239"/>
      <c r="T94" s="239"/>
      <c r="U94" s="241"/>
      <c r="Z94" s="29"/>
    </row>
    <row r="95" spans="2:26">
      <c r="B95" s="248"/>
      <c r="C95" s="249"/>
      <c r="D95" s="249"/>
      <c r="E95" s="249"/>
      <c r="F95" s="249"/>
      <c r="G95" s="249"/>
      <c r="H95" s="250"/>
      <c r="J95" s="238"/>
      <c r="K95" s="239"/>
      <c r="L95" s="239"/>
      <c r="M95" s="239"/>
      <c r="N95" s="239" t="s">
        <v>201</v>
      </c>
      <c r="O95" s="239"/>
      <c r="P95" s="239"/>
      <c r="Q95" s="239"/>
      <c r="R95" s="239"/>
      <c r="S95" s="239"/>
      <c r="T95" s="239"/>
      <c r="U95" s="241"/>
    </row>
    <row r="96" spans="2:26">
      <c r="B96" s="248"/>
      <c r="C96" s="249"/>
      <c r="D96" s="249"/>
      <c r="E96" s="249"/>
      <c r="F96" s="249"/>
      <c r="G96" s="249"/>
      <c r="H96" s="250"/>
      <c r="J96" s="238"/>
      <c r="K96" s="239"/>
      <c r="L96" s="239"/>
      <c r="M96" s="239"/>
      <c r="N96" s="239"/>
      <c r="O96" s="239"/>
      <c r="P96" s="239"/>
      <c r="Q96" s="239"/>
      <c r="R96" s="239"/>
      <c r="S96" s="239"/>
      <c r="T96" s="239"/>
      <c r="U96" s="241"/>
    </row>
    <row r="97" spans="2:21" ht="15.75" thickBot="1">
      <c r="B97" s="251"/>
      <c r="C97" s="252"/>
      <c r="D97" s="252"/>
      <c r="E97" s="252"/>
      <c r="F97" s="252"/>
      <c r="G97" s="252"/>
      <c r="H97" s="253"/>
      <c r="J97" s="242"/>
      <c r="K97" s="243"/>
      <c r="L97" s="243"/>
      <c r="M97" s="243"/>
      <c r="N97" s="243"/>
      <c r="O97" s="243"/>
      <c r="P97" s="243"/>
      <c r="Q97" s="243"/>
      <c r="R97" s="243"/>
      <c r="S97" s="243"/>
      <c r="T97" s="243"/>
      <c r="U97" s="244"/>
    </row>
    <row r="98" spans="2:21" ht="15.75" thickBot="1"/>
    <row r="99" spans="2:21" ht="15" customHeight="1">
      <c r="B99" s="245" t="s">
        <v>202</v>
      </c>
      <c r="C99" s="246"/>
      <c r="D99" s="246"/>
      <c r="E99" s="246"/>
      <c r="F99" s="246"/>
      <c r="G99" s="246"/>
      <c r="H99" s="247"/>
      <c r="J99" s="254"/>
      <c r="K99" s="236"/>
      <c r="L99" s="236"/>
      <c r="M99" s="236"/>
      <c r="N99" s="236"/>
      <c r="O99" s="236"/>
      <c r="P99" s="236"/>
      <c r="Q99" s="236"/>
      <c r="R99" s="236"/>
      <c r="S99" s="236"/>
      <c r="T99" s="236"/>
      <c r="U99" s="237"/>
    </row>
    <row r="100" spans="2:21" ht="33.75">
      <c r="B100" s="248"/>
      <c r="C100" s="249"/>
      <c r="D100" s="249"/>
      <c r="E100" s="249"/>
      <c r="F100" s="249"/>
      <c r="G100" s="249"/>
      <c r="H100" s="250"/>
      <c r="J100" s="238"/>
      <c r="K100" s="239"/>
      <c r="L100" s="239"/>
      <c r="M100" s="239"/>
      <c r="N100" s="240" t="s">
        <v>90</v>
      </c>
      <c r="O100" s="239"/>
      <c r="P100" s="239"/>
      <c r="Q100" s="239"/>
      <c r="R100" s="239"/>
      <c r="S100" s="239"/>
      <c r="T100" s="239"/>
      <c r="U100" s="241"/>
    </row>
    <row r="101" spans="2:21">
      <c r="B101" s="248"/>
      <c r="C101" s="249"/>
      <c r="D101" s="249"/>
      <c r="E101" s="249"/>
      <c r="F101" s="249"/>
      <c r="G101" s="249"/>
      <c r="H101" s="250"/>
      <c r="J101" s="238"/>
      <c r="K101" s="239"/>
      <c r="L101" s="239"/>
      <c r="M101" s="239"/>
      <c r="N101" s="239"/>
      <c r="O101" s="239"/>
      <c r="P101" s="239"/>
      <c r="Q101" s="239"/>
      <c r="R101" s="239"/>
      <c r="S101" s="239"/>
      <c r="T101" s="239"/>
      <c r="U101" s="241"/>
    </row>
    <row r="102" spans="2:21">
      <c r="B102" s="248"/>
      <c r="C102" s="249"/>
      <c r="D102" s="249"/>
      <c r="E102" s="249"/>
      <c r="F102" s="249"/>
      <c r="G102" s="249"/>
      <c r="H102" s="250"/>
      <c r="J102" s="238"/>
      <c r="K102" s="239"/>
      <c r="L102" s="239"/>
      <c r="M102" s="239"/>
      <c r="N102" s="239" t="s">
        <v>204</v>
      </c>
      <c r="O102" s="239"/>
      <c r="P102" s="239"/>
      <c r="Q102" s="239"/>
      <c r="R102" s="239"/>
      <c r="S102" s="239"/>
      <c r="T102" s="239"/>
      <c r="U102" s="241"/>
    </row>
    <row r="103" spans="2:21">
      <c r="B103" s="248"/>
      <c r="C103" s="249"/>
      <c r="D103" s="249"/>
      <c r="E103" s="249"/>
      <c r="F103" s="249"/>
      <c r="G103" s="249"/>
      <c r="H103" s="250"/>
      <c r="J103" s="238"/>
      <c r="K103" s="239"/>
      <c r="L103" s="239"/>
      <c r="M103" s="239"/>
      <c r="N103" s="239"/>
      <c r="O103" s="239"/>
      <c r="P103" s="239"/>
      <c r="Q103" s="239"/>
      <c r="R103" s="239"/>
      <c r="S103" s="239"/>
      <c r="T103" s="239"/>
      <c r="U103" s="241"/>
    </row>
    <row r="104" spans="2:21" ht="15.75" thickBot="1">
      <c r="B104" s="251"/>
      <c r="C104" s="252"/>
      <c r="D104" s="252"/>
      <c r="E104" s="252"/>
      <c r="F104" s="252"/>
      <c r="G104" s="252"/>
      <c r="H104" s="253"/>
      <c r="J104" s="242"/>
      <c r="K104" s="243"/>
      <c r="L104" s="243"/>
      <c r="M104" s="243"/>
      <c r="N104" s="243"/>
      <c r="O104" s="243"/>
      <c r="P104" s="243"/>
      <c r="Q104" s="243"/>
      <c r="R104" s="243"/>
      <c r="S104" s="243"/>
      <c r="T104" s="243"/>
      <c r="U104" s="244"/>
    </row>
    <row r="105" spans="2:21" ht="15.75" thickBot="1"/>
    <row r="106" spans="2:21" ht="15" customHeight="1">
      <c r="B106" s="245" t="s">
        <v>203</v>
      </c>
      <c r="C106" s="246"/>
      <c r="D106" s="246"/>
      <c r="E106" s="246"/>
      <c r="F106" s="246"/>
      <c r="G106" s="246"/>
      <c r="H106" s="247"/>
      <c r="J106" s="254"/>
      <c r="K106" s="236"/>
      <c r="L106" s="236"/>
      <c r="M106" s="236"/>
      <c r="N106" s="236"/>
      <c r="O106" s="236"/>
      <c r="P106" s="236"/>
      <c r="Q106" s="236"/>
      <c r="R106" s="236"/>
      <c r="S106" s="236"/>
      <c r="T106" s="236"/>
      <c r="U106" s="237"/>
    </row>
    <row r="107" spans="2:21" ht="33.75">
      <c r="B107" s="248"/>
      <c r="C107" s="249"/>
      <c r="D107" s="249"/>
      <c r="E107" s="249"/>
      <c r="F107" s="249"/>
      <c r="G107" s="249"/>
      <c r="H107" s="250"/>
      <c r="J107" s="238"/>
      <c r="K107" s="239"/>
      <c r="L107" s="239"/>
      <c r="M107" s="239"/>
      <c r="N107" s="240" t="s">
        <v>114</v>
      </c>
      <c r="O107" s="239"/>
      <c r="P107" s="239"/>
      <c r="Q107" s="239"/>
      <c r="R107" s="239"/>
      <c r="S107" s="239"/>
      <c r="T107" s="239"/>
      <c r="U107" s="241"/>
    </row>
    <row r="108" spans="2:21">
      <c r="B108" s="248"/>
      <c r="C108" s="249"/>
      <c r="D108" s="249"/>
      <c r="E108" s="249"/>
      <c r="F108" s="249"/>
      <c r="G108" s="249"/>
      <c r="H108" s="250"/>
      <c r="J108" s="238"/>
      <c r="K108" s="239"/>
      <c r="L108" s="239"/>
      <c r="M108" s="239"/>
      <c r="N108" s="239"/>
      <c r="O108" s="239"/>
      <c r="P108" s="239"/>
      <c r="Q108" s="239"/>
      <c r="R108" s="239"/>
      <c r="S108" s="239"/>
      <c r="T108" s="239"/>
      <c r="U108" s="241"/>
    </row>
    <row r="109" spans="2:21">
      <c r="B109" s="248"/>
      <c r="C109" s="249"/>
      <c r="D109" s="249"/>
      <c r="E109" s="249"/>
      <c r="F109" s="249"/>
      <c r="G109" s="249"/>
      <c r="H109" s="250"/>
      <c r="J109" s="238"/>
      <c r="K109" s="239"/>
      <c r="L109" s="239"/>
      <c r="M109" s="239"/>
      <c r="N109" s="239" t="s">
        <v>207</v>
      </c>
      <c r="O109" s="239"/>
      <c r="P109" s="239"/>
      <c r="Q109" s="239"/>
      <c r="R109" s="239"/>
      <c r="S109" s="239"/>
      <c r="T109" s="239"/>
      <c r="U109" s="241"/>
    </row>
    <row r="110" spans="2:21">
      <c r="B110" s="248"/>
      <c r="C110" s="249"/>
      <c r="D110" s="249"/>
      <c r="E110" s="249"/>
      <c r="F110" s="249"/>
      <c r="G110" s="249"/>
      <c r="H110" s="250"/>
      <c r="J110" s="238"/>
      <c r="K110" s="239"/>
      <c r="L110" s="239"/>
      <c r="M110" s="239"/>
      <c r="N110" s="239"/>
      <c r="O110" s="239"/>
      <c r="P110" s="239"/>
      <c r="Q110" s="239"/>
      <c r="R110" s="239"/>
      <c r="S110" s="239"/>
      <c r="T110" s="239"/>
      <c r="U110" s="241"/>
    </row>
    <row r="111" spans="2:21" ht="15.75" thickBot="1">
      <c r="B111" s="251"/>
      <c r="C111" s="252"/>
      <c r="D111" s="252"/>
      <c r="E111" s="252"/>
      <c r="F111" s="252"/>
      <c r="G111" s="252"/>
      <c r="H111" s="253"/>
      <c r="J111" s="242"/>
      <c r="K111" s="243"/>
      <c r="L111" s="243"/>
      <c r="M111" s="243"/>
      <c r="N111" s="243"/>
      <c r="O111" s="243"/>
      <c r="P111" s="243"/>
      <c r="Q111" s="243"/>
      <c r="R111" s="243"/>
      <c r="S111" s="243"/>
      <c r="T111" s="243"/>
      <c r="U111" s="244"/>
    </row>
  </sheetData>
  <sheetProtection password="D90E" sheet="1" objects="1" scenarios="1"/>
  <mergeCells count="63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14:C15"/>
    <mergeCell ref="D14:K15"/>
    <mergeCell ref="O14:W15"/>
    <mergeCell ref="B17:C18"/>
    <mergeCell ref="D17:K18"/>
    <mergeCell ref="O17:W18"/>
    <mergeCell ref="B85:H90"/>
    <mergeCell ref="B92:H97"/>
    <mergeCell ref="B99:H104"/>
    <mergeCell ref="B106:H111"/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opLeftCell="A29" zoomScale="90" zoomScaleNormal="90" workbookViewId="0">
      <selection activeCell="D51" sqref="D5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06" t="s">
        <v>178</v>
      </c>
      <c r="C3" s="107"/>
      <c r="D3" s="108" t="s">
        <v>3</v>
      </c>
      <c r="E3" s="109" t="s">
        <v>185</v>
      </c>
      <c r="F3" s="110" t="s">
        <v>4</v>
      </c>
      <c r="G3" s="110" t="s">
        <v>186</v>
      </c>
      <c r="H3" s="110" t="s">
        <v>187</v>
      </c>
      <c r="I3" s="110" t="s">
        <v>188</v>
      </c>
      <c r="J3" s="110" t="s">
        <v>189</v>
      </c>
      <c r="K3" s="111" t="s">
        <v>136</v>
      </c>
      <c r="L3" s="110" t="s">
        <v>137</v>
      </c>
      <c r="M3" s="109" t="s">
        <v>5</v>
      </c>
      <c r="N3" s="109" t="s">
        <v>195</v>
      </c>
    </row>
    <row r="4" spans="2:14">
      <c r="B4" s="226" t="s">
        <v>175</v>
      </c>
      <c r="C4" s="82" t="s">
        <v>14</v>
      </c>
      <c r="D4" s="129" t="str">
        <f>'GRUPO 2'!V27</f>
        <v>Bahia aju</v>
      </c>
      <c r="E4" s="83">
        <f>'GRUPO 2'!W27</f>
        <v>11</v>
      </c>
      <c r="F4" s="83">
        <f>'GRUPO 2'!X27</f>
        <v>24</v>
      </c>
      <c r="G4" s="83">
        <f>'GRUPO 2'!Y27</f>
        <v>6</v>
      </c>
      <c r="H4" s="83">
        <f>'GRUPO 2'!Z27</f>
        <v>3</v>
      </c>
      <c r="I4" s="83">
        <f>'GRUPO 2'!AA27</f>
        <v>0</v>
      </c>
      <c r="J4" s="83">
        <f>'GRUPO 2'!AB27</f>
        <v>2</v>
      </c>
      <c r="K4" s="83">
        <f>'GRUPO 2'!AC27</f>
        <v>659</v>
      </c>
      <c r="L4" s="83">
        <f>'GRUPO 2'!AD27</f>
        <v>576</v>
      </c>
      <c r="M4" s="83">
        <f>'GRUPO 2'!AE27</f>
        <v>83</v>
      </c>
      <c r="N4" s="84">
        <f>'GRUPO 2'!AF27</f>
        <v>0.72727272727272729</v>
      </c>
    </row>
    <row r="5" spans="2:14">
      <c r="B5" s="227"/>
      <c r="C5" s="85" t="s">
        <v>16</v>
      </c>
      <c r="D5" s="130" t="str">
        <f>'GRUPO 3'!V31</f>
        <v>BFR Igor Costa</v>
      </c>
      <c r="E5" s="86">
        <f>'GRUPO 3'!W31</f>
        <v>11</v>
      </c>
      <c r="F5" s="86">
        <f>'GRUPO 3'!X31</f>
        <v>24</v>
      </c>
      <c r="G5" s="86">
        <f>'GRUPO 3'!Y31</f>
        <v>7</v>
      </c>
      <c r="H5" s="86">
        <f>'GRUPO 3'!Z31</f>
        <v>1</v>
      </c>
      <c r="I5" s="86">
        <f>'GRUPO 3'!AA31</f>
        <v>1</v>
      </c>
      <c r="J5" s="86">
        <f>'GRUPO 3'!AB31</f>
        <v>2</v>
      </c>
      <c r="K5" s="86">
        <f>'GRUPO 3'!AC31</f>
        <v>643</v>
      </c>
      <c r="L5" s="86">
        <f>'GRUPO 3'!AD31</f>
        <v>440</v>
      </c>
      <c r="M5" s="86">
        <f>'GRUPO 3'!AE31</f>
        <v>203</v>
      </c>
      <c r="N5" s="87">
        <f>'GRUPO 3'!AF31</f>
        <v>0.72727272727272729</v>
      </c>
    </row>
    <row r="6" spans="2:14">
      <c r="B6" s="227"/>
      <c r="C6" s="85" t="s">
        <v>17</v>
      </c>
      <c r="D6" s="130" t="str">
        <f>'GRUPO 4'!V26</f>
        <v>Casinha da Grazi</v>
      </c>
      <c r="E6" s="86">
        <f>'GRUPO 4'!W26</f>
        <v>11</v>
      </c>
      <c r="F6" s="86">
        <f>'GRUPO 4'!X26</f>
        <v>24</v>
      </c>
      <c r="G6" s="86">
        <f>'GRUPO 4'!Y26</f>
        <v>6</v>
      </c>
      <c r="H6" s="86">
        <f>'GRUPO 4'!Z26</f>
        <v>3</v>
      </c>
      <c r="I6" s="86">
        <f>'GRUPO 4'!AA26</f>
        <v>0</v>
      </c>
      <c r="J6" s="86">
        <f>'GRUPO 4'!AB26</f>
        <v>2</v>
      </c>
      <c r="K6" s="86">
        <f>'GRUPO 4'!AC26</f>
        <v>570</v>
      </c>
      <c r="L6" s="86">
        <f>'GRUPO 4'!AD26</f>
        <v>449</v>
      </c>
      <c r="M6" s="86">
        <f>'GRUPO 4'!AE26</f>
        <v>121</v>
      </c>
      <c r="N6" s="87">
        <f>'GRUPO 4'!AF26</f>
        <v>0.72727272727272729</v>
      </c>
    </row>
    <row r="7" spans="2:14">
      <c r="B7" s="227"/>
      <c r="C7" s="85" t="s">
        <v>18</v>
      </c>
      <c r="D7" s="130" t="str">
        <f>'GRUPO 3'!V28</f>
        <v>Rosinha da Gabi</v>
      </c>
      <c r="E7" s="86">
        <f>'GRUPO 3'!W28</f>
        <v>11</v>
      </c>
      <c r="F7" s="86">
        <f>'GRUPO 3'!X28</f>
        <v>23</v>
      </c>
      <c r="G7" s="86">
        <f>'GRUPO 3'!Y28</f>
        <v>7</v>
      </c>
      <c r="H7" s="86">
        <f>'GRUPO 3'!Z28</f>
        <v>1</v>
      </c>
      <c r="I7" s="86">
        <f>'GRUPO 3'!AA28</f>
        <v>0</v>
      </c>
      <c r="J7" s="86">
        <f>'GRUPO 3'!AB28</f>
        <v>3</v>
      </c>
      <c r="K7" s="86">
        <f>'GRUPO 3'!AC28</f>
        <v>665</v>
      </c>
      <c r="L7" s="86">
        <f>'GRUPO 3'!AD28</f>
        <v>511</v>
      </c>
      <c r="M7" s="86">
        <f>'GRUPO 3'!AE28</f>
        <v>154</v>
      </c>
      <c r="N7" s="87">
        <f>'GRUPO 3'!AF28</f>
        <v>0.69696969696969702</v>
      </c>
    </row>
    <row r="8" spans="2:14">
      <c r="B8" s="227"/>
      <c r="C8" s="85" t="s">
        <v>33</v>
      </c>
      <c r="D8" s="130" t="str">
        <f>'GRUPO 1'!V25</f>
        <v>Us Karas</v>
      </c>
      <c r="E8" s="72">
        <f>'GRUPO 1'!W25</f>
        <v>11</v>
      </c>
      <c r="F8" s="86">
        <f>'GRUPO 1'!X25</f>
        <v>23</v>
      </c>
      <c r="G8" s="86">
        <f>'GRUPO 1'!Y25</f>
        <v>7</v>
      </c>
      <c r="H8" s="86">
        <f>'GRUPO 1'!Z25</f>
        <v>1</v>
      </c>
      <c r="I8" s="86">
        <f>'GRUPO 1'!AA25</f>
        <v>0</v>
      </c>
      <c r="J8" s="86">
        <f>'GRUPO 1'!AB25</f>
        <v>3</v>
      </c>
      <c r="K8" s="86">
        <f>'GRUPO 1'!AC25</f>
        <v>644</v>
      </c>
      <c r="L8" s="86">
        <f>'GRUPO 1'!AD25</f>
        <v>479</v>
      </c>
      <c r="M8" s="86">
        <f>'GRUPO 1'!AE25</f>
        <v>165</v>
      </c>
      <c r="N8" s="87">
        <f>'GRUPO 1'!AF25</f>
        <v>0.69696969696969702</v>
      </c>
    </row>
    <row r="9" spans="2:14">
      <c r="B9" s="227"/>
      <c r="C9" s="85" t="s">
        <v>34</v>
      </c>
      <c r="D9" s="130" t="str">
        <f>'GRUPO 4'!V29</f>
        <v>hugofluzao</v>
      </c>
      <c r="E9" s="86">
        <f>'GRUPO 4'!W29</f>
        <v>11</v>
      </c>
      <c r="F9" s="86">
        <f>'GRUPO 4'!X29</f>
        <v>23</v>
      </c>
      <c r="G9" s="86">
        <f>'GRUPO 4'!Y29</f>
        <v>5</v>
      </c>
      <c r="H9" s="86">
        <f>'GRUPO 4'!Z29</f>
        <v>4</v>
      </c>
      <c r="I9" s="86">
        <f>'GRUPO 4'!AA29</f>
        <v>0</v>
      </c>
      <c r="J9" s="86">
        <f>'GRUPO 4'!AB29</f>
        <v>2</v>
      </c>
      <c r="K9" s="86">
        <f>'GRUPO 4'!AC29</f>
        <v>637</v>
      </c>
      <c r="L9" s="86">
        <f>'GRUPO 4'!AD29</f>
        <v>510</v>
      </c>
      <c r="M9" s="86">
        <f>'GRUPO 4'!AE29</f>
        <v>127</v>
      </c>
      <c r="N9" s="87">
        <f>'GRUPO 4'!AF29</f>
        <v>0.69696969696969702</v>
      </c>
    </row>
    <row r="10" spans="2:14">
      <c r="B10" s="227"/>
      <c r="C10" s="85" t="s">
        <v>35</v>
      </c>
      <c r="D10" s="130" t="str">
        <f>'GRUPO 1'!V23</f>
        <v>TriangagemFC</v>
      </c>
      <c r="E10" s="72">
        <f>'GRUPO 1'!W23</f>
        <v>11</v>
      </c>
      <c r="F10" s="86">
        <f>'GRUPO 1'!X23</f>
        <v>23</v>
      </c>
      <c r="G10" s="86">
        <f>'GRUPO 1'!Y23</f>
        <v>6</v>
      </c>
      <c r="H10" s="86">
        <f>'GRUPO 1'!Z23</f>
        <v>2</v>
      </c>
      <c r="I10" s="86">
        <f>'GRUPO 1'!AA23</f>
        <v>1</v>
      </c>
      <c r="J10" s="86">
        <f>'GRUPO 1'!AB23</f>
        <v>2</v>
      </c>
      <c r="K10" s="86">
        <f>'GRUPO 1'!AC23</f>
        <v>604</v>
      </c>
      <c r="L10" s="86">
        <f>'GRUPO 1'!AD23</f>
        <v>452</v>
      </c>
      <c r="M10" s="86">
        <f>'GRUPO 1'!AE23</f>
        <v>152</v>
      </c>
      <c r="N10" s="87">
        <f>'GRUPO 1'!AF23</f>
        <v>0.69696969696969702</v>
      </c>
    </row>
    <row r="11" spans="2:14">
      <c r="B11" s="227"/>
      <c r="C11" s="85" t="s">
        <v>36</v>
      </c>
      <c r="D11" s="130" t="str">
        <f>'GRUPO 3'!V29</f>
        <v>La Bestia Negra_Z</v>
      </c>
      <c r="E11" s="86">
        <f>'GRUPO 3'!W29</f>
        <v>11</v>
      </c>
      <c r="F11" s="86">
        <f>'GRUPO 3'!X29</f>
        <v>21</v>
      </c>
      <c r="G11" s="86">
        <f>'GRUPO 3'!Y29</f>
        <v>6</v>
      </c>
      <c r="H11" s="86">
        <f>'GRUPO 3'!Z29</f>
        <v>1</v>
      </c>
      <c r="I11" s="86">
        <f>'GRUPO 3'!AA29</f>
        <v>1</v>
      </c>
      <c r="J11" s="86">
        <f>'GRUPO 3'!AB29</f>
        <v>3</v>
      </c>
      <c r="K11" s="86">
        <f>'GRUPO 3'!AC29</f>
        <v>643</v>
      </c>
      <c r="L11" s="86">
        <f>'GRUPO 3'!AD29</f>
        <v>527</v>
      </c>
      <c r="M11" s="86">
        <f>'GRUPO 3'!AE29</f>
        <v>116</v>
      </c>
      <c r="N11" s="87">
        <f>'GRUPO 3'!AF29</f>
        <v>0.63636363636363635</v>
      </c>
    </row>
    <row r="12" spans="2:14">
      <c r="B12" s="227"/>
      <c r="C12" s="85" t="s">
        <v>37</v>
      </c>
      <c r="D12" s="130" t="str">
        <f>'GRUPO 4'!V30</f>
        <v>VivaCR.FC</v>
      </c>
      <c r="E12" s="86">
        <f>'GRUPO 4'!W30</f>
        <v>11</v>
      </c>
      <c r="F12" s="86">
        <f>'GRUPO 4'!X30</f>
        <v>21</v>
      </c>
      <c r="G12" s="86">
        <f>'GRUPO 4'!Y30</f>
        <v>6</v>
      </c>
      <c r="H12" s="86">
        <f>'GRUPO 4'!Z30</f>
        <v>1</v>
      </c>
      <c r="I12" s="86">
        <f>'GRUPO 4'!AA30</f>
        <v>1</v>
      </c>
      <c r="J12" s="86">
        <f>'GRUPO 4'!AB30</f>
        <v>3</v>
      </c>
      <c r="K12" s="86">
        <f>'GRUPO 4'!AC30</f>
        <v>635</v>
      </c>
      <c r="L12" s="86">
        <f>'GRUPO 4'!AD30</f>
        <v>492</v>
      </c>
      <c r="M12" s="86">
        <f>'GRUPO 4'!AE30</f>
        <v>143</v>
      </c>
      <c r="N12" s="87">
        <f>'GRUPO 4'!AF30</f>
        <v>0.63636363636363635</v>
      </c>
    </row>
    <row r="13" spans="2:14">
      <c r="B13" s="227"/>
      <c r="C13" s="85" t="s">
        <v>38</v>
      </c>
      <c r="D13" s="130" t="str">
        <f>'GRUPO 3'!V27</f>
        <v>Lucca Mengão</v>
      </c>
      <c r="E13" s="86">
        <f>'GRUPO 3'!W27</f>
        <v>11</v>
      </c>
      <c r="F13" s="86">
        <f>'GRUPO 3'!X27</f>
        <v>21</v>
      </c>
      <c r="G13" s="86">
        <f>'GRUPO 3'!Y27</f>
        <v>7</v>
      </c>
      <c r="H13" s="86">
        <f>'GRUPO 3'!Z27</f>
        <v>0</v>
      </c>
      <c r="I13" s="86">
        <f>'GRUPO 3'!AA27</f>
        <v>0</v>
      </c>
      <c r="J13" s="86">
        <f>'GRUPO 3'!AB27</f>
        <v>4</v>
      </c>
      <c r="K13" s="86">
        <f>'GRUPO 3'!AC27</f>
        <v>593</v>
      </c>
      <c r="L13" s="86">
        <f>'GRUPO 3'!AD27</f>
        <v>475</v>
      </c>
      <c r="M13" s="86">
        <f>'GRUPO 3'!AE27</f>
        <v>118</v>
      </c>
      <c r="N13" s="87">
        <f>'GRUPO 3'!AF27</f>
        <v>0.63636363636363635</v>
      </c>
    </row>
    <row r="14" spans="2:14">
      <c r="B14" s="227"/>
      <c r="C14" s="85" t="s">
        <v>39</v>
      </c>
      <c r="D14" s="130" t="str">
        <f>'GRUPO 2'!V23</f>
        <v>Driblador F.C</v>
      </c>
      <c r="E14" s="86">
        <f>'GRUPO 2'!W23</f>
        <v>11</v>
      </c>
      <c r="F14" s="86">
        <f>'GRUPO 2'!X23</f>
        <v>21</v>
      </c>
      <c r="G14" s="86">
        <f>'GRUPO 2'!Y23</f>
        <v>5</v>
      </c>
      <c r="H14" s="86">
        <f>'GRUPO 2'!Z23</f>
        <v>3</v>
      </c>
      <c r="I14" s="86">
        <f>'GRUPO 2'!AA23</f>
        <v>0</v>
      </c>
      <c r="J14" s="86">
        <f>'GRUPO 2'!AB23</f>
        <v>3</v>
      </c>
      <c r="K14" s="86">
        <f>'GRUPO 2'!AC23</f>
        <v>577</v>
      </c>
      <c r="L14" s="86">
        <f>'GRUPO 2'!AD23</f>
        <v>431</v>
      </c>
      <c r="M14" s="86">
        <f>'GRUPO 2'!AE23</f>
        <v>146</v>
      </c>
      <c r="N14" s="87">
        <f>'GRUPO 2'!AF23</f>
        <v>0.63636363636363635</v>
      </c>
    </row>
    <row r="15" spans="2:14">
      <c r="B15" s="227"/>
      <c r="C15" s="85" t="s">
        <v>40</v>
      </c>
      <c r="D15" s="130" t="str">
        <f>'GRUPO 2'!V31</f>
        <v>Soccer Italy</v>
      </c>
      <c r="E15" s="86">
        <f>'GRUPO 2'!W31</f>
        <v>11</v>
      </c>
      <c r="F15" s="86">
        <f>'GRUPO 2'!X31</f>
        <v>20</v>
      </c>
      <c r="G15" s="86">
        <f>'GRUPO 2'!Y31</f>
        <v>6</v>
      </c>
      <c r="H15" s="86">
        <f>'GRUPO 2'!Z31</f>
        <v>1</v>
      </c>
      <c r="I15" s="86">
        <f>'GRUPO 2'!AA31</f>
        <v>0</v>
      </c>
      <c r="J15" s="86">
        <f>'GRUPO 2'!AB31</f>
        <v>4</v>
      </c>
      <c r="K15" s="86">
        <f>'GRUPO 2'!AC31</f>
        <v>621</v>
      </c>
      <c r="L15" s="86">
        <f>'GRUPO 2'!AD31</f>
        <v>551</v>
      </c>
      <c r="M15" s="86">
        <f>'GRUPO 2'!AE31</f>
        <v>70</v>
      </c>
      <c r="N15" s="87">
        <f>'GRUPO 2'!AF31</f>
        <v>0.60606060606060608</v>
      </c>
    </row>
    <row r="16" spans="2:14">
      <c r="B16" s="227"/>
      <c r="C16" s="85" t="s">
        <v>139</v>
      </c>
      <c r="D16" s="130" t="str">
        <f>'GRUPO 2'!V29</f>
        <v>ousadia e alegriaa1</v>
      </c>
      <c r="E16" s="86">
        <f>'GRUPO 2'!W29</f>
        <v>11</v>
      </c>
      <c r="F16" s="86">
        <f>'GRUPO 2'!X29</f>
        <v>20</v>
      </c>
      <c r="G16" s="86">
        <f>'GRUPO 2'!Y29</f>
        <v>4</v>
      </c>
      <c r="H16" s="86">
        <f>'GRUPO 2'!Z29</f>
        <v>4</v>
      </c>
      <c r="I16" s="86">
        <f>'GRUPO 2'!AA29</f>
        <v>0</v>
      </c>
      <c r="J16" s="86">
        <f>'GRUPO 2'!AB29</f>
        <v>3</v>
      </c>
      <c r="K16" s="86">
        <f>'GRUPO 2'!AC29</f>
        <v>547</v>
      </c>
      <c r="L16" s="86">
        <f>'GRUPO 2'!AD29</f>
        <v>467</v>
      </c>
      <c r="M16" s="86">
        <f>'GRUPO 2'!AE29</f>
        <v>80</v>
      </c>
      <c r="N16" s="87">
        <f>'GRUPO 2'!AF29</f>
        <v>0.60606060606060608</v>
      </c>
    </row>
    <row r="17" spans="2:14">
      <c r="B17" s="227"/>
      <c r="C17" s="85" t="s">
        <v>140</v>
      </c>
      <c r="D17" s="130" t="str">
        <f>'GRUPO 1'!V20</f>
        <v>Barbosinhaas</v>
      </c>
      <c r="E17" s="72">
        <f>'GRUPO 1'!W20</f>
        <v>11</v>
      </c>
      <c r="F17" s="86">
        <f>'GRUPO 1'!X20</f>
        <v>20</v>
      </c>
      <c r="G17" s="86">
        <f>'GRUPO 1'!Y20</f>
        <v>6</v>
      </c>
      <c r="H17" s="86">
        <f>'GRUPO 1'!Z20</f>
        <v>1</v>
      </c>
      <c r="I17" s="86">
        <f>'GRUPO 1'!AA20</f>
        <v>0</v>
      </c>
      <c r="J17" s="86">
        <f>'GRUPO 1'!AB20</f>
        <v>4</v>
      </c>
      <c r="K17" s="86">
        <f>'GRUPO 1'!AC20</f>
        <v>536</v>
      </c>
      <c r="L17" s="86">
        <f>'GRUPO 1'!AD20</f>
        <v>509</v>
      </c>
      <c r="M17" s="86">
        <f>'GRUPO 1'!AE20</f>
        <v>27</v>
      </c>
      <c r="N17" s="87">
        <f>'GRUPO 1'!AF20</f>
        <v>0.60606060606060608</v>
      </c>
    </row>
    <row r="18" spans="2:14">
      <c r="B18" s="227"/>
      <c r="C18" s="85" t="s">
        <v>141</v>
      </c>
      <c r="D18" s="130" t="str">
        <f>'GRUPO 4'!V27</f>
        <v>Grajaú F.C.</v>
      </c>
      <c r="E18" s="86">
        <f>'GRUPO 4'!W27</f>
        <v>11</v>
      </c>
      <c r="F18" s="86">
        <f>'GRUPO 4'!X27</f>
        <v>19</v>
      </c>
      <c r="G18" s="86">
        <f>'GRUPO 4'!Y27</f>
        <v>5</v>
      </c>
      <c r="H18" s="86">
        <f>'GRUPO 4'!Z27</f>
        <v>2</v>
      </c>
      <c r="I18" s="86">
        <f>'GRUPO 4'!AA27</f>
        <v>0</v>
      </c>
      <c r="J18" s="86">
        <f>'GRUPO 4'!AB27</f>
        <v>4</v>
      </c>
      <c r="K18" s="86">
        <f>'GRUPO 4'!AC27</f>
        <v>577</v>
      </c>
      <c r="L18" s="86">
        <f>'GRUPO 4'!AD27</f>
        <v>496</v>
      </c>
      <c r="M18" s="86">
        <f>'GRUPO 4'!AE27</f>
        <v>81</v>
      </c>
      <c r="N18" s="87">
        <f>'GRUPO 4'!AF27</f>
        <v>0.5757575757575758</v>
      </c>
    </row>
    <row r="19" spans="2:14" ht="15.75" thickBot="1">
      <c r="B19" s="228"/>
      <c r="C19" s="88" t="s">
        <v>142</v>
      </c>
      <c r="D19" s="131" t="s">
        <v>198</v>
      </c>
      <c r="E19" s="118">
        <v>11</v>
      </c>
      <c r="F19" s="118">
        <v>19</v>
      </c>
      <c r="G19" s="118">
        <v>5</v>
      </c>
      <c r="H19" s="118">
        <v>2</v>
      </c>
      <c r="I19" s="118">
        <v>0</v>
      </c>
      <c r="J19" s="118">
        <v>4</v>
      </c>
      <c r="K19" s="118">
        <v>514</v>
      </c>
      <c r="L19" s="118">
        <v>470</v>
      </c>
      <c r="M19" s="118">
        <v>44</v>
      </c>
      <c r="N19" s="126">
        <v>0.57999999999999996</v>
      </c>
    </row>
    <row r="20" spans="2:14">
      <c r="B20" s="229" t="s">
        <v>177</v>
      </c>
      <c r="C20" s="89" t="s">
        <v>143</v>
      </c>
      <c r="D20" s="128" t="s">
        <v>133</v>
      </c>
      <c r="E20" s="124">
        <v>11</v>
      </c>
      <c r="F20" s="124">
        <v>19</v>
      </c>
      <c r="G20" s="124">
        <v>6</v>
      </c>
      <c r="H20" s="124">
        <v>0</v>
      </c>
      <c r="I20" s="124">
        <v>1</v>
      </c>
      <c r="J20" s="124">
        <v>4</v>
      </c>
      <c r="K20" s="124">
        <v>571</v>
      </c>
      <c r="L20" s="124">
        <v>485</v>
      </c>
      <c r="M20" s="124">
        <v>86</v>
      </c>
      <c r="N20" s="127">
        <v>0.57999999999999996</v>
      </c>
    </row>
    <row r="21" spans="2:14">
      <c r="B21" s="230"/>
      <c r="C21" s="90" t="s">
        <v>144</v>
      </c>
      <c r="D21" s="121" t="str">
        <f>'GRUPO 1'!V31</f>
        <v>Vascão Carangola</v>
      </c>
      <c r="E21" s="122">
        <f>'GRUPO 1'!W31</f>
        <v>11</v>
      </c>
      <c r="F21" s="91">
        <f>'GRUPO 1'!X31</f>
        <v>19</v>
      </c>
      <c r="G21" s="91">
        <f>'GRUPO 1'!Y31</f>
        <v>5</v>
      </c>
      <c r="H21" s="91">
        <f>'GRUPO 1'!Z31</f>
        <v>2</v>
      </c>
      <c r="I21" s="91">
        <f>'GRUPO 1'!AA31</f>
        <v>0</v>
      </c>
      <c r="J21" s="91">
        <f>'GRUPO 1'!AB31</f>
        <v>4</v>
      </c>
      <c r="K21" s="91">
        <f>'GRUPO 1'!AC31</f>
        <v>454</v>
      </c>
      <c r="L21" s="91">
        <f>'GRUPO 1'!AD31</f>
        <v>414</v>
      </c>
      <c r="M21" s="91">
        <f>'GRUPO 1'!AE31</f>
        <v>40</v>
      </c>
      <c r="N21" s="92">
        <f>'GRUPO 1'!AF31</f>
        <v>0.5757575757575758</v>
      </c>
    </row>
    <row r="22" spans="2:14">
      <c r="B22" s="230"/>
      <c r="C22" s="90" t="s">
        <v>145</v>
      </c>
      <c r="D22" s="121" t="str">
        <f>'GRUPO 2'!V26</f>
        <v>comicu</v>
      </c>
      <c r="E22" s="91">
        <f>'GRUPO 2'!W26</f>
        <v>11</v>
      </c>
      <c r="F22" s="91">
        <f>'GRUPO 2'!X26</f>
        <v>18</v>
      </c>
      <c r="G22" s="91">
        <f>'GRUPO 2'!Y26</f>
        <v>4</v>
      </c>
      <c r="H22" s="91">
        <f>'GRUPO 2'!Z26</f>
        <v>3</v>
      </c>
      <c r="I22" s="91">
        <f>'GRUPO 2'!AA26</f>
        <v>0</v>
      </c>
      <c r="J22" s="91">
        <f>'GRUPO 2'!AB26</f>
        <v>4</v>
      </c>
      <c r="K22" s="91">
        <f>'GRUPO 2'!AC26</f>
        <v>648</v>
      </c>
      <c r="L22" s="91">
        <f>'GRUPO 2'!AD26</f>
        <v>490</v>
      </c>
      <c r="M22" s="91">
        <f>'GRUPO 2'!AE26</f>
        <v>158</v>
      </c>
      <c r="N22" s="92">
        <f>'GRUPO 2'!AF26</f>
        <v>0.54545454545454541</v>
      </c>
    </row>
    <row r="23" spans="2:14">
      <c r="B23" s="230"/>
      <c r="C23" s="90" t="s">
        <v>146</v>
      </c>
      <c r="D23" s="121" t="str">
        <f>'GRUPO 3'!V25</f>
        <v>Puro Malte F. C.</v>
      </c>
      <c r="E23" s="91">
        <f>'GRUPO 3'!W25</f>
        <v>11</v>
      </c>
      <c r="F23" s="91">
        <f>'GRUPO 3'!X25</f>
        <v>18</v>
      </c>
      <c r="G23" s="91">
        <f>'GRUPO 3'!Y25</f>
        <v>4</v>
      </c>
      <c r="H23" s="91">
        <f>'GRUPO 3'!Z25</f>
        <v>3</v>
      </c>
      <c r="I23" s="91">
        <f>'GRUPO 3'!AA25</f>
        <v>0</v>
      </c>
      <c r="J23" s="91">
        <f>'GRUPO 3'!AB25</f>
        <v>4</v>
      </c>
      <c r="K23" s="91">
        <f>'GRUPO 3'!AC25</f>
        <v>537</v>
      </c>
      <c r="L23" s="91">
        <f>'GRUPO 3'!AD25</f>
        <v>439</v>
      </c>
      <c r="M23" s="91">
        <f>'GRUPO 3'!AE25</f>
        <v>98</v>
      </c>
      <c r="N23" s="92">
        <f>'GRUPO 3'!AF25</f>
        <v>0.54545454545454541</v>
      </c>
    </row>
    <row r="24" spans="2:14">
      <c r="B24" s="230"/>
      <c r="C24" s="90" t="s">
        <v>147</v>
      </c>
      <c r="D24" s="121" t="str">
        <f>'GRUPO 4'!V31</f>
        <v>VascoPaulo F.C.</v>
      </c>
      <c r="E24" s="91">
        <f>'GRUPO 4'!W31</f>
        <v>11</v>
      </c>
      <c r="F24" s="91">
        <f>'GRUPO 4'!X31</f>
        <v>18</v>
      </c>
      <c r="G24" s="91">
        <f>'GRUPO 4'!Y31</f>
        <v>4</v>
      </c>
      <c r="H24" s="91">
        <f>'GRUPO 4'!Z31</f>
        <v>3</v>
      </c>
      <c r="I24" s="91">
        <f>'GRUPO 4'!AA31</f>
        <v>0</v>
      </c>
      <c r="J24" s="91">
        <f>'GRUPO 4'!AB31</f>
        <v>4</v>
      </c>
      <c r="K24" s="91">
        <f>'GRUPO 4'!AC31</f>
        <v>537</v>
      </c>
      <c r="L24" s="91">
        <f>'GRUPO 4'!AD31</f>
        <v>567</v>
      </c>
      <c r="M24" s="91">
        <f>'GRUPO 4'!AE31</f>
        <v>-30</v>
      </c>
      <c r="N24" s="92">
        <f>'GRUPO 4'!AF31</f>
        <v>0.54545454545454541</v>
      </c>
    </row>
    <row r="25" spans="2:14">
      <c r="B25" s="230"/>
      <c r="C25" s="90" t="s">
        <v>148</v>
      </c>
      <c r="D25" s="121" t="str">
        <f>'GRUPO 3'!V24</f>
        <v>Tribe of Gypsies</v>
      </c>
      <c r="E25" s="91">
        <f>'GRUPO 3'!W24</f>
        <v>11</v>
      </c>
      <c r="F25" s="91">
        <f>'GRUPO 3'!X24</f>
        <v>17</v>
      </c>
      <c r="G25" s="91">
        <f>'GRUPO 3'!Y24</f>
        <v>3</v>
      </c>
      <c r="H25" s="91">
        <f>'GRUPO 3'!Z24</f>
        <v>4</v>
      </c>
      <c r="I25" s="91">
        <f>'GRUPO 3'!AA24</f>
        <v>0</v>
      </c>
      <c r="J25" s="91">
        <f>'GRUPO 3'!AB24</f>
        <v>4</v>
      </c>
      <c r="K25" s="91">
        <f>'GRUPO 3'!AC24</f>
        <v>469</v>
      </c>
      <c r="L25" s="91">
        <f>'GRUPO 3'!AD24</f>
        <v>452</v>
      </c>
      <c r="M25" s="91">
        <f>'GRUPO 3'!AE24</f>
        <v>17</v>
      </c>
      <c r="N25" s="92">
        <f>'GRUPO 3'!AF24</f>
        <v>0.51515151515151514</v>
      </c>
    </row>
    <row r="26" spans="2:14">
      <c r="B26" s="230"/>
      <c r="C26" s="90" t="s">
        <v>149</v>
      </c>
      <c r="D26" s="121" t="str">
        <f>'GRUPO 2'!V24</f>
        <v>Botafogo Rocha</v>
      </c>
      <c r="E26" s="91">
        <f>'GRUPO 2'!W24</f>
        <v>11</v>
      </c>
      <c r="F26" s="91">
        <f>'GRUPO 2'!X24</f>
        <v>16</v>
      </c>
      <c r="G26" s="91">
        <f>'GRUPO 2'!Y24</f>
        <v>4</v>
      </c>
      <c r="H26" s="91">
        <f>'GRUPO 2'!Z24</f>
        <v>2</v>
      </c>
      <c r="I26" s="91">
        <f>'GRUPO 2'!AA24</f>
        <v>0</v>
      </c>
      <c r="J26" s="91">
        <f>'GRUPO 2'!AB24</f>
        <v>5</v>
      </c>
      <c r="K26" s="91">
        <f>'GRUPO 2'!AC24</f>
        <v>548</v>
      </c>
      <c r="L26" s="91">
        <f>'GRUPO 2'!AD24</f>
        <v>586</v>
      </c>
      <c r="M26" s="91">
        <f>'GRUPO 2'!AE24</f>
        <v>-38</v>
      </c>
      <c r="N26" s="92">
        <f>'GRUPO 2'!AF24</f>
        <v>0.48484848484848486</v>
      </c>
    </row>
    <row r="27" spans="2:14">
      <c r="B27" s="230"/>
      <c r="C27" s="90" t="s">
        <v>150</v>
      </c>
      <c r="D27" s="121" t="str">
        <f>'GRUPO 4'!V20</f>
        <v>MJ Predador F.C.</v>
      </c>
      <c r="E27" s="91">
        <f>'GRUPO 4'!W20</f>
        <v>11</v>
      </c>
      <c r="F27" s="91">
        <f>'GRUPO 4'!X20</f>
        <v>16</v>
      </c>
      <c r="G27" s="91">
        <f>'GRUPO 4'!Y20</f>
        <v>4</v>
      </c>
      <c r="H27" s="91">
        <f>'GRUPO 4'!Z20</f>
        <v>1</v>
      </c>
      <c r="I27" s="91">
        <f>'GRUPO 4'!AA20</f>
        <v>2</v>
      </c>
      <c r="J27" s="91">
        <f>'GRUPO 4'!AB20</f>
        <v>4</v>
      </c>
      <c r="K27" s="91">
        <f>'GRUPO 4'!AC20</f>
        <v>501</v>
      </c>
      <c r="L27" s="91">
        <f>'GRUPO 4'!AD20</f>
        <v>445</v>
      </c>
      <c r="M27" s="91">
        <f>'GRUPO 4'!AE20</f>
        <v>56</v>
      </c>
      <c r="N27" s="92">
        <f>'GRUPO 4'!AF20</f>
        <v>0.48484848484848486</v>
      </c>
    </row>
    <row r="28" spans="2:14">
      <c r="B28" s="230"/>
      <c r="C28" s="90" t="s">
        <v>151</v>
      </c>
      <c r="D28" s="121" t="str">
        <f>'GRUPO 4'!V22</f>
        <v>Vitullo soccer clube</v>
      </c>
      <c r="E28" s="91">
        <f>'GRUPO 4'!W22</f>
        <v>11</v>
      </c>
      <c r="F28" s="91">
        <f>'GRUPO 4'!X22</f>
        <v>14</v>
      </c>
      <c r="G28" s="91">
        <f>'GRUPO 4'!Y22</f>
        <v>4</v>
      </c>
      <c r="H28" s="91">
        <f>'GRUPO 4'!Z22</f>
        <v>1</v>
      </c>
      <c r="I28" s="91">
        <f>'GRUPO 4'!AA22</f>
        <v>0</v>
      </c>
      <c r="J28" s="91">
        <f>'GRUPO 4'!AB22</f>
        <v>6</v>
      </c>
      <c r="K28" s="91">
        <f>'GRUPO 4'!AC22</f>
        <v>555</v>
      </c>
      <c r="L28" s="91">
        <f>'GRUPO 4'!AD22</f>
        <v>481</v>
      </c>
      <c r="M28" s="91">
        <f>'GRUPO 4'!AE22</f>
        <v>74</v>
      </c>
      <c r="N28" s="92">
        <f>'GRUPO 4'!AF22</f>
        <v>0.42424242424242425</v>
      </c>
    </row>
    <row r="29" spans="2:14">
      <c r="B29" s="230"/>
      <c r="C29" s="90" t="s">
        <v>152</v>
      </c>
      <c r="D29" s="121" t="str">
        <f>'GRUPO 1'!V27</f>
        <v>Glaa.VascodaaGamaa</v>
      </c>
      <c r="E29" s="122">
        <f>'GRUPO 1'!W27</f>
        <v>11</v>
      </c>
      <c r="F29" s="91">
        <f>'GRUPO 1'!X27</f>
        <v>13</v>
      </c>
      <c r="G29" s="91">
        <f>'GRUPO 1'!Y27</f>
        <v>2</v>
      </c>
      <c r="H29" s="91">
        <f>'GRUPO 1'!Z27</f>
        <v>3</v>
      </c>
      <c r="I29" s="91">
        <f>'GRUPO 1'!AA27</f>
        <v>1</v>
      </c>
      <c r="J29" s="91">
        <f>'GRUPO 1'!AB27</f>
        <v>5</v>
      </c>
      <c r="K29" s="91">
        <f>'GRUPO 1'!AC27</f>
        <v>553</v>
      </c>
      <c r="L29" s="91">
        <f>'GRUPO 1'!AD27</f>
        <v>533</v>
      </c>
      <c r="M29" s="91">
        <f>'GRUPO 1'!AE27</f>
        <v>20</v>
      </c>
      <c r="N29" s="92">
        <f>'GRUPO 1'!AF27</f>
        <v>0.39393939393939392</v>
      </c>
    </row>
    <row r="30" spans="2:14">
      <c r="B30" s="230"/>
      <c r="C30" s="90" t="s">
        <v>153</v>
      </c>
      <c r="D30" s="121" t="str">
        <f>'GRUPO 1'!V29</f>
        <v>Barreirinha FC</v>
      </c>
      <c r="E30" s="122">
        <f>'GRUPO 1'!W29</f>
        <v>11</v>
      </c>
      <c r="F30" s="91">
        <f>'GRUPO 1'!X29</f>
        <v>13</v>
      </c>
      <c r="G30" s="91">
        <f>'GRUPO 1'!Y29</f>
        <v>3</v>
      </c>
      <c r="H30" s="91">
        <f>'GRUPO 1'!Z29</f>
        <v>2</v>
      </c>
      <c r="I30" s="91">
        <f>'GRUPO 1'!AA29</f>
        <v>0</v>
      </c>
      <c r="J30" s="91">
        <f>'GRUPO 1'!AB29</f>
        <v>6</v>
      </c>
      <c r="K30" s="91">
        <f>'GRUPO 1'!AC29</f>
        <v>495</v>
      </c>
      <c r="L30" s="91">
        <f>'GRUPO 1'!AD29</f>
        <v>571</v>
      </c>
      <c r="M30" s="91">
        <f>'GRUPO 1'!AE29</f>
        <v>-76</v>
      </c>
      <c r="N30" s="92">
        <f>'GRUPO 1'!AF29</f>
        <v>0.39393939393939392</v>
      </c>
    </row>
    <row r="31" spans="2:14">
      <c r="B31" s="230"/>
      <c r="C31" s="90" t="s">
        <v>154</v>
      </c>
      <c r="D31" s="121" t="str">
        <f>'GRUPO 2'!V28</f>
        <v>É o ki tu merece</v>
      </c>
      <c r="E31" s="91">
        <f>'GRUPO 2'!W28</f>
        <v>11</v>
      </c>
      <c r="F31" s="91">
        <f>'GRUPO 2'!X28</f>
        <v>12</v>
      </c>
      <c r="G31" s="91">
        <f>'GRUPO 2'!Y28</f>
        <v>4</v>
      </c>
      <c r="H31" s="91">
        <f>'GRUPO 2'!Z28</f>
        <v>0</v>
      </c>
      <c r="I31" s="91">
        <f>'GRUPO 2'!AA28</f>
        <v>0</v>
      </c>
      <c r="J31" s="91">
        <f>'GRUPO 2'!AB28</f>
        <v>7</v>
      </c>
      <c r="K31" s="91">
        <f>'GRUPO 2'!AC28</f>
        <v>621</v>
      </c>
      <c r="L31" s="91">
        <f>'GRUPO 2'!AD28</f>
        <v>561</v>
      </c>
      <c r="M31" s="91">
        <f>'GRUPO 2'!AE28</f>
        <v>60</v>
      </c>
      <c r="N31" s="92">
        <f>'GRUPO 2'!AF28</f>
        <v>0.36363636363636365</v>
      </c>
    </row>
    <row r="32" spans="2:14">
      <c r="B32" s="230"/>
      <c r="C32" s="90" t="s">
        <v>155</v>
      </c>
      <c r="D32" s="121" t="str">
        <f>'GRUPO 2'!V25</f>
        <v>Sekishiki Mekai Ha</v>
      </c>
      <c r="E32" s="91">
        <f>'GRUPO 2'!W25</f>
        <v>11</v>
      </c>
      <c r="F32" s="91">
        <f>'GRUPO 2'!X25</f>
        <v>12</v>
      </c>
      <c r="G32" s="91">
        <f>'GRUPO 2'!Y25</f>
        <v>3</v>
      </c>
      <c r="H32" s="91">
        <f>'GRUPO 2'!Z25</f>
        <v>1</v>
      </c>
      <c r="I32" s="91">
        <f>'GRUPO 2'!AA25</f>
        <v>1</v>
      </c>
      <c r="J32" s="91">
        <f>'GRUPO 2'!AB25</f>
        <v>6</v>
      </c>
      <c r="K32" s="91">
        <f>'GRUPO 2'!AC25</f>
        <v>563</v>
      </c>
      <c r="L32" s="91">
        <f>'GRUPO 2'!AD25</f>
        <v>557</v>
      </c>
      <c r="M32" s="91">
        <f>'GRUPO 2'!AE25</f>
        <v>6</v>
      </c>
      <c r="N32" s="92">
        <f>'GRUPO 2'!AF25</f>
        <v>0.36363636363636365</v>
      </c>
    </row>
    <row r="33" spans="2:14">
      <c r="B33" s="230"/>
      <c r="C33" s="90" t="s">
        <v>156</v>
      </c>
      <c r="D33" s="121" t="str">
        <f>'GRUPO 1'!V21</f>
        <v>flurocha fc</v>
      </c>
      <c r="E33" s="122">
        <f>'GRUPO 1'!W21</f>
        <v>11</v>
      </c>
      <c r="F33" s="91">
        <f>'GRUPO 1'!X21</f>
        <v>12</v>
      </c>
      <c r="G33" s="91">
        <f>'GRUPO 1'!Y21</f>
        <v>4</v>
      </c>
      <c r="H33" s="91">
        <f>'GRUPO 1'!Z21</f>
        <v>0</v>
      </c>
      <c r="I33" s="91">
        <f>'GRUPO 1'!AA21</f>
        <v>0</v>
      </c>
      <c r="J33" s="91">
        <f>'GRUPO 1'!AB21</f>
        <v>7</v>
      </c>
      <c r="K33" s="91">
        <f>'GRUPO 1'!AC21</f>
        <v>543</v>
      </c>
      <c r="L33" s="91">
        <f>'GRUPO 1'!AD21</f>
        <v>475</v>
      </c>
      <c r="M33" s="91">
        <f>'GRUPO 1'!AE21</f>
        <v>68</v>
      </c>
      <c r="N33" s="92">
        <f>'GRUPO 1'!AF21</f>
        <v>0.36363636363636365</v>
      </c>
    </row>
    <row r="34" spans="2:14">
      <c r="B34" s="230"/>
      <c r="C34" s="90" t="s">
        <v>157</v>
      </c>
      <c r="D34" s="121" t="str">
        <f>'GRUPO 3'!V22</f>
        <v>Family Paz F.C.</v>
      </c>
      <c r="E34" s="91">
        <f>'GRUPO 3'!W22</f>
        <v>11</v>
      </c>
      <c r="F34" s="91">
        <f>'GRUPO 3'!X22</f>
        <v>12</v>
      </c>
      <c r="G34" s="91">
        <f>'GRUPO 3'!Y22</f>
        <v>4</v>
      </c>
      <c r="H34" s="91">
        <f>'GRUPO 3'!Z22</f>
        <v>0</v>
      </c>
      <c r="I34" s="91">
        <f>'GRUPO 3'!AA22</f>
        <v>0</v>
      </c>
      <c r="J34" s="91">
        <f>'GRUPO 3'!AB22</f>
        <v>7</v>
      </c>
      <c r="K34" s="91">
        <f>'GRUPO 3'!AC22</f>
        <v>479</v>
      </c>
      <c r="L34" s="91">
        <f>'GRUPO 3'!AD22</f>
        <v>528</v>
      </c>
      <c r="M34" s="91">
        <f>'GRUPO 3'!AE22</f>
        <v>-49</v>
      </c>
      <c r="N34" s="92">
        <f>'GRUPO 3'!AF22</f>
        <v>0.36363636363636365</v>
      </c>
    </row>
    <row r="35" spans="2:14" ht="15.75" thickBot="1">
      <c r="B35" s="231"/>
      <c r="C35" s="93" t="s">
        <v>158</v>
      </c>
      <c r="D35" s="125" t="str">
        <f>'GRUPO 4'!V23</f>
        <v>tico sto fc</v>
      </c>
      <c r="E35" s="94">
        <f>'GRUPO 4'!W23</f>
        <v>11</v>
      </c>
      <c r="F35" s="94">
        <f>'GRUPO 4'!X23</f>
        <v>12</v>
      </c>
      <c r="G35" s="94">
        <f>'GRUPO 4'!Y23</f>
        <v>4</v>
      </c>
      <c r="H35" s="94">
        <f>'GRUPO 4'!Z23</f>
        <v>0</v>
      </c>
      <c r="I35" s="94">
        <f>'GRUPO 4'!AA23</f>
        <v>0</v>
      </c>
      <c r="J35" s="94">
        <f>'GRUPO 4'!AB23</f>
        <v>7</v>
      </c>
      <c r="K35" s="94">
        <f>'GRUPO 4'!AC23</f>
        <v>429</v>
      </c>
      <c r="L35" s="94">
        <f>'GRUPO 4'!AD23</f>
        <v>537</v>
      </c>
      <c r="M35" s="94">
        <f>'GRUPO 4'!AE23</f>
        <v>-108</v>
      </c>
      <c r="N35" s="95">
        <f>'GRUPO 4'!AF23</f>
        <v>0.36363636363636365</v>
      </c>
    </row>
    <row r="36" spans="2:14">
      <c r="B36" s="232" t="s">
        <v>176</v>
      </c>
      <c r="C36" s="123" t="s">
        <v>159</v>
      </c>
      <c r="D36" s="115" t="str">
        <f>'GRUPO 1'!V28</f>
        <v>PANZA FC</v>
      </c>
      <c r="E36" s="119">
        <f>'GRUPO 1'!W28</f>
        <v>11</v>
      </c>
      <c r="F36" s="116">
        <f>'GRUPO 1'!X28</f>
        <v>11</v>
      </c>
      <c r="G36" s="116">
        <f>'GRUPO 1'!Y28</f>
        <v>3</v>
      </c>
      <c r="H36" s="116">
        <f>'GRUPO 1'!Z28</f>
        <v>0</v>
      </c>
      <c r="I36" s="116">
        <f>'GRUPO 1'!AA28</f>
        <v>2</v>
      </c>
      <c r="J36" s="116">
        <f>'GRUPO 1'!AB28</f>
        <v>6</v>
      </c>
      <c r="K36" s="116">
        <f>'GRUPO 1'!AC28</f>
        <v>521</v>
      </c>
      <c r="L36" s="116">
        <f>'GRUPO 1'!AD28</f>
        <v>558</v>
      </c>
      <c r="M36" s="120">
        <f>'GRUPO 1'!AE28</f>
        <v>-37</v>
      </c>
      <c r="N36" s="117">
        <f>'GRUPO 1'!AF28</f>
        <v>0.33333333333333331</v>
      </c>
    </row>
    <row r="37" spans="2:14">
      <c r="B37" s="233"/>
      <c r="C37" s="96" t="s">
        <v>160</v>
      </c>
      <c r="D37" s="97" t="str">
        <f>'GRUPO 4'!V25</f>
        <v>Bayern do Cartola</v>
      </c>
      <c r="E37" s="98">
        <f>'GRUPO 4'!W25</f>
        <v>11</v>
      </c>
      <c r="F37" s="98">
        <f>'GRUPO 4'!X25</f>
        <v>11</v>
      </c>
      <c r="G37" s="98">
        <f>'GRUPO 4'!Y25</f>
        <v>3</v>
      </c>
      <c r="H37" s="98">
        <f>'GRUPO 4'!Z25</f>
        <v>1</v>
      </c>
      <c r="I37" s="98">
        <f>'GRUPO 4'!AA25</f>
        <v>0</v>
      </c>
      <c r="J37" s="98">
        <f>'GRUPO 4'!AB25</f>
        <v>7</v>
      </c>
      <c r="K37" s="98">
        <f>'GRUPO 4'!AC25</f>
        <v>484</v>
      </c>
      <c r="L37" s="98">
        <f>'GRUPO 4'!AD25</f>
        <v>548</v>
      </c>
      <c r="M37" s="104">
        <f>'GRUPO 4'!AE25</f>
        <v>-64</v>
      </c>
      <c r="N37" s="99">
        <f>'GRUPO 4'!AF25</f>
        <v>0.33333333333333331</v>
      </c>
    </row>
    <row r="38" spans="2:14">
      <c r="B38" s="233"/>
      <c r="C38" s="96" t="s">
        <v>161</v>
      </c>
      <c r="D38" s="97" t="str">
        <f>'GRUPO 1'!V24</f>
        <v>Stars United C.F.</v>
      </c>
      <c r="E38" s="67">
        <f>'GRUPO 1'!W24</f>
        <v>11</v>
      </c>
      <c r="F38" s="98">
        <f>'GRUPO 1'!X24</f>
        <v>11</v>
      </c>
      <c r="G38" s="98">
        <f>'GRUPO 1'!Y24</f>
        <v>2</v>
      </c>
      <c r="H38" s="98">
        <f>'GRUPO 1'!Z24</f>
        <v>2</v>
      </c>
      <c r="I38" s="98">
        <f>'GRUPO 1'!AA24</f>
        <v>1</v>
      </c>
      <c r="J38" s="98">
        <f>'GRUPO 1'!AB24</f>
        <v>6</v>
      </c>
      <c r="K38" s="98">
        <f>'GRUPO 1'!AC24</f>
        <v>439</v>
      </c>
      <c r="L38" s="98">
        <f>'GRUPO 1'!AD24</f>
        <v>470</v>
      </c>
      <c r="M38" s="104">
        <f>'GRUPO 1'!AE24</f>
        <v>-31</v>
      </c>
      <c r="N38" s="99">
        <f>'GRUPO 1'!AF24</f>
        <v>0.33333333333333331</v>
      </c>
    </row>
    <row r="39" spans="2:14">
      <c r="B39" s="233"/>
      <c r="C39" s="96" t="s">
        <v>162</v>
      </c>
      <c r="D39" s="97" t="str">
        <f>'GRUPO 2'!V30</f>
        <v>Engenheirense</v>
      </c>
      <c r="E39" s="98">
        <f>'GRUPO 2'!W30</f>
        <v>11</v>
      </c>
      <c r="F39" s="98">
        <f>'GRUPO 2'!X30</f>
        <v>10</v>
      </c>
      <c r="G39" s="98">
        <f>'GRUPO 2'!Y30</f>
        <v>2</v>
      </c>
      <c r="H39" s="98">
        <f>'GRUPO 2'!Z30</f>
        <v>2</v>
      </c>
      <c r="I39" s="98">
        <f>'GRUPO 2'!AA30</f>
        <v>0</v>
      </c>
      <c r="J39" s="98">
        <f>'GRUPO 2'!AB30</f>
        <v>7</v>
      </c>
      <c r="K39" s="98">
        <f>'GRUPO 2'!AC30</f>
        <v>608</v>
      </c>
      <c r="L39" s="98">
        <f>'GRUPO 2'!AD30</f>
        <v>631</v>
      </c>
      <c r="M39" s="104">
        <f>'GRUPO 2'!AE30</f>
        <v>-23</v>
      </c>
      <c r="N39" s="99">
        <f>'GRUPO 2'!AF30</f>
        <v>0.30303030303030304</v>
      </c>
    </row>
    <row r="40" spans="2:14">
      <c r="B40" s="233"/>
      <c r="C40" s="96" t="s">
        <v>163</v>
      </c>
      <c r="D40" s="97" t="str">
        <f>'GRUPO 4'!V28</f>
        <v>André fogão</v>
      </c>
      <c r="E40" s="98">
        <f>'GRUPO 4'!W28</f>
        <v>11</v>
      </c>
      <c r="F40" s="98">
        <f>'GRUPO 4'!X28</f>
        <v>9</v>
      </c>
      <c r="G40" s="98">
        <f>'GRUPO 4'!Y28</f>
        <v>1</v>
      </c>
      <c r="H40" s="98">
        <f>'GRUPO 4'!Z28</f>
        <v>3</v>
      </c>
      <c r="I40" s="98">
        <f>'GRUPO 4'!AA28</f>
        <v>0</v>
      </c>
      <c r="J40" s="98">
        <f>'GRUPO 4'!AB28</f>
        <v>7</v>
      </c>
      <c r="K40" s="98">
        <f>'GRUPO 4'!AC28</f>
        <v>460</v>
      </c>
      <c r="L40" s="98">
        <f>'GRUPO 4'!AD28</f>
        <v>513</v>
      </c>
      <c r="M40" s="104">
        <f>'GRUPO 4'!AE28</f>
        <v>-53</v>
      </c>
      <c r="N40" s="99">
        <f>'GRUPO 4'!AF28</f>
        <v>0.27272727272727271</v>
      </c>
    </row>
    <row r="41" spans="2:14">
      <c r="B41" s="233"/>
      <c r="C41" s="96" t="s">
        <v>164</v>
      </c>
      <c r="D41" s="97" t="str">
        <f>'GRUPO 1'!V26</f>
        <v>NICKA SC</v>
      </c>
      <c r="E41" s="67">
        <f>'GRUPO 1'!W26</f>
        <v>11</v>
      </c>
      <c r="F41" s="98">
        <f>'GRUPO 1'!X26</f>
        <v>9</v>
      </c>
      <c r="G41" s="98">
        <f>'GRUPO 1'!Y26</f>
        <v>2</v>
      </c>
      <c r="H41" s="98">
        <f>'GRUPO 1'!Z26</f>
        <v>1</v>
      </c>
      <c r="I41" s="98">
        <f>'GRUPO 1'!AA26</f>
        <v>1</v>
      </c>
      <c r="J41" s="98">
        <f>'GRUPO 1'!AB26</f>
        <v>7</v>
      </c>
      <c r="K41" s="98">
        <f>'GRUPO 1'!AC26</f>
        <v>418</v>
      </c>
      <c r="L41" s="98">
        <f>'GRUPO 1'!AD26</f>
        <v>477</v>
      </c>
      <c r="M41" s="104">
        <f>'GRUPO 1'!AE26</f>
        <v>-59</v>
      </c>
      <c r="N41" s="99">
        <f>'GRUPO 1'!AF26</f>
        <v>0.27272727272727271</v>
      </c>
    </row>
    <row r="42" spans="2:14">
      <c r="B42" s="233"/>
      <c r="C42" s="96" t="s">
        <v>165</v>
      </c>
      <c r="D42" s="97" t="str">
        <f>'GRUPO 2'!V21</f>
        <v>Marvada da cachaça</v>
      </c>
      <c r="E42" s="98">
        <f>'GRUPO 2'!W21</f>
        <v>11</v>
      </c>
      <c r="F42" s="98">
        <f>'GRUPO 2'!X21</f>
        <v>8</v>
      </c>
      <c r="G42" s="98">
        <f>'GRUPO 2'!Y21</f>
        <v>2</v>
      </c>
      <c r="H42" s="98">
        <f>'GRUPO 2'!Z21</f>
        <v>0</v>
      </c>
      <c r="I42" s="98">
        <f>'GRUPO 2'!AA21</f>
        <v>2</v>
      </c>
      <c r="J42" s="98">
        <f>'GRUPO 2'!AB21</f>
        <v>7</v>
      </c>
      <c r="K42" s="98">
        <f>'GRUPO 2'!AC21</f>
        <v>418</v>
      </c>
      <c r="L42" s="98">
        <f>'GRUPO 2'!AD21</f>
        <v>564</v>
      </c>
      <c r="M42" s="104">
        <f>'GRUPO 2'!AE21</f>
        <v>-146</v>
      </c>
      <c r="N42" s="99">
        <f>'GRUPO 2'!AF21</f>
        <v>0.24242424242424243</v>
      </c>
    </row>
    <row r="43" spans="2:14">
      <c r="B43" s="233"/>
      <c r="C43" s="96" t="s">
        <v>166</v>
      </c>
      <c r="D43" s="97" t="str">
        <f>'GRUPO 2'!V22</f>
        <v>Xavecos UFC</v>
      </c>
      <c r="E43" s="98">
        <f>'GRUPO 2'!W22</f>
        <v>11</v>
      </c>
      <c r="F43" s="98">
        <f>'GRUPO 2'!X22</f>
        <v>8</v>
      </c>
      <c r="G43" s="98">
        <f>'GRUPO 2'!Y22</f>
        <v>2</v>
      </c>
      <c r="H43" s="98">
        <f>'GRUPO 2'!Z22</f>
        <v>1</v>
      </c>
      <c r="I43" s="98">
        <f>'GRUPO 2'!AA22</f>
        <v>0</v>
      </c>
      <c r="J43" s="98">
        <f>'GRUPO 2'!AB22</f>
        <v>8</v>
      </c>
      <c r="K43" s="98">
        <f>'GRUPO 2'!AC22</f>
        <v>401</v>
      </c>
      <c r="L43" s="98">
        <f>'GRUPO 2'!AD22</f>
        <v>545</v>
      </c>
      <c r="M43" s="104">
        <f>'GRUPO 2'!AE22</f>
        <v>-144</v>
      </c>
      <c r="N43" s="99">
        <f>'GRUPO 2'!AF22</f>
        <v>0.24242424242424243</v>
      </c>
    </row>
    <row r="44" spans="2:14">
      <c r="B44" s="233"/>
      <c r="C44" s="96" t="s">
        <v>167</v>
      </c>
      <c r="D44" s="97" t="str">
        <f>'GRUPO 3'!V23</f>
        <v>PHVT F.C.</v>
      </c>
      <c r="E44" s="98">
        <f>'GRUPO 3'!W23</f>
        <v>11</v>
      </c>
      <c r="F44" s="98">
        <f>'GRUPO 3'!X23</f>
        <v>8</v>
      </c>
      <c r="G44" s="98">
        <f>'GRUPO 3'!Y23</f>
        <v>1</v>
      </c>
      <c r="H44" s="98">
        <f>'GRUPO 3'!Z23</f>
        <v>2</v>
      </c>
      <c r="I44" s="98">
        <f>'GRUPO 3'!AA23</f>
        <v>1</v>
      </c>
      <c r="J44" s="98">
        <f>'GRUPO 3'!AB23</f>
        <v>7</v>
      </c>
      <c r="K44" s="98">
        <f>'GRUPO 3'!AC23</f>
        <v>345</v>
      </c>
      <c r="L44" s="98">
        <f>'GRUPO 3'!AD23</f>
        <v>528</v>
      </c>
      <c r="M44" s="104">
        <f>'GRUPO 3'!AE23</f>
        <v>-183</v>
      </c>
      <c r="N44" s="99">
        <f>'GRUPO 3'!AF23</f>
        <v>0.24242424242424243</v>
      </c>
    </row>
    <row r="45" spans="2:14">
      <c r="B45" s="233"/>
      <c r="C45" s="96" t="s">
        <v>168</v>
      </c>
      <c r="D45" s="97" t="str">
        <f>'GRUPO 3'!V20</f>
        <v>secapimenteira</v>
      </c>
      <c r="E45" s="98">
        <f>'GRUPO 3'!W20</f>
        <v>11</v>
      </c>
      <c r="F45" s="98">
        <f>'GRUPO 3'!X20</f>
        <v>7</v>
      </c>
      <c r="G45" s="98">
        <f>'GRUPO 3'!Y20</f>
        <v>2</v>
      </c>
      <c r="H45" s="98">
        <f>'GRUPO 3'!Z20</f>
        <v>0</v>
      </c>
      <c r="I45" s="98">
        <f>'GRUPO 3'!AA20</f>
        <v>1</v>
      </c>
      <c r="J45" s="98">
        <f>'GRUPO 3'!AB20</f>
        <v>8</v>
      </c>
      <c r="K45" s="98">
        <f>'GRUPO 3'!AC20</f>
        <v>412</v>
      </c>
      <c r="L45" s="98">
        <f>'GRUPO 3'!AD20</f>
        <v>572</v>
      </c>
      <c r="M45" s="104">
        <f>'GRUPO 3'!AE20</f>
        <v>-160</v>
      </c>
      <c r="N45" s="99">
        <f>'GRUPO 3'!AF20</f>
        <v>0.21212121212121213</v>
      </c>
    </row>
    <row r="46" spans="2:14">
      <c r="B46" s="233"/>
      <c r="C46" s="96" t="s">
        <v>169</v>
      </c>
      <c r="D46" s="97" t="str">
        <f>'GRUPO 3'!V26</f>
        <v>santo onofre E C</v>
      </c>
      <c r="E46" s="98">
        <f>'GRUPO 3'!W26</f>
        <v>11</v>
      </c>
      <c r="F46" s="98">
        <f>'GRUPO 3'!X26</f>
        <v>7</v>
      </c>
      <c r="G46" s="98">
        <f>'GRUPO 3'!Y26</f>
        <v>1</v>
      </c>
      <c r="H46" s="98">
        <f>'GRUPO 3'!Z26</f>
        <v>2</v>
      </c>
      <c r="I46" s="98">
        <f>'GRUPO 3'!AA26</f>
        <v>0</v>
      </c>
      <c r="J46" s="98">
        <f>'GRUPO 3'!AB26</f>
        <v>8</v>
      </c>
      <c r="K46" s="98">
        <f>'GRUPO 3'!AC26</f>
        <v>298</v>
      </c>
      <c r="L46" s="98">
        <f>'GRUPO 3'!AD26</f>
        <v>492</v>
      </c>
      <c r="M46" s="104">
        <f>'GRUPO 3'!AE26</f>
        <v>-194</v>
      </c>
      <c r="N46" s="99">
        <f>'GRUPO 3'!AF26</f>
        <v>0.21212121212121213</v>
      </c>
    </row>
    <row r="47" spans="2:14">
      <c r="B47" s="233"/>
      <c r="C47" s="96" t="s">
        <v>170</v>
      </c>
      <c r="D47" s="97" t="str">
        <f>'GRUPO 4'!V24</f>
        <v>Espamengo</v>
      </c>
      <c r="E47" s="98">
        <f>'GRUPO 4'!W24</f>
        <v>11</v>
      </c>
      <c r="F47" s="98">
        <f>'GRUPO 4'!X24</f>
        <v>6</v>
      </c>
      <c r="G47" s="98">
        <f>'GRUPO 4'!Y24</f>
        <v>1</v>
      </c>
      <c r="H47" s="98">
        <f>'GRUPO 4'!Z24</f>
        <v>1</v>
      </c>
      <c r="I47" s="98">
        <f>'GRUPO 4'!AA24</f>
        <v>1</v>
      </c>
      <c r="J47" s="98">
        <f>'GRUPO 4'!AB24</f>
        <v>8</v>
      </c>
      <c r="K47" s="98">
        <f>'GRUPO 4'!AC24</f>
        <v>445</v>
      </c>
      <c r="L47" s="98">
        <f>'GRUPO 4'!AD24</f>
        <v>567</v>
      </c>
      <c r="M47" s="104">
        <f>'GRUPO 4'!AE24</f>
        <v>-122</v>
      </c>
      <c r="N47" s="99">
        <f>'GRUPO 4'!AF24</f>
        <v>0.18181818181818182</v>
      </c>
    </row>
    <row r="48" spans="2:14">
      <c r="B48" s="233"/>
      <c r="C48" s="96" t="s">
        <v>171</v>
      </c>
      <c r="D48" s="97" t="str">
        <f>'GRUPO 2'!V20</f>
        <v>mathpalestra</v>
      </c>
      <c r="E48" s="98">
        <f>'GRUPO 2'!W20</f>
        <v>11</v>
      </c>
      <c r="F48" s="98">
        <f>'GRUPO 2'!X20</f>
        <v>6</v>
      </c>
      <c r="G48" s="98">
        <f>'GRUPO 2'!Y20</f>
        <v>1</v>
      </c>
      <c r="H48" s="98">
        <f>'GRUPO 2'!Z20</f>
        <v>1</v>
      </c>
      <c r="I48" s="98">
        <f>'GRUPO 2'!AA20</f>
        <v>1</v>
      </c>
      <c r="J48" s="98">
        <f>'GRUPO 2'!AB20</f>
        <v>8</v>
      </c>
      <c r="K48" s="98">
        <f>'GRUPO 2'!AC20</f>
        <v>403</v>
      </c>
      <c r="L48" s="98">
        <f>'GRUPO 2'!AD20</f>
        <v>624</v>
      </c>
      <c r="M48" s="104">
        <f>'GRUPO 2'!AE20</f>
        <v>-221</v>
      </c>
      <c r="N48" s="99">
        <f>'GRUPO 2'!AF20</f>
        <v>0.18181818181818182</v>
      </c>
    </row>
    <row r="49" spans="2:14">
      <c r="B49" s="233"/>
      <c r="C49" s="96" t="s">
        <v>172</v>
      </c>
      <c r="D49" s="97" t="str">
        <f>'GRUPO 1'!V22</f>
        <v>FC Casablanca</v>
      </c>
      <c r="E49" s="67">
        <f>'GRUPO 1'!W22</f>
        <v>11</v>
      </c>
      <c r="F49" s="98">
        <f>'GRUPO 1'!X22</f>
        <v>5</v>
      </c>
      <c r="G49" s="98">
        <f>'GRUPO 1'!Y22</f>
        <v>1</v>
      </c>
      <c r="H49" s="98">
        <f>'GRUPO 1'!Z22</f>
        <v>1</v>
      </c>
      <c r="I49" s="98">
        <f>'GRUPO 1'!AA22</f>
        <v>0</v>
      </c>
      <c r="J49" s="98">
        <f>'GRUPO 1'!AB22</f>
        <v>9</v>
      </c>
      <c r="K49" s="98">
        <f>'GRUPO 1'!AC22</f>
        <v>349</v>
      </c>
      <c r="L49" s="98">
        <f>'GRUPO 1'!AD22</f>
        <v>610</v>
      </c>
      <c r="M49" s="104">
        <f>'GRUPO 1'!AE22</f>
        <v>-261</v>
      </c>
      <c r="N49" s="99">
        <f>'GRUPO 1'!AF22</f>
        <v>0.15151515151515152</v>
      </c>
    </row>
    <row r="50" spans="2:14">
      <c r="B50" s="233"/>
      <c r="C50" s="96" t="s">
        <v>173</v>
      </c>
      <c r="D50" s="97" t="str">
        <f>'GRUPO 3'!V21</f>
        <v>itaipavacervejaclube</v>
      </c>
      <c r="E50" s="98">
        <f>'GRUPO 3'!W21</f>
        <v>11</v>
      </c>
      <c r="F50" s="98">
        <f>'GRUPO 3'!X21</f>
        <v>4</v>
      </c>
      <c r="G50" s="98">
        <f>'GRUPO 3'!Y21</f>
        <v>1</v>
      </c>
      <c r="H50" s="98">
        <f>'GRUPO 3'!Z21</f>
        <v>0</v>
      </c>
      <c r="I50" s="98">
        <f>'GRUPO 3'!AA21</f>
        <v>1</v>
      </c>
      <c r="J50" s="98">
        <f>'GRUPO 3'!AB21</f>
        <v>9</v>
      </c>
      <c r="K50" s="98">
        <f>'GRUPO 3'!AC21</f>
        <v>355</v>
      </c>
      <c r="L50" s="98">
        <f>'GRUPO 3'!AD21</f>
        <v>516</v>
      </c>
      <c r="M50" s="104">
        <f>'GRUPO 3'!AE21</f>
        <v>-161</v>
      </c>
      <c r="N50" s="99">
        <f>'GRUPO 3'!AF21</f>
        <v>0.12121212121212122</v>
      </c>
    </row>
    <row r="51" spans="2:14" ht="15.75" thickBot="1">
      <c r="B51" s="234"/>
      <c r="C51" s="100" t="s">
        <v>174</v>
      </c>
      <c r="D51" s="101" t="str">
        <f>'GRUPO 4'!V21</f>
        <v>JUGULI Fc</v>
      </c>
      <c r="E51" s="102">
        <f>'GRUPO 4'!W21</f>
        <v>11</v>
      </c>
      <c r="F51" s="102">
        <f>'GRUPO 4'!X21</f>
        <v>3</v>
      </c>
      <c r="G51" s="102">
        <f>'GRUPO 4'!Y21</f>
        <v>1</v>
      </c>
      <c r="H51" s="102">
        <f>'GRUPO 4'!Z21</f>
        <v>0</v>
      </c>
      <c r="I51" s="102">
        <f>'GRUPO 4'!AA21</f>
        <v>0</v>
      </c>
      <c r="J51" s="102">
        <f>'GRUPO 4'!AB21</f>
        <v>10</v>
      </c>
      <c r="K51" s="102">
        <f>'GRUPO 4'!AC21</f>
        <v>330</v>
      </c>
      <c r="L51" s="102">
        <f>'GRUPO 4'!AD21</f>
        <v>525</v>
      </c>
      <c r="M51" s="105">
        <f>'GRUPO 4'!AE21</f>
        <v>-195</v>
      </c>
      <c r="N51" s="103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2013-06-24T17:28:16Z</dcterms:created>
  <dcterms:modified xsi:type="dcterms:W3CDTF">2014-12-08T10:22:57Z</dcterms:modified>
</cp:coreProperties>
</file>