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5315" windowHeight="8250" tabRatio="576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AF54" i="1"/>
  <c r="AD57"/>
  <c r="AD56"/>
  <c r="AD55"/>
  <c r="AD54"/>
  <c r="AC57"/>
  <c r="AC56"/>
  <c r="AC54"/>
  <c r="AE54" s="1"/>
  <c r="W54"/>
  <c r="AF10"/>
  <c r="AD12"/>
  <c r="AD13"/>
  <c r="AD11"/>
  <c r="AD10"/>
  <c r="AC13"/>
  <c r="AC12"/>
  <c r="AC11"/>
  <c r="AC10"/>
  <c r="AE10" s="1"/>
  <c r="W10"/>
  <c r="AF142"/>
  <c r="AF143"/>
  <c r="AF144"/>
  <c r="AF145"/>
  <c r="AF98"/>
  <c r="AF99"/>
  <c r="AF100"/>
  <c r="AF101"/>
  <c r="AF55"/>
  <c r="AF56"/>
  <c r="AF57"/>
  <c r="W55"/>
  <c r="W56"/>
  <c r="W57"/>
  <c r="W99"/>
  <c r="W100"/>
  <c r="W101"/>
  <c r="W143"/>
  <c r="W144"/>
  <c r="W145"/>
  <c r="W142"/>
  <c r="W98"/>
  <c r="AF11"/>
  <c r="AF12"/>
  <c r="AF13"/>
  <c r="W11"/>
  <c r="W12"/>
  <c r="W13"/>
  <c r="O231" l="1"/>
  <c r="M231"/>
  <c r="D248" s="1"/>
  <c r="P229"/>
  <c r="E229"/>
  <c r="O222"/>
  <c r="M222"/>
  <c r="D270" s="1"/>
  <c r="P220"/>
  <c r="E220"/>
  <c r="O213"/>
  <c r="M213"/>
  <c r="P211"/>
  <c r="E211"/>
  <c r="O210"/>
  <c r="M210"/>
  <c r="P208"/>
  <c r="E208"/>
  <c r="O201"/>
  <c r="M201"/>
  <c r="P199"/>
  <c r="E199"/>
  <c r="O198"/>
  <c r="M198"/>
  <c r="P196"/>
  <c r="E196"/>
  <c r="O195"/>
  <c r="M195"/>
  <c r="P193"/>
  <c r="E193"/>
  <c r="O192"/>
  <c r="M192"/>
  <c r="P190"/>
  <c r="E190"/>
  <c r="Q181"/>
  <c r="I181"/>
  <c r="D181"/>
  <c r="C181"/>
  <c r="Q180"/>
  <c r="I180"/>
  <c r="D180"/>
  <c r="C180"/>
  <c r="Q179"/>
  <c r="C179"/>
  <c r="Q178"/>
  <c r="C178"/>
  <c r="Q177"/>
  <c r="C177"/>
  <c r="Q176"/>
  <c r="C176"/>
  <c r="Q175"/>
  <c r="I175"/>
  <c r="D175"/>
  <c r="C175"/>
  <c r="Q174"/>
  <c r="I174"/>
  <c r="D174"/>
  <c r="C174"/>
  <c r="Q173"/>
  <c r="C173"/>
  <c r="Q172"/>
  <c r="C172"/>
  <c r="Q171"/>
  <c r="C171"/>
  <c r="Q170"/>
  <c r="C170"/>
  <c r="Q169"/>
  <c r="I169"/>
  <c r="D169"/>
  <c r="C169"/>
  <c r="Q168"/>
  <c r="I168"/>
  <c r="D168"/>
  <c r="C168"/>
  <c r="Q167"/>
  <c r="C167"/>
  <c r="Q166"/>
  <c r="C166"/>
  <c r="Q165"/>
  <c r="C165"/>
  <c r="Q164"/>
  <c r="C164"/>
  <c r="Q163"/>
  <c r="I163"/>
  <c r="D163"/>
  <c r="C163"/>
  <c r="Q162"/>
  <c r="I162"/>
  <c r="D162"/>
  <c r="C162"/>
  <c r="Q161"/>
  <c r="C161"/>
  <c r="Q160"/>
  <c r="C160"/>
  <c r="Q159"/>
  <c r="C159"/>
  <c r="Q158"/>
  <c r="C158"/>
  <c r="Q157"/>
  <c r="I157"/>
  <c r="D157"/>
  <c r="C157"/>
  <c r="Q156"/>
  <c r="I156"/>
  <c r="D156"/>
  <c r="C156"/>
  <c r="Q155"/>
  <c r="C155"/>
  <c r="Q154"/>
  <c r="C154"/>
  <c r="Q153"/>
  <c r="C153"/>
  <c r="Q152"/>
  <c r="C152"/>
  <c r="Q151"/>
  <c r="I151"/>
  <c r="D151"/>
  <c r="C151"/>
  <c r="Q150"/>
  <c r="I150"/>
  <c r="D150"/>
  <c r="C150"/>
  <c r="Q149"/>
  <c r="C149"/>
  <c r="Q148"/>
  <c r="C148"/>
  <c r="Q147"/>
  <c r="C147"/>
  <c r="Q146"/>
  <c r="C146"/>
  <c r="AD145"/>
  <c r="AC145"/>
  <c r="AE145" s="1"/>
  <c r="X145"/>
  <c r="AG145" s="1"/>
  <c r="AD144"/>
  <c r="AC144"/>
  <c r="AE144" s="1"/>
  <c r="X144"/>
  <c r="AG144" s="1"/>
  <c r="AD143"/>
  <c r="AC143"/>
  <c r="AE143" s="1"/>
  <c r="X143"/>
  <c r="AG143" s="1"/>
  <c r="AD142"/>
  <c r="AC142"/>
  <c r="AE142" s="1"/>
  <c r="X142"/>
  <c r="AG142" s="1"/>
  <c r="Q140"/>
  <c r="C140"/>
  <c r="Q139"/>
  <c r="C139"/>
  <c r="Q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C129"/>
  <c r="Q128"/>
  <c r="C128"/>
  <c r="Q127"/>
  <c r="C127"/>
  <c r="Q126"/>
  <c r="C126"/>
  <c r="Q125"/>
  <c r="I125"/>
  <c r="D125"/>
  <c r="C125"/>
  <c r="Q124"/>
  <c r="I124"/>
  <c r="D124"/>
  <c r="C124"/>
  <c r="Q123"/>
  <c r="C123"/>
  <c r="Q122"/>
  <c r="C122"/>
  <c r="Q121"/>
  <c r="C121"/>
  <c r="Q120"/>
  <c r="C120"/>
  <c r="Q119"/>
  <c r="I119"/>
  <c r="D119"/>
  <c r="C119"/>
  <c r="Q118"/>
  <c r="I118"/>
  <c r="D118"/>
  <c r="C118"/>
  <c r="Q117"/>
  <c r="C117"/>
  <c r="Q116"/>
  <c r="C116"/>
  <c r="Q115"/>
  <c r="C115"/>
  <c r="Q114"/>
  <c r="C114"/>
  <c r="Q113"/>
  <c r="I113"/>
  <c r="D113"/>
  <c r="C113"/>
  <c r="Q112"/>
  <c r="I112"/>
  <c r="D112"/>
  <c r="C112"/>
  <c r="Q111"/>
  <c r="C111"/>
  <c r="Q110"/>
  <c r="C110"/>
  <c r="Q109"/>
  <c r="C109"/>
  <c r="Q108"/>
  <c r="C108"/>
  <c r="Q107"/>
  <c r="I107"/>
  <c r="D107"/>
  <c r="C107"/>
  <c r="Q106"/>
  <c r="I106"/>
  <c r="D106"/>
  <c r="C106"/>
  <c r="Q105"/>
  <c r="C105"/>
  <c r="Q104"/>
  <c r="C104"/>
  <c r="Q103"/>
  <c r="C103"/>
  <c r="Q102"/>
  <c r="AD101"/>
  <c r="AC101"/>
  <c r="AE101" s="1"/>
  <c r="X101"/>
  <c r="AG101" s="1"/>
  <c r="AD100"/>
  <c r="AC100"/>
  <c r="AE100" s="1"/>
  <c r="X100"/>
  <c r="AG100" s="1"/>
  <c r="AD99"/>
  <c r="AC99"/>
  <c r="AE99" s="1"/>
  <c r="X99"/>
  <c r="AG99" s="1"/>
  <c r="AD98"/>
  <c r="AC98"/>
  <c r="AE98" s="1"/>
  <c r="X98"/>
  <c r="AG98" s="1"/>
  <c r="Q96"/>
  <c r="Q95"/>
  <c r="Q94"/>
  <c r="C94"/>
  <c r="Q93"/>
  <c r="I93"/>
  <c r="D93"/>
  <c r="C93"/>
  <c r="Q92"/>
  <c r="I92"/>
  <c r="D92"/>
  <c r="C92"/>
  <c r="Q91"/>
  <c r="C91"/>
  <c r="Q90"/>
  <c r="C90"/>
  <c r="Q89"/>
  <c r="C89"/>
  <c r="Q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C79"/>
  <c r="Q78"/>
  <c r="C78"/>
  <c r="Q77"/>
  <c r="C77"/>
  <c r="Q76"/>
  <c r="C76"/>
  <c r="Q75"/>
  <c r="I75"/>
  <c r="D75"/>
  <c r="C75"/>
  <c r="Q74"/>
  <c r="I74"/>
  <c r="D74"/>
  <c r="C74"/>
  <c r="Q73"/>
  <c r="C73"/>
  <c r="Q72"/>
  <c r="C72"/>
  <c r="Q71"/>
  <c r="C71"/>
  <c r="Q70"/>
  <c r="C70"/>
  <c r="Q69"/>
  <c r="I69"/>
  <c r="D69"/>
  <c r="C69"/>
  <c r="Q68"/>
  <c r="I68"/>
  <c r="D68"/>
  <c r="C68"/>
  <c r="Q67"/>
  <c r="C67"/>
  <c r="Q66"/>
  <c r="C66"/>
  <c r="Q65"/>
  <c r="C65"/>
  <c r="Q64"/>
  <c r="C64"/>
  <c r="Q63"/>
  <c r="I63"/>
  <c r="D63"/>
  <c r="C63"/>
  <c r="Q62"/>
  <c r="I62"/>
  <c r="D62"/>
  <c r="C62"/>
  <c r="Q61"/>
  <c r="C61"/>
  <c r="Q60"/>
  <c r="C60"/>
  <c r="Q59"/>
  <c r="C59"/>
  <c r="Q58"/>
  <c r="C58"/>
  <c r="AE57"/>
  <c r="X57"/>
  <c r="AG57" s="1"/>
  <c r="AE56"/>
  <c r="X56"/>
  <c r="AG56" s="1"/>
  <c r="AC55"/>
  <c r="AE55" s="1"/>
  <c r="X55"/>
  <c r="AG55" s="1"/>
  <c r="X54"/>
  <c r="AG54" s="1"/>
  <c r="Q52"/>
  <c r="C52"/>
  <c r="Q51"/>
  <c r="C51"/>
  <c r="Q50"/>
  <c r="C50"/>
  <c r="Q49"/>
  <c r="I49"/>
  <c r="D49"/>
  <c r="C49"/>
  <c r="Q48"/>
  <c r="I48"/>
  <c r="D48"/>
  <c r="C48"/>
  <c r="Q47"/>
  <c r="C47"/>
  <c r="Q46"/>
  <c r="C46"/>
  <c r="Q45"/>
  <c r="C45"/>
  <c r="Q44"/>
  <c r="C44"/>
  <c r="Q43"/>
  <c r="I43"/>
  <c r="D43"/>
  <c r="C43"/>
  <c r="Q42"/>
  <c r="I42"/>
  <c r="D42"/>
  <c r="C42"/>
  <c r="Q41"/>
  <c r="C41"/>
  <c r="Q40"/>
  <c r="C40"/>
  <c r="Q39"/>
  <c r="C39"/>
  <c r="Q38"/>
  <c r="C38"/>
  <c r="Q37"/>
  <c r="I37"/>
  <c r="D37"/>
  <c r="C37"/>
  <c r="Q36"/>
  <c r="I36"/>
  <c r="D36"/>
  <c r="C36"/>
  <c r="Q35"/>
  <c r="C35"/>
  <c r="Q34"/>
  <c r="C34"/>
  <c r="Q33"/>
  <c r="C33"/>
  <c r="Q32"/>
  <c r="C32"/>
  <c r="Q31"/>
  <c r="I31"/>
  <c r="D31"/>
  <c r="C31"/>
  <c r="Q30"/>
  <c r="I30"/>
  <c r="D30"/>
  <c r="C30"/>
  <c r="Q29"/>
  <c r="C29"/>
  <c r="Q28"/>
  <c r="C28"/>
  <c r="Q27"/>
  <c r="C27"/>
  <c r="Q26"/>
  <c r="C26"/>
  <c r="Q25"/>
  <c r="I25"/>
  <c r="D25"/>
  <c r="C25"/>
  <c r="Q24"/>
  <c r="I24"/>
  <c r="D24"/>
  <c r="C24"/>
  <c r="Q23"/>
  <c r="C23"/>
  <c r="Q22"/>
  <c r="C22"/>
  <c r="Q21"/>
  <c r="C21"/>
  <c r="Q20"/>
  <c r="C20"/>
  <c r="Q19"/>
  <c r="I19"/>
  <c r="D19"/>
  <c r="C19"/>
  <c r="Q18"/>
  <c r="I18"/>
  <c r="D18"/>
  <c r="C18"/>
  <c r="AE13"/>
  <c r="X13"/>
  <c r="AG13" s="1"/>
  <c r="AE12"/>
  <c r="X12"/>
  <c r="AG12" s="1"/>
  <c r="AE11"/>
  <c r="X11"/>
  <c r="AG11" s="1"/>
  <c r="X10" l="1"/>
  <c r="AG10" s="1"/>
  <c r="Y143"/>
  <c r="Z143"/>
  <c r="AA143"/>
  <c r="AB143"/>
  <c r="Y144"/>
  <c r="Z144"/>
  <c r="AA144"/>
  <c r="AB144"/>
  <c r="Y145"/>
  <c r="Z145"/>
  <c r="AA145"/>
  <c r="AB145"/>
  <c r="AB142"/>
  <c r="AA142"/>
  <c r="Z142"/>
  <c r="Y142"/>
  <c r="Y99"/>
  <c r="Z99"/>
  <c r="AA99"/>
  <c r="AB99"/>
  <c r="Y100"/>
  <c r="Z100"/>
  <c r="AA100"/>
  <c r="AB100"/>
  <c r="Y101"/>
  <c r="Z101"/>
  <c r="AA101"/>
  <c r="AB101"/>
  <c r="AB98"/>
  <c r="AA98"/>
  <c r="Z98"/>
  <c r="Y98"/>
  <c r="AB54"/>
  <c r="AA54"/>
  <c r="Y54"/>
  <c r="Y55"/>
  <c r="Z55"/>
  <c r="AA55"/>
  <c r="AB55"/>
  <c r="Y56"/>
  <c r="Z56"/>
  <c r="AA56"/>
  <c r="AB56"/>
  <c r="Y57"/>
  <c r="Z57"/>
  <c r="AA57"/>
  <c r="AB57"/>
  <c r="Z54"/>
  <c r="Y10"/>
  <c r="Y11"/>
  <c r="Z11"/>
  <c r="AA11"/>
  <c r="AB11"/>
  <c r="Y12"/>
  <c r="Z12"/>
  <c r="AA12"/>
  <c r="AB12"/>
  <c r="Y13"/>
  <c r="Z13"/>
  <c r="AA13"/>
  <c r="AB13"/>
  <c r="AB10"/>
  <c r="AA10"/>
  <c r="Z10"/>
  <c r="AH13"/>
  <c r="AI13" s="1"/>
  <c r="AH12"/>
  <c r="AI12" s="1"/>
  <c r="AH11"/>
  <c r="AI11" s="1"/>
  <c r="AH10"/>
  <c r="AI10" s="1"/>
  <c r="F10" s="1"/>
  <c r="AH57"/>
  <c r="AI57" s="1"/>
  <c r="AH56"/>
  <c r="AI56" s="1"/>
  <c r="AH55"/>
  <c r="AI55" s="1"/>
  <c r="AH54"/>
  <c r="AI54" s="1"/>
  <c r="AH101"/>
  <c r="AI101" s="1"/>
  <c r="AH100"/>
  <c r="AI100" s="1"/>
  <c r="AH99"/>
  <c r="AI99" s="1"/>
  <c r="AH98"/>
  <c r="AI98" s="1"/>
  <c r="AH145"/>
  <c r="AI145" s="1"/>
  <c r="AH144"/>
  <c r="AI144" s="1"/>
  <c r="AH143"/>
  <c r="AI143" s="1"/>
  <c r="AH142"/>
  <c r="AI142" s="1"/>
  <c r="D237"/>
  <c r="D259"/>
  <c r="O142" l="1"/>
  <c r="N142"/>
  <c r="M142"/>
  <c r="L142"/>
  <c r="K142"/>
  <c r="J142"/>
  <c r="I142"/>
  <c r="H142"/>
  <c r="G142"/>
  <c r="F142"/>
  <c r="F143"/>
  <c r="G143"/>
  <c r="H143"/>
  <c r="I143"/>
  <c r="J143"/>
  <c r="K143"/>
  <c r="L143"/>
  <c r="M143"/>
  <c r="N143"/>
  <c r="O143"/>
  <c r="F144"/>
  <c r="G144"/>
  <c r="H144"/>
  <c r="I144"/>
  <c r="J144"/>
  <c r="K144"/>
  <c r="L144"/>
  <c r="M144"/>
  <c r="N144"/>
  <c r="O144"/>
  <c r="F145"/>
  <c r="G145"/>
  <c r="H145"/>
  <c r="I145"/>
  <c r="J145"/>
  <c r="K145"/>
  <c r="L145"/>
  <c r="M145"/>
  <c r="N145"/>
  <c r="O145"/>
  <c r="O98"/>
  <c r="N98"/>
  <c r="M98"/>
  <c r="L98"/>
  <c r="K98"/>
  <c r="J98"/>
  <c r="I98"/>
  <c r="H98"/>
  <c r="G98"/>
  <c r="F98"/>
  <c r="F99"/>
  <c r="G99"/>
  <c r="H99"/>
  <c r="I99"/>
  <c r="J99"/>
  <c r="K99"/>
  <c r="L99"/>
  <c r="M99"/>
  <c r="N99"/>
  <c r="O99"/>
  <c r="F100"/>
  <c r="G100"/>
  <c r="H100"/>
  <c r="I100"/>
  <c r="J100"/>
  <c r="K100"/>
  <c r="L100"/>
  <c r="M100"/>
  <c r="N100"/>
  <c r="O100"/>
  <c r="F101"/>
  <c r="G101"/>
  <c r="H101"/>
  <c r="I101"/>
  <c r="J101"/>
  <c r="K101"/>
  <c r="L101"/>
  <c r="M101"/>
  <c r="N101"/>
  <c r="O101"/>
  <c r="O54"/>
  <c r="N54"/>
  <c r="M54"/>
  <c r="L54"/>
  <c r="K54"/>
  <c r="J54"/>
  <c r="I54"/>
  <c r="G54"/>
  <c r="F54"/>
  <c r="H54"/>
  <c r="F55"/>
  <c r="G55"/>
  <c r="H55"/>
  <c r="I55"/>
  <c r="J55"/>
  <c r="K55"/>
  <c r="L55"/>
  <c r="M55"/>
  <c r="N55"/>
  <c r="O55"/>
  <c r="F56"/>
  <c r="G56"/>
  <c r="H56"/>
  <c r="I56"/>
  <c r="J56"/>
  <c r="K56"/>
  <c r="L56"/>
  <c r="M56"/>
  <c r="N56"/>
  <c r="O56"/>
  <c r="F57"/>
  <c r="G57"/>
  <c r="H57"/>
  <c r="I57"/>
  <c r="J57"/>
  <c r="K57"/>
  <c r="L57"/>
  <c r="M57"/>
  <c r="N57"/>
  <c r="O57"/>
  <c r="O10"/>
  <c r="N10"/>
  <c r="M10"/>
  <c r="L10"/>
  <c r="K10"/>
  <c r="J10"/>
  <c r="I10"/>
  <c r="H10"/>
  <c r="G10"/>
  <c r="F11"/>
  <c r="G11"/>
  <c r="H11"/>
  <c r="I11"/>
  <c r="J11"/>
  <c r="K11"/>
  <c r="L11"/>
  <c r="M11"/>
  <c r="N11"/>
  <c r="O11"/>
  <c r="F12"/>
  <c r="G12"/>
  <c r="H12"/>
  <c r="I12"/>
  <c r="J12"/>
  <c r="K12"/>
  <c r="L12"/>
  <c r="M12"/>
  <c r="N12"/>
  <c r="O12"/>
  <c r="F13"/>
  <c r="G13"/>
  <c r="H13"/>
  <c r="I13"/>
  <c r="J13"/>
  <c r="K13"/>
  <c r="L13"/>
  <c r="M13"/>
  <c r="N13"/>
  <c r="O13"/>
  <c r="E142"/>
  <c r="E143"/>
  <c r="E144"/>
  <c r="E145"/>
  <c r="E98"/>
  <c r="E99"/>
  <c r="E100"/>
  <c r="E101"/>
  <c r="E54"/>
  <c r="E55"/>
  <c r="E56"/>
  <c r="E57"/>
  <c r="E10"/>
  <c r="E11"/>
  <c r="E12"/>
  <c r="E13"/>
</calcChain>
</file>

<file path=xl/sharedStrings.xml><?xml version="1.0" encoding="utf-8"?>
<sst xmlns="http://schemas.openxmlformats.org/spreadsheetml/2006/main" count="291" uniqueCount="79">
  <si>
    <t>COPA SULAMERICANA - 2015</t>
  </si>
  <si>
    <t>GRUPO E</t>
  </si>
  <si>
    <t>Pos.</t>
  </si>
  <si>
    <t>CARTOLA</t>
  </si>
  <si>
    <t>P</t>
  </si>
  <si>
    <t>PCC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</si>
  <si>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</si>
  <si>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</si>
  <si>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</si>
  <si>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</si>
  <si>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</si>
  <si>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</si>
  <si>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</si>
  <si>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</si>
  <si>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</si>
  <si>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</si>
  <si>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</si>
  <si>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</si>
  <si>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</si>
  <si>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8º BRASILEIRO SERIE B</t>
  </si>
  <si>
    <t>4º</t>
  </si>
  <si>
    <t>SP - saldo de pontos</t>
  </si>
  <si>
    <t>5º BRASILEIRO SERIE A</t>
  </si>
  <si>
    <t>1ª RODADA - #16</t>
  </si>
  <si>
    <t>x</t>
  </si>
  <si>
    <t xml:space="preserve"> </t>
  </si>
  <si>
    <t>2ª RODADA - #17</t>
  </si>
  <si>
    <t>3ª RODADA - #18</t>
  </si>
  <si>
    <t>4ª RODADA - #19</t>
  </si>
  <si>
    <t>5ª RODADA - #20</t>
  </si>
  <si>
    <t>6ª RODADA - #21</t>
  </si>
  <si>
    <t>GRUPO F</t>
  </si>
  <si>
    <t>7º BRASILEIRO SERIE B</t>
  </si>
  <si>
    <t>6º BRASILEIRO SERIE A</t>
  </si>
  <si>
    <t>GRUPO G</t>
  </si>
  <si>
    <t>6º BRASILEIRO SERIE B</t>
  </si>
  <si>
    <t xml:space="preserve">7º BRASILEIRO SERIE A </t>
  </si>
  <si>
    <t>GRUPO H</t>
  </si>
  <si>
    <t>6º BRASILEIRO SERIE C</t>
  </si>
  <si>
    <t xml:space="preserve">5º BRASILEIRO SERIE C </t>
  </si>
  <si>
    <t>5º BRASILEIRO SERIE B</t>
  </si>
  <si>
    <t xml:space="preserve">8º BRASILEIRO SERIE A </t>
  </si>
  <si>
    <t>QUARTAS DE FINAIS</t>
  </si>
  <si>
    <t>RODADAS #22 e 23</t>
  </si>
  <si>
    <t>J1</t>
  </si>
  <si>
    <t>X</t>
  </si>
  <si>
    <t>J2</t>
  </si>
  <si>
    <t>J3</t>
  </si>
  <si>
    <t>J4</t>
  </si>
  <si>
    <t>SEMI-FINAL</t>
  </si>
  <si>
    <t>RODADAS #24 e 25</t>
  </si>
  <si>
    <t>J5</t>
  </si>
  <si>
    <t>J6</t>
  </si>
  <si>
    <t>DISPUTA DO 3º LUGAR</t>
  </si>
  <si>
    <t>RODADAS #26 e 27</t>
  </si>
  <si>
    <t>J7</t>
  </si>
  <si>
    <t>FINAL</t>
  </si>
  <si>
    <t>J8</t>
  </si>
  <si>
    <t>J</t>
  </si>
  <si>
    <t>V3P</t>
  </si>
  <si>
    <t>V2P</t>
  </si>
  <si>
    <t>E</t>
  </si>
  <si>
    <t>D</t>
  </si>
  <si>
    <t>% APR.</t>
  </si>
  <si>
    <t>PPC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</si>
  <si>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</si>
  <si>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</si>
  <si>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</si>
  <si>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</si>
  <si>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</si>
  <si>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</si>
  <si>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</si>
  <si>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7º BRASILEIRO SERIE D</t>
  </si>
  <si>
    <t>6º BRACILEIRO SERIE D</t>
  </si>
  <si>
    <t>5º BRASILEIRO SERIE D</t>
  </si>
  <si>
    <t>4º BRASILEIRO SERIE D</t>
  </si>
  <si>
    <t>7º BRASILEIRO SERIE C</t>
  </si>
  <si>
    <t xml:space="preserve">4º BRASILEIRO SERIE C </t>
  </si>
  <si>
    <t>MUNDIAL DE CLUBES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</si>
</sst>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3" fillId="3" borderId="0" xfId="0" applyFont="1" applyFill="1" applyProtection="1">
      <protection hidden="1"/>
    </xf>
    <xf numFmtId="0" fontId="6" fillId="3" borderId="0" xfId="0" applyFont="1" applyFill="1" applyProtection="1">
      <protection hidden="1"/>
    </xf>
    <xf numFmtId="0" fontId="1" fillId="2" borderId="9" xfId="0" applyFont="1" applyFill="1" applyBorder="1" applyProtection="1">
      <protection hidden="1"/>
    </xf>
    <xf numFmtId="0" fontId="1" fillId="2" borderId="10" xfId="0" applyFont="1" applyFill="1" applyBorder="1" applyAlignment="1" applyProtection="1">
      <alignment horizontal="center"/>
      <protection hidden="1"/>
    </xf>
    <xf numFmtId="0" fontId="3" fillId="3" borderId="0" xfId="0" applyFont="1" applyFill="1" applyAlignment="1" applyProtection="1">
      <alignment horizontal="center"/>
      <protection hidden="1"/>
    </xf>
    <xf numFmtId="0" fontId="3" fillId="4" borderId="16" xfId="0" applyFont="1" applyFill="1" applyBorder="1" applyAlignment="1" applyProtection="1">
      <alignment horizontal="center"/>
      <protection hidden="1"/>
    </xf>
    <xf numFmtId="1" fontId="3" fillId="4" borderId="16" xfId="0" applyNumberFormat="1" applyFont="1" applyFill="1" applyBorder="1" applyAlignment="1" applyProtection="1">
      <alignment horizontal="center"/>
      <protection hidden="1"/>
    </xf>
    <xf numFmtId="0" fontId="3" fillId="5" borderId="16" xfId="0" applyFont="1" applyFill="1" applyBorder="1" applyAlignment="1" applyProtection="1">
      <alignment horizontal="center"/>
      <protection hidden="1"/>
    </xf>
    <xf numFmtId="1" fontId="3" fillId="5" borderId="16" xfId="0" applyNumberFormat="1" applyFont="1" applyFill="1" applyBorder="1" applyAlignment="1" applyProtection="1">
      <alignment horizontal="center"/>
      <protection hidden="1"/>
    </xf>
    <xf numFmtId="0" fontId="3" fillId="5" borderId="18" xfId="0" applyFont="1" applyFill="1" applyBorder="1" applyAlignment="1" applyProtection="1">
      <alignment horizontal="center"/>
      <protection hidden="1"/>
    </xf>
    <xf numFmtId="1" fontId="3" fillId="5" borderId="18" xfId="0" applyNumberFormat="1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1" fontId="6" fillId="0" borderId="16" xfId="0" applyNumberFormat="1" applyFont="1" applyBorder="1" applyAlignment="1" applyProtection="1">
      <alignment horizontal="center"/>
      <protection locked="0" hidden="1"/>
    </xf>
    <xf numFmtId="2" fontId="6" fillId="0" borderId="16" xfId="0" applyNumberFormat="1" applyFont="1" applyBorder="1" applyAlignment="1" applyProtection="1">
      <alignment horizontal="center"/>
      <protection hidden="1"/>
    </xf>
    <xf numFmtId="0" fontId="6" fillId="0" borderId="16" xfId="0" applyFont="1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0" fontId="3" fillId="4" borderId="25" xfId="0" applyFont="1" applyFill="1" applyBorder="1" applyAlignment="1" applyProtection="1">
      <alignment horizontal="center"/>
      <protection hidden="1"/>
    </xf>
    <xf numFmtId="0" fontId="3" fillId="5" borderId="25" xfId="0" applyFont="1" applyFill="1" applyBorder="1" applyAlignment="1" applyProtection="1">
      <alignment horizontal="center"/>
      <protection hidden="1"/>
    </xf>
    <xf numFmtId="0" fontId="3" fillId="5" borderId="23" xfId="0" applyFont="1" applyFill="1" applyBorder="1" applyAlignment="1" applyProtection="1">
      <alignment horizontal="center"/>
      <protection hidden="1"/>
    </xf>
    <xf numFmtId="0" fontId="6" fillId="3" borderId="0" xfId="0" applyFont="1" applyFill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vertical="center"/>
      <protection hidden="1"/>
    </xf>
    <xf numFmtId="0" fontId="4" fillId="2" borderId="2" xfId="0" applyFont="1" applyFill="1" applyBorder="1" applyAlignment="1" applyProtection="1">
      <alignment vertical="center"/>
      <protection hidden="1"/>
    </xf>
    <xf numFmtId="0" fontId="4" fillId="2" borderId="3" xfId="0" applyFont="1" applyFill="1" applyBorder="1" applyAlignment="1" applyProtection="1">
      <alignment vertical="center"/>
      <protection hidden="1"/>
    </xf>
    <xf numFmtId="0" fontId="4" fillId="2" borderId="4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4" fillId="2" borderId="5" xfId="0" applyFont="1" applyFill="1" applyBorder="1" applyAlignment="1" applyProtection="1">
      <alignment vertical="center"/>
      <protection hidden="1"/>
    </xf>
    <xf numFmtId="2" fontId="6" fillId="0" borderId="28" xfId="0" applyNumberFormat="1" applyFont="1" applyBorder="1" applyAlignment="1" applyProtection="1">
      <alignment horizontal="center" vertical="center"/>
      <protection locked="0" hidden="1"/>
    </xf>
    <xf numFmtId="2" fontId="0" fillId="0" borderId="21" xfId="0" applyNumberFormat="1" applyBorder="1" applyAlignment="1" applyProtection="1">
      <alignment horizontal="center" vertical="center"/>
      <protection hidden="1"/>
    </xf>
    <xf numFmtId="2" fontId="6" fillId="0" borderId="29" xfId="0" applyNumberFormat="1" applyFont="1" applyBorder="1" applyAlignment="1" applyProtection="1">
      <alignment horizontal="center" vertical="center"/>
      <protection locked="0"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9" fillId="0" borderId="31" xfId="0" applyFont="1" applyBorder="1" applyAlignment="1" applyProtection="1">
      <alignment horizontal="center" vertical="center"/>
      <protection hidden="1"/>
    </xf>
    <xf numFmtId="0" fontId="9" fillId="0" borderId="32" xfId="0" applyFont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vertical="center"/>
      <protection hidden="1"/>
    </xf>
    <xf numFmtId="2" fontId="6" fillId="0" borderId="33" xfId="0" applyNumberFormat="1" applyFont="1" applyBorder="1" applyAlignment="1" applyProtection="1">
      <alignment horizontal="center" vertical="center"/>
      <protection locked="0" hidden="1"/>
    </xf>
    <xf numFmtId="2" fontId="0" fillId="0" borderId="34" xfId="0" applyNumberFormat="1" applyBorder="1" applyAlignment="1" applyProtection="1">
      <alignment horizontal="center" vertical="center"/>
      <protection hidden="1"/>
    </xf>
    <xf numFmtId="2" fontId="6" fillId="0" borderId="35" xfId="0" applyNumberFormat="1" applyFont="1" applyBorder="1" applyAlignment="1" applyProtection="1">
      <alignment horizontal="center" vertical="center"/>
      <protection locked="0" hidden="1"/>
    </xf>
    <xf numFmtId="0" fontId="0" fillId="0" borderId="31" xfId="0" applyBorder="1" applyProtection="1">
      <protection hidden="1"/>
    </xf>
    <xf numFmtId="2" fontId="10" fillId="0" borderId="12" xfId="0" applyNumberFormat="1" applyFont="1" applyBorder="1" applyAlignment="1" applyProtection="1">
      <alignment horizontal="center" vertical="center"/>
      <protection hidden="1"/>
    </xf>
    <xf numFmtId="2" fontId="0" fillId="0" borderId="10" xfId="0" applyNumberFormat="1" applyBorder="1" applyAlignment="1" applyProtection="1">
      <alignment horizontal="center" vertical="center"/>
      <protection hidden="1"/>
    </xf>
    <xf numFmtId="2" fontId="2" fillId="0" borderId="11" xfId="0" applyNumberFormat="1" applyFont="1" applyBorder="1" applyAlignment="1" applyProtection="1">
      <alignment horizontal="center" vertical="center"/>
      <protection hidden="1"/>
    </xf>
    <xf numFmtId="2" fontId="6" fillId="0" borderId="36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6" fillId="0" borderId="37" xfId="0" applyNumberFormat="1" applyFont="1" applyBorder="1" applyAlignment="1" applyProtection="1">
      <alignment horizontal="center" vertical="center"/>
      <protection locked="0" hidden="1"/>
    </xf>
    <xf numFmtId="0" fontId="9" fillId="0" borderId="31" xfId="0" applyFont="1" applyBorder="1" applyAlignment="1" applyProtection="1">
      <alignment vertic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0" fillId="0" borderId="32" xfId="0" applyBorder="1" applyAlignment="1" applyProtection="1">
      <alignment horizontal="center"/>
      <protection hidden="1"/>
    </xf>
    <xf numFmtId="0" fontId="0" fillId="0" borderId="13" xfId="0" applyBorder="1" applyAlignment="1" applyProtection="1">
      <alignment horizontal="center"/>
      <protection hidden="1"/>
    </xf>
    <xf numFmtId="2" fontId="10" fillId="0" borderId="38" xfId="0" applyNumberFormat="1" applyFont="1" applyBorder="1" applyAlignment="1" applyProtection="1">
      <alignment horizontal="center" vertical="center"/>
      <protection hidden="1"/>
    </xf>
    <xf numFmtId="2" fontId="0" fillId="0" borderId="26" xfId="0" applyNumberFormat="1" applyBorder="1" applyAlignment="1" applyProtection="1">
      <alignment horizontal="center" vertical="center"/>
      <protection hidden="1"/>
    </xf>
    <xf numFmtId="2" fontId="2" fillId="0" borderId="39" xfId="0" applyNumberFormat="1" applyFont="1" applyBorder="1" applyAlignment="1" applyProtection="1">
      <alignment horizontal="center" vertical="center"/>
      <protection hidden="1"/>
    </xf>
    <xf numFmtId="0" fontId="0" fillId="0" borderId="32" xfId="0" applyBorder="1" applyProtection="1">
      <protection hidden="1"/>
    </xf>
    <xf numFmtId="0" fontId="0" fillId="0" borderId="13" xfId="0" applyBorder="1" applyProtection="1">
      <protection hidden="1"/>
    </xf>
    <xf numFmtId="2" fontId="2" fillId="0" borderId="12" xfId="0" applyNumberFormat="1" applyFont="1" applyBorder="1" applyAlignment="1" applyProtection="1">
      <alignment horizontal="center" vertical="center"/>
      <protection hidden="1"/>
    </xf>
    <xf numFmtId="2" fontId="10" fillId="0" borderId="11" xfId="0" applyNumberFormat="1" applyFont="1" applyBorder="1" applyAlignment="1" applyProtection="1">
      <alignment horizontal="center" vertical="center"/>
      <protection hidden="1"/>
    </xf>
    <xf numFmtId="0" fontId="6" fillId="0" borderId="20" xfId="0" applyFont="1" applyBorder="1" applyAlignment="1" applyProtection="1">
      <alignment horizontal="center" vertical="center"/>
      <protection locked="0" hidden="1"/>
    </xf>
    <xf numFmtId="0" fontId="0" fillId="0" borderId="21" xfId="0" applyBorder="1" applyAlignment="1" applyProtection="1">
      <alignment horizontal="center" vertical="center"/>
      <protection hidden="1"/>
    </xf>
    <xf numFmtId="0" fontId="6" fillId="0" borderId="22" xfId="0" applyFont="1" applyBorder="1" applyAlignment="1" applyProtection="1">
      <alignment horizontal="center" vertical="center"/>
      <protection locked="0" hidden="1"/>
    </xf>
    <xf numFmtId="0" fontId="0" fillId="0" borderId="40" xfId="0" applyBorder="1" applyAlignment="1" applyProtection="1">
      <alignment horizontal="center" vertical="center"/>
      <protection locked="0" hidden="1"/>
    </xf>
    <xf numFmtId="0" fontId="0" fillId="0" borderId="34" xfId="0" applyBorder="1" applyAlignment="1" applyProtection="1">
      <alignment horizontal="center" vertical="center"/>
      <protection hidden="1"/>
    </xf>
    <xf numFmtId="0" fontId="0" fillId="0" borderId="41" xfId="0" applyBorder="1" applyAlignment="1" applyProtection="1">
      <alignment horizontal="center" vertical="center"/>
      <protection locked="0" hidden="1"/>
    </xf>
    <xf numFmtId="0" fontId="0" fillId="0" borderId="9" xfId="0" applyBorder="1" applyAlignment="1" applyProtection="1">
      <alignment horizontal="center" vertical="center"/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0" fillId="0" borderId="42" xfId="0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vertical="center"/>
      <protection hidden="1"/>
    </xf>
    <xf numFmtId="0" fontId="4" fillId="2" borderId="7" xfId="0" applyFont="1" applyFill="1" applyBorder="1" applyAlignment="1" applyProtection="1">
      <alignment vertical="center"/>
      <protection hidden="1"/>
    </xf>
    <xf numFmtId="0" fontId="4" fillId="2" borderId="8" xfId="0" applyFont="1" applyFill="1" applyBorder="1" applyAlignment="1" applyProtection="1">
      <alignment vertical="center"/>
      <protection hidden="1"/>
    </xf>
    <xf numFmtId="0" fontId="6" fillId="0" borderId="28" xfId="0" applyFont="1" applyBorder="1" applyAlignment="1" applyProtection="1">
      <alignment horizontal="center" vertical="center"/>
      <protection locked="0" hidden="1"/>
    </xf>
    <xf numFmtId="0" fontId="6" fillId="0" borderId="29" xfId="0" applyFont="1" applyBorder="1" applyAlignment="1" applyProtection="1">
      <alignment horizontal="center" vertical="center"/>
      <protection locked="0" hidden="1"/>
    </xf>
    <xf numFmtId="0" fontId="0" fillId="0" borderId="33" xfId="0" applyBorder="1" applyAlignment="1" applyProtection="1">
      <alignment horizontal="center" vertical="center"/>
      <protection locked="0" hidden="1"/>
    </xf>
    <xf numFmtId="0" fontId="0" fillId="0" borderId="35" xfId="0" applyBorder="1" applyAlignment="1" applyProtection="1">
      <alignment horizontal="center" vertical="center"/>
      <protection locked="0" hidden="1"/>
    </xf>
    <xf numFmtId="0" fontId="0" fillId="0" borderId="44" xfId="0" applyBorder="1" applyAlignment="1" applyProtection="1">
      <alignment horizontal="center" vertical="center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1" fillId="2" borderId="42" xfId="0" applyFont="1" applyFill="1" applyBorder="1" applyAlignment="1" applyProtection="1">
      <alignment horizontal="center"/>
      <protection hidden="1"/>
    </xf>
    <xf numFmtId="0" fontId="1" fillId="4" borderId="16" xfId="0" applyFont="1" applyFill="1" applyBorder="1" applyAlignment="1" applyProtection="1">
      <alignment horizontal="center"/>
      <protection hidden="1"/>
    </xf>
    <xf numFmtId="1" fontId="1" fillId="4" borderId="16" xfId="0" applyNumberFormat="1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1" fontId="1" fillId="5" borderId="16" xfId="0" applyNumberFormat="1" applyFont="1" applyFill="1" applyBorder="1" applyAlignment="1" applyProtection="1">
      <alignment horizontal="center"/>
      <protection hidden="1"/>
    </xf>
    <xf numFmtId="0" fontId="1" fillId="4" borderId="14" xfId="0" applyFont="1" applyFill="1" applyBorder="1" applyAlignment="1" applyProtection="1">
      <alignment horizontal="center"/>
      <protection hidden="1"/>
    </xf>
    <xf numFmtId="1" fontId="1" fillId="4" borderId="14" xfId="0" applyNumberFormat="1" applyFont="1" applyFill="1" applyBorder="1" applyAlignment="1" applyProtection="1">
      <alignment horizontal="center"/>
      <protection hidden="1"/>
    </xf>
    <xf numFmtId="0" fontId="3" fillId="4" borderId="20" xfId="0" applyFont="1" applyFill="1" applyBorder="1" applyAlignment="1" applyProtection="1">
      <alignment horizontal="center"/>
      <protection hidden="1"/>
    </xf>
    <xf numFmtId="0" fontId="3" fillId="4" borderId="21" xfId="0" applyFont="1" applyFill="1" applyBorder="1" applyAlignment="1" applyProtection="1">
      <alignment horizontal="center"/>
      <protection hidden="1"/>
    </xf>
    <xf numFmtId="0" fontId="1" fillId="4" borderId="21" xfId="0" applyFont="1" applyFill="1" applyBorder="1" applyAlignment="1" applyProtection="1">
      <alignment horizontal="center"/>
      <protection hidden="1"/>
    </xf>
    <xf numFmtId="1" fontId="1" fillId="4" borderId="21" xfId="0" applyNumberFormat="1" applyFont="1" applyFill="1" applyBorder="1" applyAlignment="1" applyProtection="1">
      <alignment horizontal="center"/>
      <protection hidden="1"/>
    </xf>
    <xf numFmtId="0" fontId="1" fillId="4" borderId="22" xfId="0" applyFont="1" applyFill="1" applyBorder="1" applyAlignment="1" applyProtection="1">
      <alignment horizontal="center"/>
      <protection hidden="1"/>
    </xf>
    <xf numFmtId="0" fontId="1" fillId="4" borderId="17" xfId="0" applyFont="1" applyFill="1" applyBorder="1" applyAlignment="1" applyProtection="1">
      <alignment horizontal="center"/>
      <protection hidden="1"/>
    </xf>
    <xf numFmtId="0" fontId="1" fillId="5" borderId="17" xfId="0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1" fontId="1" fillId="5" borderId="18" xfId="0" applyNumberFormat="1" applyFont="1" applyFill="1" applyBorder="1" applyAlignment="1" applyProtection="1">
      <alignment horizontal="center"/>
      <protection hidden="1"/>
    </xf>
    <xf numFmtId="0" fontId="1" fillId="5" borderId="19" xfId="0" applyFont="1" applyFill="1" applyBorder="1" applyAlignment="1" applyProtection="1">
      <alignment horizontal="center"/>
      <protection hidden="1"/>
    </xf>
    <xf numFmtId="0" fontId="1" fillId="4" borderId="24" xfId="0" applyFont="1" applyFill="1" applyBorder="1" applyAlignment="1" applyProtection="1">
      <alignment horizontal="center"/>
      <protection hidden="1"/>
    </xf>
    <xf numFmtId="0" fontId="1" fillId="4" borderId="25" xfId="0" applyFont="1" applyFill="1" applyBorder="1" applyAlignment="1" applyProtection="1">
      <alignment horizontal="center"/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0" fontId="1" fillId="5" borderId="23" xfId="0" applyFont="1" applyFill="1" applyBorder="1" applyAlignment="1" applyProtection="1">
      <alignment horizontal="center"/>
      <protection hidden="1"/>
    </xf>
    <xf numFmtId="0" fontId="1" fillId="4" borderId="15" xfId="0" applyFont="1" applyFill="1" applyBorder="1" applyAlignment="1" applyProtection="1">
      <alignment horizontal="center"/>
      <protection hidden="1"/>
    </xf>
    <xf numFmtId="1" fontId="3" fillId="4" borderId="21" xfId="0" applyNumberFormat="1" applyFont="1" applyFill="1" applyBorder="1" applyAlignment="1" applyProtection="1">
      <alignment horizontal="center"/>
      <protection hidden="1"/>
    </xf>
    <xf numFmtId="0" fontId="3" fillId="4" borderId="22" xfId="0" applyFont="1" applyFill="1" applyBorder="1" applyAlignment="1" applyProtection="1">
      <alignment horizontal="center"/>
      <protection hidden="1"/>
    </xf>
    <xf numFmtId="0" fontId="3" fillId="4" borderId="17" xfId="0" applyFont="1" applyFill="1" applyBorder="1" applyAlignment="1" applyProtection="1">
      <alignment horizontal="center"/>
      <protection hidden="1"/>
    </xf>
    <xf numFmtId="0" fontId="3" fillId="5" borderId="17" xfId="0" applyFont="1" applyFill="1" applyBorder="1" applyAlignment="1" applyProtection="1">
      <alignment horizontal="center"/>
      <protection hidden="1"/>
    </xf>
    <xf numFmtId="0" fontId="3" fillId="5" borderId="19" xfId="0" applyFont="1" applyFill="1" applyBorder="1" applyAlignment="1" applyProtection="1">
      <alignment horizontal="center"/>
      <protection hidden="1"/>
    </xf>
    <xf numFmtId="2" fontId="10" fillId="0" borderId="9" xfId="0" applyNumberFormat="1" applyFont="1" applyBorder="1" applyAlignment="1" applyProtection="1">
      <alignment horizontal="center" vertical="center"/>
      <protection hidden="1"/>
    </xf>
    <xf numFmtId="2" fontId="2" fillId="0" borderId="42" xfId="0" applyNumberFormat="1" applyFont="1" applyBorder="1" applyAlignment="1" applyProtection="1">
      <alignment horizontal="center" vertical="center"/>
      <protection hidden="1"/>
    </xf>
    <xf numFmtId="0" fontId="3" fillId="3" borderId="0" xfId="0" applyFont="1" applyFill="1" applyAlignment="1" applyProtection="1">
      <alignment horizontal="center" vertical="center"/>
      <protection hidden="1"/>
    </xf>
    <xf numFmtId="1" fontId="3" fillId="3" borderId="0" xfId="0" applyNumberFormat="1" applyFont="1" applyFill="1" applyAlignment="1" applyProtection="1">
      <alignment horizontal="center"/>
      <protection hidden="1"/>
    </xf>
    <xf numFmtId="1" fontId="3" fillId="3" borderId="0" xfId="0" applyNumberFormat="1" applyFont="1" applyFill="1" applyProtection="1">
      <protection hidden="1"/>
    </xf>
    <xf numFmtId="0" fontId="0" fillId="0" borderId="31" xfId="0" applyBorder="1" applyAlignment="1" applyProtection="1">
      <alignment horizontal="center" vertical="center"/>
      <protection hidden="1"/>
    </xf>
    <xf numFmtId="0" fontId="0" fillId="0" borderId="32" xfId="0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43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38" xfId="0" applyFont="1" applyFill="1" applyBorder="1" applyAlignment="1" applyProtection="1">
      <alignment horizontal="center" vertical="center"/>
      <protection hidden="1"/>
    </xf>
    <xf numFmtId="0" fontId="9" fillId="0" borderId="27" xfId="0" applyFont="1" applyBorder="1" applyAlignment="1" applyProtection="1">
      <alignment horizontal="center" vertical="center"/>
      <protection hidden="1"/>
    </xf>
    <xf numFmtId="0" fontId="9" fillId="0" borderId="30" xfId="0" applyFont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2" fontId="10" fillId="0" borderId="31" xfId="0" applyNumberFormat="1" applyFont="1" applyBorder="1" applyAlignment="1" applyProtection="1">
      <alignment horizontal="center" vertical="center"/>
      <protection hidden="1"/>
    </xf>
    <xf numFmtId="2" fontId="10" fillId="0" borderId="32" xfId="0" applyNumberFormat="1" applyFont="1" applyBorder="1" applyAlignment="1" applyProtection="1">
      <alignment horizontal="center" vertical="center"/>
      <protection hidden="1"/>
    </xf>
    <xf numFmtId="2" fontId="10" fillId="0" borderId="13" xfId="0" applyNumberFormat="1" applyFont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8" xfId="0" applyFont="1" applyFill="1" applyBorder="1" applyAlignment="1" applyProtection="1">
      <alignment horizontal="center"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2" fontId="2" fillId="0" borderId="31" xfId="0" applyNumberFormat="1" applyFont="1" applyBorder="1" applyAlignment="1" applyProtection="1">
      <alignment horizontal="center" vertical="center"/>
      <protection hidden="1"/>
    </xf>
    <xf numFmtId="2" fontId="2" fillId="0" borderId="32" xfId="0" applyNumberFormat="1" applyFont="1" applyBorder="1" applyAlignment="1" applyProtection="1">
      <alignment horizontal="center" vertical="center"/>
      <protection hidden="1"/>
    </xf>
    <xf numFmtId="2" fontId="2" fillId="0" borderId="13" xfId="0" applyNumberFormat="1" applyFont="1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0" fontId="7" fillId="2" borderId="2" xfId="0" applyFont="1" applyFill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0" fontId="7" fillId="2" borderId="6" xfId="0" applyFont="1" applyFill="1" applyBorder="1" applyAlignment="1" applyProtection="1">
      <alignment horizontal="center" vertical="center"/>
      <protection hidden="1"/>
    </xf>
    <xf numFmtId="0" fontId="7" fillId="2" borderId="7" xfId="0" applyFont="1" applyFill="1" applyBorder="1" applyAlignment="1" applyProtection="1">
      <alignment horizontal="center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7" fillId="2" borderId="20" xfId="0" applyFont="1" applyFill="1" applyBorder="1" applyAlignment="1" applyProtection="1">
      <alignment horizontal="center" vertical="center"/>
      <protection hidden="1"/>
    </xf>
    <xf numFmtId="0" fontId="7" fillId="2" borderId="21" xfId="0" applyFont="1" applyFill="1" applyBorder="1" applyAlignment="1" applyProtection="1">
      <alignment horizontal="center" vertical="center"/>
      <protection hidden="1"/>
    </xf>
    <xf numFmtId="0" fontId="7" fillId="2" borderId="22" xfId="0" applyFont="1" applyFill="1" applyBorder="1" applyAlignment="1" applyProtection="1">
      <alignment horizontal="center" vertical="center"/>
      <protection hidden="1"/>
    </xf>
    <xf numFmtId="0" fontId="7" fillId="2" borderId="23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7" fillId="2" borderId="19" xfId="0" applyFont="1" applyFill="1" applyBorder="1" applyAlignment="1" applyProtection="1">
      <alignment horizontal="center" vertical="center"/>
      <protection hidden="1"/>
    </xf>
    <xf numFmtId="0" fontId="6" fillId="3" borderId="0" xfId="0" applyFont="1" applyFill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N279"/>
  <sheetViews>
    <sheetView showGridLines="0" showRowColHeaders="0" tabSelected="1" zoomScale="70" zoomScaleNormal="70" workbookViewId="0">
      <selection activeCell="AG240" sqref="AG240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7" style="1" bestFit="1" customWidth="1"/>
    <col min="7" max="7" width="3.42578125" style="1" customWidth="1"/>
    <col min="8" max="8" width="7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85546875" style="1" customWidth="1"/>
    <col min="13" max="13" width="6.140625" style="1" customWidth="1"/>
    <col min="14" max="14" width="4.42578125" style="1" customWidth="1"/>
    <col min="15" max="15" width="7.42578125" style="1" customWidth="1"/>
    <col min="16" max="16" width="4.5703125" style="1" customWidth="1"/>
    <col min="17" max="17" width="4.42578125" style="1" customWidth="1"/>
    <col min="18" max="18" width="4.7109375" style="1" customWidth="1"/>
    <col min="19" max="19" width="5" style="1" customWidth="1"/>
    <col min="20" max="20" width="4.7109375" style="1" customWidth="1"/>
    <col min="21" max="21" width="4.5703125" style="1" customWidth="1"/>
    <col min="22" max="22" width="5.5703125" style="1" customWidth="1"/>
    <col min="23" max="23" width="5.85546875" style="1" customWidth="1"/>
    <col min="24" max="28" width="4.42578125" style="1" customWidth="1"/>
    <col min="29" max="30" width="8.7109375" style="1" bestFit="1" customWidth="1"/>
    <col min="31" max="31" width="4.7109375" style="1" bestFit="1" customWidth="1"/>
    <col min="32" max="32" width="6.5703125" style="1" customWidth="1"/>
    <col min="33" max="33" width="13.140625" style="1" customWidth="1"/>
    <col min="34" max="34" width="12" style="1" bestFit="1" customWidth="1"/>
    <col min="35" max="35" width="7.570312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2:40">
      <c r="B2" s="120" t="s">
        <v>0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2:40">
      <c r="B3" s="123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5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2:40" ht="15.75" thickBot="1">
      <c r="B4" s="126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8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2:40">
      <c r="S5" s="14"/>
      <c r="T5" s="14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14"/>
      <c r="AK5" s="14"/>
    </row>
    <row r="6" spans="2:40" ht="15.75" thickBot="1">
      <c r="R6" s="1" t="s">
        <v>7</v>
      </c>
      <c r="S6" s="14"/>
      <c r="T6" s="14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14"/>
      <c r="AK6" s="14"/>
      <c r="AL6" s="14"/>
      <c r="AM6" s="14"/>
      <c r="AN6" s="14"/>
    </row>
    <row r="7" spans="2:40" ht="15" customHeight="1">
      <c r="D7" s="159" t="s">
        <v>1</v>
      </c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1"/>
      <c r="R7" s="1" t="s">
        <v>16</v>
      </c>
      <c r="S7" s="14"/>
      <c r="T7" s="14"/>
      <c r="U7" s="1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3"/>
      <c r="AJ7" s="4"/>
      <c r="AK7" s="4"/>
      <c r="AL7" s="4"/>
      <c r="AM7" s="4"/>
      <c r="AN7" s="14"/>
    </row>
    <row r="8" spans="2:40" ht="15.75" customHeight="1" thickBot="1">
      <c r="D8" s="162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4"/>
      <c r="R8" s="1" t="s">
        <v>65</v>
      </c>
      <c r="S8" s="14"/>
      <c r="T8" s="14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4"/>
      <c r="AK8" s="4"/>
      <c r="AL8" s="4"/>
      <c r="AM8" s="4"/>
      <c r="AN8" s="14"/>
    </row>
    <row r="9" spans="2:40" ht="15.75" thickBot="1">
      <c r="D9" s="5" t="s">
        <v>2</v>
      </c>
      <c r="E9" s="6" t="s">
        <v>3</v>
      </c>
      <c r="F9" s="6" t="s">
        <v>58</v>
      </c>
      <c r="G9" s="6" t="s">
        <v>4</v>
      </c>
      <c r="H9" s="6" t="s">
        <v>59</v>
      </c>
      <c r="I9" s="6" t="s">
        <v>60</v>
      </c>
      <c r="J9" s="6" t="s">
        <v>61</v>
      </c>
      <c r="K9" s="6" t="s">
        <v>62</v>
      </c>
      <c r="L9" s="6" t="s">
        <v>64</v>
      </c>
      <c r="M9" s="6" t="s">
        <v>5</v>
      </c>
      <c r="N9" s="6" t="s">
        <v>6</v>
      </c>
      <c r="O9" s="76" t="s">
        <v>63</v>
      </c>
      <c r="R9" s="1" t="s">
        <v>66</v>
      </c>
      <c r="S9" s="14"/>
      <c r="T9" s="14"/>
      <c r="U9" s="105" t="s">
        <v>2</v>
      </c>
      <c r="V9" s="105" t="s">
        <v>8</v>
      </c>
      <c r="W9" s="105" t="s">
        <v>58</v>
      </c>
      <c r="X9" s="105" t="s">
        <v>4</v>
      </c>
      <c r="Y9" s="105" t="s">
        <v>59</v>
      </c>
      <c r="Z9" s="105" t="s">
        <v>60</v>
      </c>
      <c r="AA9" s="105" t="s">
        <v>61</v>
      </c>
      <c r="AB9" s="105" t="s">
        <v>62</v>
      </c>
      <c r="AC9" s="105" t="s">
        <v>9</v>
      </c>
      <c r="AD9" s="105" t="s">
        <v>10</v>
      </c>
      <c r="AE9" s="105" t="s">
        <v>11</v>
      </c>
      <c r="AF9" s="105" t="s">
        <v>63</v>
      </c>
      <c r="AG9" s="105" t="s">
        <v>12</v>
      </c>
      <c r="AH9" s="105" t="s">
        <v>13</v>
      </c>
      <c r="AI9" s="105" t="s">
        <v>14</v>
      </c>
      <c r="AJ9" s="171"/>
      <c r="AK9" s="171"/>
      <c r="AL9" s="171"/>
      <c r="AM9" s="171"/>
      <c r="AN9" s="14"/>
    </row>
    <row r="10" spans="2:40">
      <c r="D10" s="83" t="s">
        <v>15</v>
      </c>
      <c r="E10" s="84" t="str">
        <f>VLOOKUP(AI10,$U$10:$AH$13,2)</f>
        <v>5º BRASILEIRO SERIE A</v>
      </c>
      <c r="F10" s="85">
        <f>VLOOKUP(AI10,$U$10:$AH$13,3)</f>
        <v>0</v>
      </c>
      <c r="G10" s="85">
        <f>VLOOKUP(AI10,$U$10:$AH$13,4)</f>
        <v>0</v>
      </c>
      <c r="H10" s="86">
        <f>VLOOKUP(AI10,$U$10:$AH$13,5)</f>
        <v>0</v>
      </c>
      <c r="I10" s="86">
        <f>VLOOKUP(AI10,$U$10:$AH$13,6)</f>
        <v>0</v>
      </c>
      <c r="J10" s="86">
        <f>VLOOKUP(AI10,$U$10:$AH$13,7)</f>
        <v>0</v>
      </c>
      <c r="K10" s="86">
        <f>VLOOKUP(AI10,$U$10:$AH$13,8)</f>
        <v>0</v>
      </c>
      <c r="L10" s="86">
        <f>VLOOKUP(AI10,$U$10:$AH$13,9)</f>
        <v>0</v>
      </c>
      <c r="M10" s="86">
        <f>VLOOKUP(AI10,$U$10:$AH$13,10)</f>
        <v>0</v>
      </c>
      <c r="N10" s="85">
        <f>VLOOKUP(AI10,$U$10:$AH$13,11)</f>
        <v>0</v>
      </c>
      <c r="O10" s="87">
        <f>VLOOKUP(AI10,$U$10:$AH$13,12)</f>
        <v>0</v>
      </c>
      <c r="R10" s="1" t="s">
        <v>67</v>
      </c>
      <c r="S10" s="14"/>
      <c r="T10" s="14"/>
      <c r="U10" s="105">
        <v>1</v>
      </c>
      <c r="V10" s="3" t="s">
        <v>72</v>
      </c>
      <c r="W10" s="7">
        <f>COUNT($F$18,$F$24,$F$30,$F$36,$F$42,$F$48)</f>
        <v>0</v>
      </c>
      <c r="X10" s="7">
        <f>SUM(Q18,Q25,Q31,Q36,Q43,Q49)</f>
        <v>0</v>
      </c>
      <c r="Y10" s="7">
        <f>SUM(COUNTIFS($C$18:$C$49,3,$D$18:$D$49,V10),COUNTIFS($I$18:$I$49,V10,$Q$18:$Q$49,3))</f>
        <v>0</v>
      </c>
      <c r="Z10" s="7">
        <f>SUM(COUNTIFS($C$18:$C$49,2,$D$18:$D$49,V10),COUNTIFS($I$18:$I$49,V10,$Q$18:$Q$49,2))</f>
        <v>0</v>
      </c>
      <c r="AA10" s="7">
        <f>SUM(COUNTIFS($C$18:$C$49,1,$D$18:$D$49,V10),COUNTIFS($I$18:$I$49,V10,$Q$18:$Q$49,1))</f>
        <v>0</v>
      </c>
      <c r="AB10" s="7">
        <f>SUM(COUNTIFS($C$18:$C$49,0,$D$18:$D$49,V10),COUNTIFS($I$18:$I$49,V10,$Q$18:$Q$49,0))</f>
        <v>0</v>
      </c>
      <c r="AC10" s="106">
        <f>SUM(H36,H43,H49,H18,H25,H31)</f>
        <v>0</v>
      </c>
      <c r="AD10" s="106">
        <f>SUM(F18,F25,F31,F36,F43,F49)</f>
        <v>0</v>
      </c>
      <c r="AE10" s="106">
        <f>AC10-AD10</f>
        <v>0</v>
      </c>
      <c r="AF10" s="106">
        <f>IF(OR($F$18="",$H$18=""),0,(X10/(W10*3)))</f>
        <v>0</v>
      </c>
      <c r="AG10" s="7">
        <f>(X10*10^10)+((AE10+5000)*10^6)+AC10^10+U10</f>
        <v>5000000001</v>
      </c>
      <c r="AH10" s="7">
        <f>LARGE($AG$10:$AG$13,U10)</f>
        <v>5000000004</v>
      </c>
      <c r="AI10" s="7">
        <f>MATCH(AH10,$AG$10:$AG$13,0)</f>
        <v>4</v>
      </c>
      <c r="AJ10" s="4"/>
      <c r="AK10" s="4"/>
      <c r="AL10" s="4"/>
      <c r="AM10" s="4"/>
      <c r="AN10" s="14"/>
    </row>
    <row r="11" spans="2:40">
      <c r="D11" s="19" t="s">
        <v>17</v>
      </c>
      <c r="E11" s="8" t="str">
        <f t="shared" ref="E11:E13" si="0">VLOOKUP(AI11,$U$10:$AH$13,2)</f>
        <v>8º BRASILEIRO SERIE B</v>
      </c>
      <c r="F11" s="77">
        <f t="shared" ref="F11:F13" si="1">VLOOKUP(AI11,$U$10:$AH$13,3)</f>
        <v>0</v>
      </c>
      <c r="G11" s="77">
        <f t="shared" ref="G11:G13" si="2">VLOOKUP(AI11,$U$10:$AH$13,4)</f>
        <v>0</v>
      </c>
      <c r="H11" s="78">
        <f t="shared" ref="H11:H13" si="3">VLOOKUP(AI11,$U$10:$AH$13,5)</f>
        <v>0</v>
      </c>
      <c r="I11" s="78">
        <f t="shared" ref="I11:I13" si="4">VLOOKUP(AI11,$U$10:$AH$13,6)</f>
        <v>0</v>
      </c>
      <c r="J11" s="78">
        <f t="shared" ref="J11:J13" si="5">VLOOKUP(AI11,$U$10:$AH$13,7)</f>
        <v>0</v>
      </c>
      <c r="K11" s="78">
        <f t="shared" ref="K11:K13" si="6">VLOOKUP(AI11,$U$10:$AH$13,8)</f>
        <v>0</v>
      </c>
      <c r="L11" s="78">
        <f t="shared" ref="L11:L13" si="7">VLOOKUP(AI11,$U$10:$AH$13,9)</f>
        <v>0</v>
      </c>
      <c r="M11" s="78">
        <f t="shared" ref="M11:M13" si="8">VLOOKUP(AI11,$U$10:$AH$13,10)</f>
        <v>0</v>
      </c>
      <c r="N11" s="77">
        <f t="shared" ref="N11:N13" si="9">VLOOKUP(AI11,$U$10:$AH$13,11)</f>
        <v>0</v>
      </c>
      <c r="O11" s="88">
        <f t="shared" ref="O11:O13" si="10">VLOOKUP(AI11,$U$10:$AH$13,12)</f>
        <v>0</v>
      </c>
      <c r="R11" s="1" t="s">
        <v>68</v>
      </c>
      <c r="S11" s="14"/>
      <c r="T11" s="14"/>
      <c r="U11" s="105">
        <v>2</v>
      </c>
      <c r="V11" s="3" t="s">
        <v>38</v>
      </c>
      <c r="W11" s="7">
        <f t="shared" ref="W11:W13" si="11">COUNT($F$18,$F$24,$F$30,$F$36,$F$42,$F$48)</f>
        <v>0</v>
      </c>
      <c r="X11" s="7">
        <f>SUM(Q19,Q24,C31,Q37,Q42,C49)</f>
        <v>0</v>
      </c>
      <c r="Y11" s="7">
        <f t="shared" ref="Y11:Y13" si="12">SUM(COUNTIFS($C$18:$C$49,3,$D$18:$D$49,V11),COUNTIFS($I$18:$I$49,V11,$Q$18:$Q$49,3))</f>
        <v>0</v>
      </c>
      <c r="Z11" s="7">
        <f t="shared" ref="Z11:Z13" si="13">SUM(COUNTIFS($C$18:$C$49,2,$D$18:$D$49,V11),COUNTIFS($I$18:$I$49,V11,$Q$18:$Q$49,2))</f>
        <v>0</v>
      </c>
      <c r="AA11" s="7">
        <f t="shared" ref="AA11:AA13" si="14">SUM(COUNTIFS($C$18:$C$49,1,$D$18:$D$49,V11),COUNTIFS($I$18:$I$49,V11,$Q$18:$Q$49,1))</f>
        <v>0</v>
      </c>
      <c r="AB11" s="7">
        <f t="shared" ref="AB11:AB13" si="15">SUM(COUNTIFS($C$18:$C$49,0,$D$18:$D$49,V11),COUNTIFS($I$18:$I$49,V11,$Q$18:$Q$49,0))</f>
        <v>0</v>
      </c>
      <c r="AC11" s="106">
        <f>SUM(H19,H24,F31,H37,H42,F49)</f>
        <v>0</v>
      </c>
      <c r="AD11" s="106">
        <f>SUM(H49,F42,F37,H31,F24,F19)</f>
        <v>0</v>
      </c>
      <c r="AE11" s="106">
        <f t="shared" ref="AE11:AE13" si="16">AC11-AD11</f>
        <v>0</v>
      </c>
      <c r="AF11" s="106">
        <f t="shared" ref="AF11:AF13" si="17">IF(OR($F$18="",$H$18=""),0,(X11/(W11*3)))</f>
        <v>0</v>
      </c>
      <c r="AG11" s="7">
        <f t="shared" ref="AG11:AG13" si="18">(X11*10^10)+((AE11+5000)*10^6)+AC11^10+U11</f>
        <v>5000000002</v>
      </c>
      <c r="AH11" s="7">
        <f t="shared" ref="AH11:AH13" si="19">LARGE($AG$10:$AG$13,U11)</f>
        <v>5000000003</v>
      </c>
      <c r="AI11" s="7">
        <f t="shared" ref="AI11:AI13" si="20">MATCH(AH11,$AG$10:$AG$13,0)</f>
        <v>3</v>
      </c>
      <c r="AJ11" s="4"/>
      <c r="AK11" s="4"/>
      <c r="AL11" s="4"/>
      <c r="AM11" s="4"/>
      <c r="AN11" s="14"/>
    </row>
    <row r="12" spans="2:40">
      <c r="D12" s="20" t="s">
        <v>18</v>
      </c>
      <c r="E12" s="10" t="str">
        <f t="shared" si="0"/>
        <v>6º BRASILEIRO SERIE C</v>
      </c>
      <c r="F12" s="79">
        <f t="shared" si="1"/>
        <v>0</v>
      </c>
      <c r="G12" s="79">
        <f t="shared" si="2"/>
        <v>0</v>
      </c>
      <c r="H12" s="80">
        <f t="shared" si="3"/>
        <v>0</v>
      </c>
      <c r="I12" s="80">
        <f t="shared" si="4"/>
        <v>0</v>
      </c>
      <c r="J12" s="80">
        <f t="shared" si="5"/>
        <v>0</v>
      </c>
      <c r="K12" s="80">
        <f t="shared" si="6"/>
        <v>0</v>
      </c>
      <c r="L12" s="80">
        <f t="shared" si="7"/>
        <v>0</v>
      </c>
      <c r="M12" s="80">
        <f t="shared" si="8"/>
        <v>0</v>
      </c>
      <c r="N12" s="79">
        <f t="shared" si="9"/>
        <v>0</v>
      </c>
      <c r="O12" s="89">
        <f t="shared" si="10"/>
        <v>0</v>
      </c>
      <c r="R12" s="1" t="s">
        <v>69</v>
      </c>
      <c r="S12" s="14"/>
      <c r="T12" s="14"/>
      <c r="U12" s="105">
        <v>3</v>
      </c>
      <c r="V12" s="3" t="s">
        <v>19</v>
      </c>
      <c r="W12" s="7">
        <f t="shared" si="11"/>
        <v>0</v>
      </c>
      <c r="X12" s="7">
        <f>SUM(C19,C25,Q30,C37,C43,Q48)</f>
        <v>0</v>
      </c>
      <c r="Y12" s="7">
        <f t="shared" si="12"/>
        <v>0</v>
      </c>
      <c r="Z12" s="7">
        <f t="shared" si="13"/>
        <v>0</v>
      </c>
      <c r="AA12" s="7">
        <f t="shared" si="14"/>
        <v>0</v>
      </c>
      <c r="AB12" s="7">
        <f t="shared" si="15"/>
        <v>0</v>
      </c>
      <c r="AC12" s="106">
        <f>SUM(H48,F43,F37,H30,F25,F19)</f>
        <v>0</v>
      </c>
      <c r="AD12" s="106">
        <f>SUM(H19,H25,F30,H37,H43,F48)</f>
        <v>0</v>
      </c>
      <c r="AE12" s="106">
        <f t="shared" si="16"/>
        <v>0</v>
      </c>
      <c r="AF12" s="106">
        <f t="shared" si="17"/>
        <v>0</v>
      </c>
      <c r="AG12" s="7">
        <f t="shared" si="18"/>
        <v>5000000003</v>
      </c>
      <c r="AH12" s="7">
        <f t="shared" si="19"/>
        <v>5000000002</v>
      </c>
      <c r="AI12" s="7">
        <f t="shared" si="20"/>
        <v>2</v>
      </c>
      <c r="AJ12" s="4"/>
      <c r="AK12" s="4"/>
      <c r="AL12" s="4"/>
      <c r="AM12" s="4"/>
      <c r="AN12" s="14"/>
    </row>
    <row r="13" spans="2:40" ht="15.75" thickBot="1">
      <c r="D13" s="21" t="s">
        <v>20</v>
      </c>
      <c r="E13" s="12" t="str">
        <f t="shared" si="0"/>
        <v>7º BRASILEIRO SERIE D</v>
      </c>
      <c r="F13" s="90">
        <f t="shared" si="1"/>
        <v>0</v>
      </c>
      <c r="G13" s="90">
        <f t="shared" si="2"/>
        <v>0</v>
      </c>
      <c r="H13" s="91">
        <f t="shared" si="3"/>
        <v>0</v>
      </c>
      <c r="I13" s="91">
        <f t="shared" si="4"/>
        <v>0</v>
      </c>
      <c r="J13" s="91">
        <f t="shared" si="5"/>
        <v>0</v>
      </c>
      <c r="K13" s="91">
        <f t="shared" si="6"/>
        <v>0</v>
      </c>
      <c r="L13" s="91">
        <f t="shared" si="7"/>
        <v>0</v>
      </c>
      <c r="M13" s="91">
        <f t="shared" si="8"/>
        <v>0</v>
      </c>
      <c r="N13" s="90">
        <f t="shared" si="9"/>
        <v>0</v>
      </c>
      <c r="O13" s="92">
        <f t="shared" si="10"/>
        <v>0</v>
      </c>
      <c r="R13" s="1" t="s">
        <v>70</v>
      </c>
      <c r="S13" s="14"/>
      <c r="T13" s="14"/>
      <c r="U13" s="105">
        <v>4</v>
      </c>
      <c r="V13" s="3" t="s">
        <v>22</v>
      </c>
      <c r="W13" s="7">
        <f t="shared" si="11"/>
        <v>0</v>
      </c>
      <c r="X13" s="7">
        <f>SUM(C18,C24,C30,C36,C42,C48)</f>
        <v>0</v>
      </c>
      <c r="Y13" s="7">
        <f t="shared" si="12"/>
        <v>0</v>
      </c>
      <c r="Z13" s="7">
        <f t="shared" si="13"/>
        <v>0</v>
      </c>
      <c r="AA13" s="7">
        <f t="shared" si="14"/>
        <v>0</v>
      </c>
      <c r="AB13" s="7">
        <f t="shared" si="15"/>
        <v>0</v>
      </c>
      <c r="AC13" s="106">
        <f>SUM(F18,F24,F30,F36,F42,F48)</f>
        <v>0</v>
      </c>
      <c r="AD13" s="106">
        <f>SUM(H48,H42,H36,H30,H24,H18)</f>
        <v>0</v>
      </c>
      <c r="AE13" s="106">
        <f t="shared" si="16"/>
        <v>0</v>
      </c>
      <c r="AF13" s="106">
        <f t="shared" si="17"/>
        <v>0</v>
      </c>
      <c r="AG13" s="7">
        <f t="shared" si="18"/>
        <v>5000000004</v>
      </c>
      <c r="AH13" s="7">
        <f t="shared" si="19"/>
        <v>5000000001</v>
      </c>
      <c r="AI13" s="7">
        <f t="shared" si="20"/>
        <v>1</v>
      </c>
      <c r="AJ13" s="4"/>
      <c r="AK13" s="4"/>
      <c r="AL13" s="4"/>
      <c r="AM13" s="4"/>
      <c r="AN13" s="14"/>
    </row>
    <row r="14" spans="2:40" ht="15.75" thickBot="1">
      <c r="R14" s="1" t="s">
        <v>21</v>
      </c>
      <c r="S14" s="14"/>
      <c r="T14" s="14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4"/>
      <c r="AK14" s="4"/>
      <c r="AL14" s="4"/>
      <c r="AM14" s="4"/>
      <c r="AN14" s="14"/>
    </row>
    <row r="15" spans="2:40">
      <c r="D15" s="165" t="s">
        <v>23</v>
      </c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  <c r="P15" s="167"/>
      <c r="R15" s="1" t="s">
        <v>71</v>
      </c>
      <c r="S15" s="14"/>
      <c r="T15" s="14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4"/>
      <c r="AK15" s="4"/>
      <c r="AL15" s="4"/>
      <c r="AM15" s="4"/>
      <c r="AN15" s="14"/>
    </row>
    <row r="16" spans="2:40" ht="15.75" thickBot="1">
      <c r="D16" s="168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P16" s="170"/>
      <c r="S16" s="14"/>
      <c r="T16" s="14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4"/>
      <c r="AK16" s="4"/>
      <c r="AL16" s="4"/>
      <c r="AM16" s="4"/>
      <c r="AN16" s="14"/>
    </row>
    <row r="17" spans="3:40">
      <c r="S17" s="14"/>
      <c r="T17" s="14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14"/>
      <c r="AK17" s="14"/>
      <c r="AL17" s="14"/>
      <c r="AM17" s="14"/>
      <c r="AN17" s="14"/>
    </row>
    <row r="18" spans="3:40">
      <c r="C18" s="2" t="str">
        <f>IF(OR(F18="",H18=""),"",IF(F18=H18,1,IF(F18&lt;H18,0,IF(F18-H18&lt;10,2,IF(F18&gt;H18,3,SE)))))</f>
        <v/>
      </c>
      <c r="D18" s="152" t="str">
        <f>V13</f>
        <v>5º BRASILEIRO SERIE A</v>
      </c>
      <c r="E18" s="152"/>
      <c r="F18" s="15"/>
      <c r="G18" s="16" t="s">
        <v>24</v>
      </c>
      <c r="H18" s="15"/>
      <c r="I18" s="152" t="str">
        <f>V10</f>
        <v>7º BRASILEIRO SERIE D</v>
      </c>
      <c r="J18" s="152"/>
      <c r="K18" s="152"/>
      <c r="L18" s="152"/>
      <c r="M18" s="152"/>
      <c r="N18" s="152"/>
      <c r="O18" s="152"/>
      <c r="P18" s="152"/>
      <c r="Q18" s="2" t="str">
        <f>IF(OR(H18="",F18=""),"",IF(H18=F18,1,IF(H18&lt;F18,0,IF(H18-F18&lt;10,2,IF(H18&gt;F18,3,SE)))))</f>
        <v/>
      </c>
      <c r="S18" s="14"/>
      <c r="T18" s="14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14"/>
      <c r="AK18" s="14"/>
      <c r="AL18" s="14"/>
      <c r="AM18" s="14"/>
      <c r="AN18" s="14"/>
    </row>
    <row r="19" spans="3:40">
      <c r="C19" s="14" t="str">
        <f>IF(OR(F19="",H19=""),"",IF(F19=H19,1,IF(F19&lt;H19,0,IF(F19-H19&lt;10,2,IF(F19&gt;H19,3,SE)))))</f>
        <v/>
      </c>
      <c r="D19" s="152" t="str">
        <f>V12</f>
        <v>8º BRASILEIRO SERIE B</v>
      </c>
      <c r="E19" s="152"/>
      <c r="F19" s="15"/>
      <c r="G19" s="16" t="s">
        <v>24</v>
      </c>
      <c r="H19" s="15"/>
      <c r="I19" s="152" t="str">
        <f>V11</f>
        <v>6º BRASILEIRO SERIE C</v>
      </c>
      <c r="J19" s="152"/>
      <c r="K19" s="152"/>
      <c r="L19" s="152"/>
      <c r="M19" s="152"/>
      <c r="N19" s="152"/>
      <c r="O19" s="152"/>
      <c r="P19" s="152"/>
      <c r="Q19" s="14" t="str">
        <f>IF(OR(H19="",F19=""),"",IF(H19=F19,1,IF(H19&lt;F19,0,IF(H19-F19&lt;10,2,IF(H19&gt;F19,3,SE)))))</f>
        <v/>
      </c>
      <c r="S19" s="14"/>
      <c r="T19" s="14"/>
      <c r="U19" s="3" t="s">
        <v>25</v>
      </c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14"/>
      <c r="AK19" s="14"/>
      <c r="AL19" s="14"/>
      <c r="AM19" s="14"/>
      <c r="AN19" s="14"/>
    </row>
    <row r="20" spans="3:40" ht="15.75" thickBot="1">
      <c r="C20" s="14" t="str">
        <f>IF(OR(F20="",H20=""),"",IF(F20=H20,1,IF(F20&lt;H20,0,IF(F20-H20&lt;10,2,IF(F20&gt;H20,3,SE)))))</f>
        <v/>
      </c>
      <c r="Q20" s="14" t="str">
        <f>IF(OR(H20="",F20=""),"",IF(H20=F20,1,IF(H20&lt;F20,0,IF(H20-F20&lt;10,2,IF(H20&gt;F20,3,SE)))))</f>
        <v/>
      </c>
      <c r="S20" s="14"/>
      <c r="T20" s="14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14"/>
      <c r="AK20" s="14"/>
      <c r="AL20" s="14"/>
      <c r="AM20" s="14"/>
      <c r="AN20" s="14"/>
    </row>
    <row r="21" spans="3:40">
      <c r="C21" s="14" t="str">
        <f>IF(OR(F21="",H21=""),"",IF(F21=H21,1,IF(F21&lt;H21,0,IF(F21-H21&lt;10,2,IF(F21&gt;H21,3,SE)))))</f>
        <v/>
      </c>
      <c r="D21" s="153" t="s">
        <v>26</v>
      </c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5"/>
      <c r="Q21" s="14" t="str">
        <f>IF(OR(H21="",F21=""),"",IF(H21=F21,1,IF(H21&lt;F21,0,IF(H21-F21&lt;10,2,IF(H21&gt;F21,3,SE)))))</f>
        <v/>
      </c>
      <c r="S21" s="14"/>
      <c r="T21" s="14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14"/>
      <c r="AK21" s="14"/>
    </row>
    <row r="22" spans="3:40" ht="15.75" thickBot="1">
      <c r="C22" s="14" t="str">
        <f>IF(OR(F22="",H22=""),"",IF(F22=H22,1,IF(F22&lt;H22,0,IF(F22-H22&lt;10,2,IF(F22&gt;H22,3,SE)))))</f>
        <v/>
      </c>
      <c r="D22" s="156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8"/>
      <c r="Q22" s="14" t="str">
        <f>IF(OR(H22="",F22=""),"",IF(H22=F22,1,IF(H22&lt;F22,0,IF(H22-F22&lt;10,2,IF(H22&gt;F22,3,SE)))))</f>
        <v/>
      </c>
      <c r="S22" s="14"/>
      <c r="T22" s="14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14"/>
      <c r="AK22" s="14"/>
    </row>
    <row r="23" spans="3:40">
      <c r="C23" s="14" t="str">
        <f>IF(OR(F23="",H23=""),"",IF(F23=H23,1,IF(F23&lt;H23,0,IF(F23-H23&lt;10,2,IF(F23&gt;H23,3,SE)))))</f>
        <v/>
      </c>
      <c r="Q23" s="14" t="str">
        <f>IF(OR(H23="",F23=""),"",IF(H23=F23,1,IF(H23&lt;F23,0,IF(H23-F23&lt;10,2,IF(H23&gt;F23,3,SE)))))</f>
        <v/>
      </c>
      <c r="S23" s="14"/>
      <c r="T23" s="14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14"/>
      <c r="AK23" s="14"/>
    </row>
    <row r="24" spans="3:40">
      <c r="C24" s="14" t="str">
        <f>IF(OR(F24="",H24=""),"",IF(F24=H24,1,IF(F24&lt;H24,0,IF(F24-H24&lt;10,2,IF(F24&gt;H24,3,SE)))))</f>
        <v/>
      </c>
      <c r="D24" s="152" t="str">
        <f>V13</f>
        <v>5º BRASILEIRO SERIE A</v>
      </c>
      <c r="E24" s="152"/>
      <c r="F24" s="15"/>
      <c r="G24" s="17" t="s">
        <v>24</v>
      </c>
      <c r="H24" s="15"/>
      <c r="I24" s="152" t="str">
        <f>V11</f>
        <v>6º BRASILEIRO SERIE C</v>
      </c>
      <c r="J24" s="152"/>
      <c r="K24" s="152"/>
      <c r="L24" s="152"/>
      <c r="M24" s="152"/>
      <c r="N24" s="152"/>
      <c r="O24" s="152"/>
      <c r="P24" s="152"/>
      <c r="Q24" s="14" t="str">
        <f>IF(OR(H24="",F24=""),"",IF(H24=F24,1,IF(H24&lt;F24,0,IF(H24-F24&lt;10,2,IF(H24&gt;F24,3,SE)))))</f>
        <v/>
      </c>
      <c r="S24" s="14"/>
      <c r="T24" s="14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14"/>
      <c r="AK24" s="14"/>
    </row>
    <row r="25" spans="3:40">
      <c r="C25" s="14" t="str">
        <f>IF(OR(F25="",H25=""),"",IF(F25=H25,1,IF(F25&lt;H25,0,IF(F25-H25&lt;10,2,IF(F25&gt;H25,3,SE)))))</f>
        <v/>
      </c>
      <c r="D25" s="152" t="str">
        <f>V12</f>
        <v>8º BRASILEIRO SERIE B</v>
      </c>
      <c r="E25" s="152"/>
      <c r="F25" s="15"/>
      <c r="G25" s="17" t="s">
        <v>24</v>
      </c>
      <c r="H25" s="15"/>
      <c r="I25" s="152" t="str">
        <f>V10</f>
        <v>7º BRASILEIRO SERIE D</v>
      </c>
      <c r="J25" s="152"/>
      <c r="K25" s="152"/>
      <c r="L25" s="152"/>
      <c r="M25" s="152"/>
      <c r="N25" s="152"/>
      <c r="O25" s="152"/>
      <c r="P25" s="152"/>
      <c r="Q25" s="14" t="str">
        <f>IF(OR(H25="",F25=""),"",IF(H25=F25,1,IF(H25&lt;F25,0,IF(H25-F25&lt;10,2,IF(H25&gt;F25,3,SE)))))</f>
        <v/>
      </c>
      <c r="S25" s="14"/>
      <c r="T25" s="14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14"/>
      <c r="AK25" s="14"/>
    </row>
    <row r="26" spans="3:40" ht="15.75" thickBot="1">
      <c r="C26" s="14" t="str">
        <f>IF(OR(F26="",H26=""),"",IF(F26=H26,1,IF(F26&lt;H26,0,IF(F26-H26&lt;10,2,IF(F26&gt;H26,3,SE)))))</f>
        <v/>
      </c>
      <c r="F26" s="18"/>
      <c r="Q26" s="14" t="str">
        <f>IF(OR(H26="",F26=""),"",IF(H26=F26,1,IF(H26&lt;F26,0,IF(H26-F26&lt;10,2,IF(H26&gt;F26,3,SE)))))</f>
        <v/>
      </c>
      <c r="S26" s="14"/>
      <c r="T26" s="14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14"/>
      <c r="AK26" s="14"/>
    </row>
    <row r="27" spans="3:40">
      <c r="C27" s="14" t="str">
        <f>IF(OR(F27="",H27=""),"",IF(F27=H27,1,IF(F27&lt;H27,0,IF(F27-H27&lt;10,2,IF(F27&gt;H27,3,SE)))))</f>
        <v/>
      </c>
      <c r="D27" s="153" t="s">
        <v>27</v>
      </c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5"/>
      <c r="Q27" s="14" t="str">
        <f>IF(OR(H27="",F27=""),"",IF(H27=F27,1,IF(H27&lt;F27,0,IF(H27-F27&lt;10,2,IF(H27&gt;F27,3,SE)))))</f>
        <v/>
      </c>
      <c r="S27" s="14"/>
      <c r="T27" s="14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14"/>
      <c r="AK27" s="14"/>
    </row>
    <row r="28" spans="3:40" ht="15.75" thickBot="1">
      <c r="C28" s="14" t="str">
        <f>IF(OR(F28="",H28=""),"",IF(F28=H28,1,IF(F28&lt;H28,0,IF(F28-H28&lt;10,2,IF(F28&gt;H28,3,SE)))))</f>
        <v/>
      </c>
      <c r="D28" s="156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8"/>
      <c r="Q28" s="14" t="str">
        <f>IF(OR(H28="",F28=""),"",IF(H28=F28,1,IF(H28&lt;F28,0,IF(H28-F28&lt;10,2,IF(H28&gt;F28,3,SE)))))</f>
        <v/>
      </c>
      <c r="S28" s="14"/>
      <c r="T28" s="14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14"/>
      <c r="AK28" s="14"/>
    </row>
    <row r="29" spans="3:40">
      <c r="C29" s="14" t="str">
        <f>IF(OR(F29="",H29=""),"",IF(F29=H29,1,IF(F29&lt;H29,0,IF(F29-H29&lt;10,2,IF(F29&gt;H29,3,SE)))))</f>
        <v/>
      </c>
      <c r="Q29" s="14" t="str">
        <f>IF(OR(H29="",F29=""),"",IF(H29=F29,1,IF(H29&lt;F29,0,IF(H29-F29&lt;10,2,IF(H29&gt;F29,3,SE)))))</f>
        <v/>
      </c>
      <c r="S29" s="14"/>
      <c r="T29" s="14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14"/>
      <c r="AK29" s="14"/>
    </row>
    <row r="30" spans="3:40">
      <c r="C30" s="14" t="str">
        <f>IF(OR(F30="",H30=""),"",IF(F30=H30,1,IF(F30&lt;H30,0,IF(F30-H30&lt;10,2,IF(F30&gt;H30,3,SE)))))</f>
        <v/>
      </c>
      <c r="D30" s="152" t="str">
        <f>V13</f>
        <v>5º BRASILEIRO SERIE A</v>
      </c>
      <c r="E30" s="152"/>
      <c r="F30" s="15"/>
      <c r="G30" s="17" t="s">
        <v>24</v>
      </c>
      <c r="H30" s="15"/>
      <c r="I30" s="152" t="str">
        <f>V12</f>
        <v>8º BRASILEIRO SERIE B</v>
      </c>
      <c r="J30" s="152"/>
      <c r="K30" s="152"/>
      <c r="L30" s="152"/>
      <c r="M30" s="152"/>
      <c r="N30" s="152"/>
      <c r="O30" s="152"/>
      <c r="P30" s="152"/>
      <c r="Q30" s="14" t="str">
        <f>IF(OR(H30="",F30=""),"",IF(H30=F30,1,IF(H30&lt;F30,0,IF(H30-F30&lt;10,2,IF(H30&gt;F30,3,SE)))))</f>
        <v/>
      </c>
      <c r="S30" s="14"/>
      <c r="T30" s="14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14"/>
      <c r="AK30" s="14"/>
    </row>
    <row r="31" spans="3:40">
      <c r="C31" s="14" t="str">
        <f>IF(OR(F31="",H31=""),"",IF(F31=H31,1,IF(F31&lt;H31,0,IF(F31-H31&lt;10,2,IF(F31&gt;H31,3,SE)))))</f>
        <v/>
      </c>
      <c r="D31" s="152" t="str">
        <f>V11</f>
        <v>6º BRASILEIRO SERIE C</v>
      </c>
      <c r="E31" s="152"/>
      <c r="F31" s="15"/>
      <c r="G31" s="17" t="s">
        <v>24</v>
      </c>
      <c r="H31" s="15"/>
      <c r="I31" s="152" t="str">
        <f>V10</f>
        <v>7º BRASILEIRO SERIE D</v>
      </c>
      <c r="J31" s="152"/>
      <c r="K31" s="152"/>
      <c r="L31" s="152"/>
      <c r="M31" s="152"/>
      <c r="N31" s="152"/>
      <c r="O31" s="152"/>
      <c r="P31" s="152"/>
      <c r="Q31" s="14" t="str">
        <f>IF(OR(H31="",F31=""),"",IF(H31=F31,1,IF(H31&lt;F31,0,IF(H31-F31&lt;10,2,IF(H31&gt;F31,3,SE)))))</f>
        <v/>
      </c>
      <c r="S31" s="14"/>
      <c r="T31" s="14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14"/>
      <c r="AK31" s="14"/>
    </row>
    <row r="32" spans="3:40" ht="15.75" thickBot="1">
      <c r="C32" s="14" t="str">
        <f>IF(OR(F32="",H32=""),"",IF(F32=H32,1,IF(F32&lt;H32,0,IF(F32-H32&lt;10,2,IF(F32&gt;H32,3,SE)))))</f>
        <v/>
      </c>
      <c r="Q32" s="14" t="str">
        <f>IF(OR(H32="",F32=""),"",IF(H32=F32,1,IF(H32&lt;F32,0,IF(H32-F32&lt;10,2,IF(H32&gt;F32,3,SE)))))</f>
        <v/>
      </c>
      <c r="S32" s="14"/>
      <c r="T32" s="14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14"/>
      <c r="AK32" s="14"/>
    </row>
    <row r="33" spans="3:37">
      <c r="C33" s="14" t="str">
        <f>IF(OR(F33="",H33=""),"",IF(F33=H33,1,IF(F33&lt;H33,0,IF(F33-H33&lt;10,2,IF(F33&gt;H33,3,SE)))))</f>
        <v/>
      </c>
      <c r="D33" s="153" t="s">
        <v>28</v>
      </c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5"/>
      <c r="Q33" s="14" t="str">
        <f>IF(OR(H33="",F33=""),"",IF(H33=F33,1,IF(H33&lt;F33,0,IF(H33-F33&lt;10,2,IF(H33&gt;F33,3,SE)))))</f>
        <v/>
      </c>
      <c r="S33" s="14"/>
      <c r="T33" s="14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14"/>
      <c r="AK33" s="14"/>
    </row>
    <row r="34" spans="3:37" ht="15.75" thickBot="1">
      <c r="C34" s="14" t="str">
        <f>IF(OR(F34="",H34=""),"",IF(F34=H34,1,IF(F34&lt;H34,0,IF(F34-H34&lt;10,2,IF(F34&gt;H34,3,SE)))))</f>
        <v/>
      </c>
      <c r="D34" s="156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8"/>
      <c r="Q34" s="14" t="str">
        <f>IF(OR(H34="",F34=""),"",IF(H34=F34,1,IF(H34&lt;F34,0,IF(H34-F34&lt;10,2,IF(H34&gt;F34,3,SE)))))</f>
        <v/>
      </c>
      <c r="S34" s="14"/>
      <c r="T34" s="14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14"/>
      <c r="AK34" s="14"/>
    </row>
    <row r="35" spans="3:37">
      <c r="C35" s="14" t="str">
        <f>IF(OR(F35="",H35=""),"",IF(F35=H35,1,IF(F35&lt;H35,0,IF(F35-H35&lt;10,2,IF(F35&gt;H35,3,SE)))))</f>
        <v/>
      </c>
      <c r="Q35" s="14" t="str">
        <f>IF(OR(H35="",F35=""),"",IF(H35=F35,1,IF(H35&lt;F35,0,IF(H35-F35&lt;10,2,IF(H35&gt;F35,3,SE)))))</f>
        <v/>
      </c>
      <c r="S35" s="14"/>
      <c r="T35" s="14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14"/>
      <c r="AK35" s="14"/>
    </row>
    <row r="36" spans="3:37">
      <c r="C36" s="14" t="str">
        <f>IF(OR(F36="",H36=""),"",IF(F36=H36,1,IF(F36&lt;H36,0,IF(F36-H36&lt;10,2,IF(F36&gt;H36,3,SE)))))</f>
        <v/>
      </c>
      <c r="D36" s="152" t="str">
        <f>V13</f>
        <v>5º BRASILEIRO SERIE A</v>
      </c>
      <c r="E36" s="152"/>
      <c r="F36" s="15"/>
      <c r="G36" s="17" t="s">
        <v>24</v>
      </c>
      <c r="H36" s="15"/>
      <c r="I36" s="152" t="str">
        <f>V10</f>
        <v>7º BRASILEIRO SERIE D</v>
      </c>
      <c r="J36" s="152"/>
      <c r="K36" s="152"/>
      <c r="L36" s="152"/>
      <c r="M36" s="152"/>
      <c r="N36" s="152"/>
      <c r="O36" s="152"/>
      <c r="P36" s="152"/>
      <c r="Q36" s="14" t="str">
        <f>IF(OR(H36="",F36=""),"",IF(H36=F36,1,IF(H36&lt;F36,0,IF(H36-F36&lt;10,2,IF(H36&gt;F36,3,SE)))))</f>
        <v/>
      </c>
      <c r="S36" s="14"/>
      <c r="T36" s="14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14"/>
      <c r="AK36" s="14"/>
    </row>
    <row r="37" spans="3:37">
      <c r="C37" s="14" t="str">
        <f>IF(OR(F37="",H37=""),"",IF(F37=H37,1,IF(F37&lt;H37,0,IF(F37-H37&lt;10,2,IF(F37&gt;H37,3,SE)))))</f>
        <v/>
      </c>
      <c r="D37" s="152" t="str">
        <f>V12</f>
        <v>8º BRASILEIRO SERIE B</v>
      </c>
      <c r="E37" s="152"/>
      <c r="F37" s="15"/>
      <c r="G37" s="17" t="s">
        <v>24</v>
      </c>
      <c r="H37" s="15"/>
      <c r="I37" s="152" t="str">
        <f>V11</f>
        <v>6º BRASILEIRO SERIE C</v>
      </c>
      <c r="J37" s="152"/>
      <c r="K37" s="152"/>
      <c r="L37" s="152"/>
      <c r="M37" s="152"/>
      <c r="N37" s="152"/>
      <c r="O37" s="152"/>
      <c r="P37" s="152"/>
      <c r="Q37" s="14" t="str">
        <f>IF(OR(H37="",F37=""),"",IF(H37=F37,1,IF(H37&lt;F37,0,IF(H37-F37&lt;10,2,IF(H37&gt;F37,3,SE)))))</f>
        <v/>
      </c>
      <c r="S37" s="14"/>
      <c r="T37" s="14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14"/>
      <c r="AK37" s="14"/>
    </row>
    <row r="38" spans="3:37" ht="15.75" thickBot="1">
      <c r="C38" s="14" t="str">
        <f>IF(OR(F38="",H38=""),"",IF(F38=H38,1,IF(F38&lt;H38,0,IF(F38-H38&lt;10,2,IF(F38&gt;H38,3,SE)))))</f>
        <v/>
      </c>
      <c r="Q38" s="14" t="str">
        <f>IF(OR(H38="",F38=""),"",IF(H38=F38,1,IF(H38&lt;F38,0,IF(H38-F38&lt;10,2,IF(H38&gt;F38,3,SE)))))</f>
        <v/>
      </c>
      <c r="S38" s="14"/>
      <c r="T38" s="14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14"/>
      <c r="AK38" s="14"/>
    </row>
    <row r="39" spans="3:37">
      <c r="C39" s="14" t="str">
        <f>IF(OR(F39="",H39=""),"",IF(F39=H39,1,IF(F39&lt;H39,0,IF(F39-H39&lt;10,2,IF(F39&gt;H39,3,SE)))))</f>
        <v/>
      </c>
      <c r="D39" s="153" t="s">
        <v>29</v>
      </c>
      <c r="E39" s="154"/>
      <c r="F39" s="154"/>
      <c r="G39" s="154"/>
      <c r="H39" s="154"/>
      <c r="I39" s="154"/>
      <c r="J39" s="154"/>
      <c r="K39" s="154"/>
      <c r="L39" s="154"/>
      <c r="M39" s="154"/>
      <c r="N39" s="154"/>
      <c r="O39" s="154"/>
      <c r="P39" s="155"/>
      <c r="Q39" s="14" t="str">
        <f>IF(OR(H39="",F39=""),"",IF(H39=F39,1,IF(H39&lt;F39,0,IF(H39-F39&lt;10,2,IF(H39&gt;F39,3,SE)))))</f>
        <v/>
      </c>
      <c r="S39" s="14"/>
      <c r="T39" s="14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14"/>
      <c r="AK39" s="14"/>
    </row>
    <row r="40" spans="3:37" ht="15.75" thickBot="1">
      <c r="C40" s="14" t="str">
        <f>IF(OR(F40="",H40=""),"",IF(F40=H40,1,IF(F40&lt;H40,0,IF(F40-H40&lt;10,2,IF(F40&gt;H40,3,SE)))))</f>
        <v/>
      </c>
      <c r="D40" s="156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8"/>
      <c r="Q40" s="14" t="str">
        <f>IF(OR(H40="",F40=""),"",IF(H40=F40,1,IF(H40&lt;F40,0,IF(H40-F40&lt;10,2,IF(H40&gt;F40,3,SE)))))</f>
        <v/>
      </c>
      <c r="S40" s="14"/>
      <c r="T40" s="14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14"/>
      <c r="AK40" s="14"/>
    </row>
    <row r="41" spans="3:37">
      <c r="C41" s="14" t="str">
        <f>IF(OR(F41="",H41=""),"",IF(F41=H41,1,IF(F41&lt;H41,0,IF(F41-H41&lt;10,2,IF(F41&gt;H41,3,SE)))))</f>
        <v/>
      </c>
      <c r="Q41" s="14" t="str">
        <f>IF(OR(H41="",F41=""),"",IF(H41=F41,1,IF(H41&lt;F41,0,IF(H41-F41&lt;10,2,IF(H41&gt;F41,3,SE)))))</f>
        <v/>
      </c>
      <c r="S41" s="14"/>
      <c r="T41" s="14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14"/>
      <c r="AK41" s="14"/>
    </row>
    <row r="42" spans="3:37">
      <c r="C42" s="14" t="str">
        <f>IF(OR(F42="",H42=""),"",IF(F42=H42,1,IF(F42&lt;H42,0,IF(F42-H42&lt;10,2,IF(F42&gt;H42,3,SE)))))</f>
        <v/>
      </c>
      <c r="D42" s="152" t="str">
        <f>V13</f>
        <v>5º BRASILEIRO SERIE A</v>
      </c>
      <c r="E42" s="152"/>
      <c r="F42" s="15"/>
      <c r="G42" s="17" t="s">
        <v>24</v>
      </c>
      <c r="H42" s="15"/>
      <c r="I42" s="152" t="str">
        <f>V11</f>
        <v>6º BRASILEIRO SERIE C</v>
      </c>
      <c r="J42" s="152"/>
      <c r="K42" s="152"/>
      <c r="L42" s="152"/>
      <c r="M42" s="152"/>
      <c r="N42" s="152"/>
      <c r="O42" s="152"/>
      <c r="P42" s="152"/>
      <c r="Q42" s="14" t="str">
        <f>IF(OR(H42="",F42=""),"",IF(H42=F42,1,IF(H42&lt;F42,0,IF(H42-F42&lt;10,2,IF(H42&gt;F42,3,SE)))))</f>
        <v/>
      </c>
      <c r="S42" s="14"/>
      <c r="T42" s="14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14"/>
      <c r="AK42" s="14"/>
    </row>
    <row r="43" spans="3:37">
      <c r="C43" s="14" t="str">
        <f>IF(OR(F43="",H43=""),"",IF(F43=H43,1,IF(F43&lt;H43,0,IF(F43-H43&lt;10,2,IF(F43&gt;H43,3,SE)))))</f>
        <v/>
      </c>
      <c r="D43" s="152" t="str">
        <f>V12</f>
        <v>8º BRASILEIRO SERIE B</v>
      </c>
      <c r="E43" s="152"/>
      <c r="F43" s="15"/>
      <c r="G43" s="17" t="s">
        <v>24</v>
      </c>
      <c r="H43" s="15"/>
      <c r="I43" s="152" t="str">
        <f>V10</f>
        <v>7º BRASILEIRO SERIE D</v>
      </c>
      <c r="J43" s="152"/>
      <c r="K43" s="152"/>
      <c r="L43" s="152"/>
      <c r="M43" s="152"/>
      <c r="N43" s="152"/>
      <c r="O43" s="152"/>
      <c r="P43" s="152"/>
      <c r="Q43" s="14" t="str">
        <f>IF(OR(H43="",F43=""),"",IF(H43=F43,1,IF(H43&lt;F43,0,IF(H43-F43&lt;10,2,IF(H43&gt;F43,3,SE)))))</f>
        <v/>
      </c>
      <c r="S43" s="14"/>
      <c r="T43" s="14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14"/>
      <c r="AK43" s="14"/>
    </row>
    <row r="44" spans="3:37" ht="15.75" thickBot="1">
      <c r="C44" s="14" t="str">
        <f>IF(OR(F44="",H44=""),"",IF(F44=H44,1,IF(F44&lt;H44,0,IF(F44-H44&lt;10,2,IF(F44&gt;H44,3,SE)))))</f>
        <v/>
      </c>
      <c r="Q44" s="14" t="str">
        <f>IF(OR(H44="",F44=""),"",IF(H44=F44,1,IF(H44&lt;F44,0,IF(H44-F44&lt;10,2,IF(H44&gt;F44,3,SE)))))</f>
        <v/>
      </c>
      <c r="S44" s="14"/>
      <c r="T44" s="14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14"/>
      <c r="AK44" s="14"/>
    </row>
    <row r="45" spans="3:37">
      <c r="C45" s="14" t="str">
        <f>IF(OR(F45="",H45=""),"",IF(F45=H45,1,IF(F45&lt;H45,0,IF(F45-H45&lt;10,2,IF(F45&gt;H45,3,SE)))))</f>
        <v/>
      </c>
      <c r="D45" s="153" t="s">
        <v>30</v>
      </c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5"/>
      <c r="Q45" s="14" t="str">
        <f>IF(OR(H45="",F45=""),"",IF(H45=F45,1,IF(H45&lt;F45,0,IF(H45-F45&lt;10,2,IF(H45&gt;F45,3,SE)))))</f>
        <v/>
      </c>
      <c r="S45" s="14"/>
      <c r="T45" s="14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14"/>
      <c r="AK45" s="14"/>
    </row>
    <row r="46" spans="3:37" ht="15.75" thickBot="1">
      <c r="C46" s="14" t="str">
        <f>IF(OR(F46="",H46=""),"",IF(F46=H46,1,IF(F46&lt;H46,0,IF(F46-H46&lt;10,2,IF(F46&gt;H46,3,SE)))))</f>
        <v/>
      </c>
      <c r="D46" s="156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8"/>
      <c r="Q46" s="14" t="str">
        <f>IF(OR(H46="",F46=""),"",IF(H46=F46,1,IF(H46&lt;F46,0,IF(H46-F46&lt;10,2,IF(H46&gt;F46,3,SE)))))</f>
        <v/>
      </c>
      <c r="S46" s="14"/>
      <c r="T46" s="14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14"/>
      <c r="AK46" s="14"/>
    </row>
    <row r="47" spans="3:37">
      <c r="C47" s="14" t="str">
        <f>IF(OR(F47="",H47=""),"",IF(F47=H47,1,IF(F47&lt;H47,0,IF(F47-H47&lt;10,2,IF(F47&gt;H47,3,SE)))))</f>
        <v/>
      </c>
      <c r="Q47" s="14" t="str">
        <f>IF(OR(H47="",F47=""),"",IF(H47=F47,1,IF(H47&lt;F47,0,IF(H47-F47&lt;10,2,IF(H47&gt;F47,3,SE)))))</f>
        <v/>
      </c>
      <c r="S47" s="14"/>
      <c r="T47" s="14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14"/>
      <c r="AK47" s="14"/>
    </row>
    <row r="48" spans="3:37">
      <c r="C48" s="14" t="str">
        <f>IF(OR(F48="",H48=""),"",IF(F48=H48,1,IF(F48&lt;H48,0,IF(F48-H48&lt;10,2,IF(F48&gt;H48,3,SE)))))</f>
        <v/>
      </c>
      <c r="D48" s="152" t="str">
        <f>V13</f>
        <v>5º BRASILEIRO SERIE A</v>
      </c>
      <c r="E48" s="152"/>
      <c r="F48" s="15"/>
      <c r="G48" s="16" t="s">
        <v>24</v>
      </c>
      <c r="H48" s="15"/>
      <c r="I48" s="152" t="str">
        <f>V12</f>
        <v>8º BRASILEIRO SERIE B</v>
      </c>
      <c r="J48" s="152"/>
      <c r="K48" s="152"/>
      <c r="L48" s="152"/>
      <c r="M48" s="152"/>
      <c r="N48" s="152"/>
      <c r="O48" s="152"/>
      <c r="P48" s="152"/>
      <c r="Q48" s="14" t="str">
        <f>IF(OR(H48="",F48=""),"",IF(H48=F48,1,IF(H48&lt;F48,0,IF(H48-F48&lt;10,2,IF(H48&gt;F48,3,SE)))))</f>
        <v/>
      </c>
      <c r="S48" s="14"/>
      <c r="T48" s="14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14"/>
      <c r="AK48" s="14"/>
    </row>
    <row r="49" spans="3:37">
      <c r="C49" s="14" t="str">
        <f>IF(OR(F49="",H49=""),"",IF(F49=H49,1,IF(F49&lt;H49,0,IF(F49-H49&lt;10,2,IF(F49&gt;H49,3,SE)))))</f>
        <v/>
      </c>
      <c r="D49" s="152" t="str">
        <f>V11</f>
        <v>6º BRASILEIRO SERIE C</v>
      </c>
      <c r="E49" s="152"/>
      <c r="F49" s="15"/>
      <c r="G49" s="16" t="s">
        <v>24</v>
      </c>
      <c r="H49" s="15"/>
      <c r="I49" s="152" t="str">
        <f>V10</f>
        <v>7º BRASILEIRO SERIE D</v>
      </c>
      <c r="J49" s="152"/>
      <c r="K49" s="152"/>
      <c r="L49" s="152"/>
      <c r="M49" s="152"/>
      <c r="N49" s="152"/>
      <c r="O49" s="152"/>
      <c r="P49" s="152"/>
      <c r="Q49" s="14" t="str">
        <f>IF(OR(H49="",F49=""),"",IF(H49=F49,1,IF(H49&lt;F49,0,IF(H49-F49&lt;10,2,IF(H49&gt;F49,3,SE)))))</f>
        <v/>
      </c>
      <c r="S49" s="14"/>
      <c r="T49" s="14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14"/>
      <c r="AK49" s="14"/>
    </row>
    <row r="50" spans="3:37" ht="15.75" thickBot="1">
      <c r="C50" s="14" t="str">
        <f>IF(OR(F50="",H50=""),"",IF(F50=H50,1,IF(F50&lt;H50,0,IF(F50-H50&lt;10,2,IF(F50&gt;H50,3,SE)))))</f>
        <v/>
      </c>
      <c r="Q50" s="14" t="str">
        <f>IF(OR(H50="",F50=""),"",IF(H50=F50,1,IF(H50&lt;F50,0,IF(H50-F50&lt;10,2,IF(H50&gt;F50,3,SE)))))</f>
        <v/>
      </c>
      <c r="S50" s="14"/>
      <c r="T50" s="14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14"/>
      <c r="AK50" s="14"/>
    </row>
    <row r="51" spans="3:37" ht="15" customHeight="1">
      <c r="C51" s="14" t="str">
        <f>IF(OR(F51="",H51=""),"",IF(F51=H51,1,IF(F51&lt;H51,0,IF(F51-H51&lt;10,2,IF(F51&gt;H51,3,SE)))))</f>
        <v/>
      </c>
      <c r="D51" s="159" t="s">
        <v>31</v>
      </c>
      <c r="E51" s="160"/>
      <c r="F51" s="160"/>
      <c r="G51" s="160"/>
      <c r="H51" s="160"/>
      <c r="I51" s="160"/>
      <c r="J51" s="160"/>
      <c r="K51" s="160"/>
      <c r="L51" s="160"/>
      <c r="M51" s="160"/>
      <c r="N51" s="160"/>
      <c r="O51" s="161"/>
      <c r="Q51" s="14" t="str">
        <f>IF(OR(H51="",F51=""),"",IF(H51=F51,1,IF(H51&lt;F51,0,IF(H51-F51&lt;10,2,IF(H51&gt;F51,3,SE)))))</f>
        <v/>
      </c>
      <c r="R51" s="1" t="s">
        <v>7</v>
      </c>
      <c r="S51" s="14"/>
      <c r="T51" s="14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14"/>
      <c r="AK51" s="14"/>
    </row>
    <row r="52" spans="3:37" ht="15.75" customHeight="1" thickBot="1">
      <c r="C52" s="14" t="str">
        <f>IF(OR(F52="",H52=""),"",IF(F52=H52,1,IF(F52&lt;H52,0,IF(F52-H52&lt;10,2,IF(F52&gt;H52,3,SE)))))</f>
        <v/>
      </c>
      <c r="D52" s="162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4"/>
      <c r="Q52" s="14" t="str">
        <f>IF(OR(H52="",F52=""),"",IF(H52=F52,1,IF(H52&lt;F52,0,IF(H52-F52&lt;10,2,IF(H52&gt;F52,3,SE)))))</f>
        <v/>
      </c>
      <c r="R52" s="1" t="s">
        <v>16</v>
      </c>
      <c r="S52" s="14"/>
      <c r="T52" s="14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14"/>
      <c r="AK52" s="14"/>
    </row>
    <row r="53" spans="3:37" ht="15.75" thickBot="1">
      <c r="C53" s="14"/>
      <c r="D53" s="5" t="s">
        <v>2</v>
      </c>
      <c r="E53" s="6" t="s">
        <v>3</v>
      </c>
      <c r="F53" s="6" t="s">
        <v>58</v>
      </c>
      <c r="G53" s="6" t="s">
        <v>4</v>
      </c>
      <c r="H53" s="6" t="s">
        <v>59</v>
      </c>
      <c r="I53" s="6" t="s">
        <v>60</v>
      </c>
      <c r="J53" s="6" t="s">
        <v>61</v>
      </c>
      <c r="K53" s="6" t="s">
        <v>62</v>
      </c>
      <c r="L53" s="6" t="s">
        <v>64</v>
      </c>
      <c r="M53" s="6" t="s">
        <v>5</v>
      </c>
      <c r="N53" s="6" t="s">
        <v>6</v>
      </c>
      <c r="O53" s="76" t="s">
        <v>63</v>
      </c>
      <c r="Q53" s="14"/>
      <c r="R53" s="1" t="s">
        <v>65</v>
      </c>
      <c r="S53" s="14"/>
      <c r="T53" s="14"/>
      <c r="U53" s="105" t="s">
        <v>2</v>
      </c>
      <c r="V53" s="105" t="s">
        <v>8</v>
      </c>
      <c r="W53" s="105" t="s">
        <v>58</v>
      </c>
      <c r="X53" s="105" t="s">
        <v>4</v>
      </c>
      <c r="Y53" s="105" t="s">
        <v>59</v>
      </c>
      <c r="Z53" s="105" t="s">
        <v>60</v>
      </c>
      <c r="AA53" s="105" t="s">
        <v>61</v>
      </c>
      <c r="AB53" s="105" t="s">
        <v>62</v>
      </c>
      <c r="AC53" s="105" t="s">
        <v>9</v>
      </c>
      <c r="AD53" s="105" t="s">
        <v>10</v>
      </c>
      <c r="AE53" s="105" t="s">
        <v>11</v>
      </c>
      <c r="AF53" s="105" t="s">
        <v>63</v>
      </c>
      <c r="AG53" s="105" t="s">
        <v>12</v>
      </c>
      <c r="AH53" s="105" t="s">
        <v>13</v>
      </c>
      <c r="AI53" s="105" t="s">
        <v>14</v>
      </c>
      <c r="AJ53" s="14"/>
      <c r="AK53" s="14"/>
    </row>
    <row r="54" spans="3:37">
      <c r="C54" s="14"/>
      <c r="D54" s="93" t="s">
        <v>15</v>
      </c>
      <c r="E54" s="81" t="str">
        <f>VLOOKUP(AI54,$U$54:$AH$57,2)</f>
        <v>6º BRASILEIRO SERIE A</v>
      </c>
      <c r="F54" s="81">
        <f>VLOOKUP(AI54,$U$54:AH$57,3)</f>
        <v>0</v>
      </c>
      <c r="G54" s="81">
        <f>VLOOKUP(AI54,$U$54:AH$57,4)</f>
        <v>0</v>
      </c>
      <c r="H54" s="82">
        <f>VLOOKUP(AI54,$U$54:$AH$57,5)</f>
        <v>0</v>
      </c>
      <c r="I54" s="82">
        <f>VLOOKUP(AI54,$U$54:AH$57,6)</f>
        <v>0</v>
      </c>
      <c r="J54" s="82">
        <f>VLOOKUP(AI54,$U$54:$AH$57,7)</f>
        <v>0</v>
      </c>
      <c r="K54" s="82">
        <f>VLOOKUP(AI54,$U$54:$AH$57,8)</f>
        <v>0</v>
      </c>
      <c r="L54" s="82">
        <f>VLOOKUP(AI54,$U$54:$AH$57,9)</f>
        <v>0</v>
      </c>
      <c r="M54" s="82">
        <f>VLOOKUP(AI54,$U$54:$AH$57,10)</f>
        <v>0</v>
      </c>
      <c r="N54" s="81">
        <f>VLOOKUP(AI54,$U$54:$AH$57,11)</f>
        <v>0</v>
      </c>
      <c r="O54" s="97">
        <f>VLOOKUP(AI54,$U$54:$AH$57,12)</f>
        <v>0</v>
      </c>
      <c r="Q54" s="14"/>
      <c r="R54" s="1" t="s">
        <v>66</v>
      </c>
      <c r="S54" s="14"/>
      <c r="T54" s="14"/>
      <c r="U54" s="105">
        <v>1</v>
      </c>
      <c r="V54" s="3" t="s">
        <v>74</v>
      </c>
      <c r="W54" s="3">
        <f>COUNT($F$62,$F$68,$F$74,$F$80,$F$86,$F$92)</f>
        <v>0</v>
      </c>
      <c r="X54" s="3">
        <f>SUM(Q62,Q69,Q75,Q80,Q87,Q93)</f>
        <v>0</v>
      </c>
      <c r="Y54" s="3">
        <f>SUM(COUNTIFS($C$62:$C$93,3,$D$62:$D$93,V54),COUNTIFS($I$62:$I$93,V54,$Q$62:$Q$93,3))</f>
        <v>0</v>
      </c>
      <c r="Z54" s="3">
        <f>SUM(COUNTIFS($C$62:$C$93,2,$D$62:$D$93,V54),COUNTIFS($I$62:$I$93,V54,$Q$62:$Q$93,2))</f>
        <v>0</v>
      </c>
      <c r="AA54" s="3">
        <f>SUM(COUNTIFS($C$62:$C$93,1,$D$62:$D$93,V54),COUNTIFS($I$62:$I$93,V54,$Q$62:$Q$93,1))</f>
        <v>0</v>
      </c>
      <c r="AB54" s="3">
        <f>SUM(COUNTIFS($C$62:$C$93,0,$D$62:$D$93,V54),COUNTIFS($I$62:$I$93,V54,$Q$62:$Q$93,0))</f>
        <v>0</v>
      </c>
      <c r="AC54" s="107">
        <f>SUM(H80,H87,H93,H62,H69,H75)</f>
        <v>0</v>
      </c>
      <c r="AD54" s="107">
        <f>SUM(F62,F69,F75,F80,F87,F93)</f>
        <v>0</v>
      </c>
      <c r="AE54" s="107">
        <f>AC54-AD54</f>
        <v>0</v>
      </c>
      <c r="AF54" s="107">
        <f>IF(OR($F$62="",$H$62=""),0,(X54/(W54*3)))</f>
        <v>0</v>
      </c>
      <c r="AG54" s="3">
        <f>(X54*10^10)+((AE54+5000)*10^6)+AC54^10+U54</f>
        <v>5000000001</v>
      </c>
      <c r="AH54" s="3">
        <f>LARGE($AG$54:$AG$57,U54)</f>
        <v>5000000004</v>
      </c>
      <c r="AI54" s="7">
        <f>MATCH(AH54,$AG$54:$AG$57,0)</f>
        <v>4</v>
      </c>
      <c r="AJ54" s="14"/>
      <c r="AK54" s="14"/>
    </row>
    <row r="55" spans="3:37">
      <c r="C55" s="14"/>
      <c r="D55" s="94" t="s">
        <v>17</v>
      </c>
      <c r="E55" s="77" t="str">
        <f t="shared" ref="E55:E57" si="21">VLOOKUP(AI55,$U$54:$AH$57,2)</f>
        <v>7º BRASILEIRO SERIE B</v>
      </c>
      <c r="F55" s="77">
        <f>VLOOKUP(AI55,$U$54:AH$57,3)</f>
        <v>0</v>
      </c>
      <c r="G55" s="77">
        <f>VLOOKUP(AI55,$U$54:AH$57,4)</f>
        <v>0</v>
      </c>
      <c r="H55" s="78">
        <f t="shared" ref="H55:H57" si="22">VLOOKUP(AI55,$U$54:$AH$57,5)</f>
        <v>0</v>
      </c>
      <c r="I55" s="78">
        <f>VLOOKUP(AI55,$U$54:AH$57,6)</f>
        <v>0</v>
      </c>
      <c r="J55" s="78">
        <f t="shared" ref="J55:J57" si="23">VLOOKUP(AI55,$U$54:$AH$57,7)</f>
        <v>0</v>
      </c>
      <c r="K55" s="78">
        <f t="shared" ref="K55:K57" si="24">VLOOKUP(AI55,$U$54:$AH$57,8)</f>
        <v>0</v>
      </c>
      <c r="L55" s="78">
        <f t="shared" ref="L55:L57" si="25">VLOOKUP(AI55,$U$54:$AH$57,9)</f>
        <v>0</v>
      </c>
      <c r="M55" s="78">
        <f t="shared" ref="M55:M57" si="26">VLOOKUP(AI55,$U$54:$AH$57,10)</f>
        <v>0</v>
      </c>
      <c r="N55" s="77">
        <f t="shared" ref="N55:N57" si="27">VLOOKUP(AI55,$U$54:$AH$57,11)</f>
        <v>0</v>
      </c>
      <c r="O55" s="88">
        <f t="shared" ref="O55:O57" si="28">VLOOKUP(AI55,$U$54:$AH$57,12)</f>
        <v>0</v>
      </c>
      <c r="Q55" s="14"/>
      <c r="R55" s="1" t="s">
        <v>67</v>
      </c>
      <c r="S55" s="14"/>
      <c r="T55" s="14"/>
      <c r="U55" s="105">
        <v>2</v>
      </c>
      <c r="V55" s="3" t="s">
        <v>76</v>
      </c>
      <c r="W55" s="3">
        <f t="shared" ref="W55:W57" si="29">COUNT($F$62,$F$68,$F$74,$F$80,$F$86,$F$92)</f>
        <v>0</v>
      </c>
      <c r="X55" s="3">
        <f>SUM(Q63,Q68,C75,Q81,Q86,C93)</f>
        <v>0</v>
      </c>
      <c r="Y55" s="3">
        <f t="shared" ref="Y55:Y57" si="30">SUM(COUNTIFS($C$62:$C$93,3,$D$62:$D$93,V55),COUNTIFS($I$62:$I$93,V55,$Q$62:$Q$93,3))</f>
        <v>0</v>
      </c>
      <c r="Z55" s="3">
        <f t="shared" ref="Z55:Z57" si="31">SUM(COUNTIFS($C$62:$C$93,2,$D$62:$D$93,V55),COUNTIFS($I$62:$I$93,V55,$Q$62:$Q$93,2))</f>
        <v>0</v>
      </c>
      <c r="AA55" s="3">
        <f t="shared" ref="AA55:AA57" si="32">SUM(COUNTIFS($C$62:$C$93,1,$D$62:$D$93,V55),COUNTIFS($I$62:$I$93,V55,$Q$62:$Q$93,1))</f>
        <v>0</v>
      </c>
      <c r="AB55" s="3">
        <f t="shared" ref="AB55:AB57" si="33">SUM(COUNTIFS($C$62:$C$93,0,$D$62:$D$93,V55),COUNTIFS($I$62:$I$93,V55,$Q$62:$Q$93,0))</f>
        <v>0</v>
      </c>
      <c r="AC55" s="107">
        <f>SUM(H63,H68,F75,H81,H86,F93)</f>
        <v>0</v>
      </c>
      <c r="AD55" s="107">
        <f>SUM(H93,F86,F81,H75,F68,F63)</f>
        <v>0</v>
      </c>
      <c r="AE55" s="107">
        <f t="shared" ref="AE55:AE57" si="34">AC55-AD55</f>
        <v>0</v>
      </c>
      <c r="AF55" s="107">
        <f t="shared" ref="AF55:AF57" si="35">IF(OR($F$62="",$H$62=""),0,(X55/(W55*3)))</f>
        <v>0</v>
      </c>
      <c r="AG55" s="3">
        <f t="shared" ref="AG55:AG57" si="36">(X55*10^10)+((AE55+5000)*10^6)+AC55^10+U55</f>
        <v>5000000002</v>
      </c>
      <c r="AH55" s="3">
        <f t="shared" ref="AH55:AH57" si="37">LARGE($AG$54:$AG$57,U55)</f>
        <v>5000000003</v>
      </c>
      <c r="AI55" s="7">
        <f t="shared" ref="AI55:AI57" si="38">MATCH(AH55,$AG$54:$AG$57,0)</f>
        <v>3</v>
      </c>
      <c r="AJ55" s="14"/>
      <c r="AK55" s="14"/>
    </row>
    <row r="56" spans="3:37">
      <c r="C56" s="14"/>
      <c r="D56" s="95" t="s">
        <v>18</v>
      </c>
      <c r="E56" s="79" t="str">
        <f t="shared" si="21"/>
        <v>7º BRASILEIRO SERIE C</v>
      </c>
      <c r="F56" s="79">
        <f>VLOOKUP(AI56,$U$54:AH$57,3)</f>
        <v>0</v>
      </c>
      <c r="G56" s="79">
        <f>VLOOKUP(AI56,$U$54:AH$57,4)</f>
        <v>0</v>
      </c>
      <c r="H56" s="80">
        <f t="shared" si="22"/>
        <v>0</v>
      </c>
      <c r="I56" s="80">
        <f>VLOOKUP(AI56,$U$54:AH$57,6)</f>
        <v>0</v>
      </c>
      <c r="J56" s="80">
        <f t="shared" si="23"/>
        <v>0</v>
      </c>
      <c r="K56" s="80">
        <f t="shared" si="24"/>
        <v>0</v>
      </c>
      <c r="L56" s="80">
        <f t="shared" si="25"/>
        <v>0</v>
      </c>
      <c r="M56" s="80">
        <f t="shared" si="26"/>
        <v>0</v>
      </c>
      <c r="N56" s="79">
        <f t="shared" si="27"/>
        <v>0</v>
      </c>
      <c r="O56" s="89">
        <f t="shared" si="28"/>
        <v>0</v>
      </c>
      <c r="Q56" s="14"/>
      <c r="R56" s="1" t="s">
        <v>68</v>
      </c>
      <c r="S56" s="14"/>
      <c r="T56" s="14"/>
      <c r="U56" s="105">
        <v>3</v>
      </c>
      <c r="V56" s="3" t="s">
        <v>32</v>
      </c>
      <c r="W56" s="3">
        <f t="shared" si="29"/>
        <v>0</v>
      </c>
      <c r="X56" s="3">
        <f>SUM(C63,C69,Q74,C81,C87,Q92)</f>
        <v>0</v>
      </c>
      <c r="Y56" s="3">
        <f t="shared" si="30"/>
        <v>0</v>
      </c>
      <c r="Z56" s="3">
        <f t="shared" si="31"/>
        <v>0</v>
      </c>
      <c r="AA56" s="3">
        <f t="shared" si="32"/>
        <v>0</v>
      </c>
      <c r="AB56" s="3">
        <f t="shared" si="33"/>
        <v>0</v>
      </c>
      <c r="AC56" s="107">
        <f>SUM(H92,F87,F81,H74,F69,F63)</f>
        <v>0</v>
      </c>
      <c r="AD56" s="107">
        <f>SUM(H63,H69,F74,H81,H87,F92)</f>
        <v>0</v>
      </c>
      <c r="AE56" s="107">
        <f t="shared" si="34"/>
        <v>0</v>
      </c>
      <c r="AF56" s="107">
        <f t="shared" si="35"/>
        <v>0</v>
      </c>
      <c r="AG56" s="3">
        <f t="shared" si="36"/>
        <v>5000000003</v>
      </c>
      <c r="AH56" s="3">
        <f t="shared" si="37"/>
        <v>5000000002</v>
      </c>
      <c r="AI56" s="7">
        <f t="shared" si="38"/>
        <v>2</v>
      </c>
      <c r="AJ56" s="14"/>
      <c r="AK56" s="14"/>
    </row>
    <row r="57" spans="3:37" ht="15.75" thickBot="1">
      <c r="C57" s="14"/>
      <c r="D57" s="96" t="s">
        <v>20</v>
      </c>
      <c r="E57" s="90" t="str">
        <f t="shared" si="21"/>
        <v>5º BRASILEIRO SERIE D</v>
      </c>
      <c r="F57" s="90">
        <f>VLOOKUP(AI57,$U$54:AH$57,3)</f>
        <v>0</v>
      </c>
      <c r="G57" s="90">
        <f>VLOOKUP(AI57,$U$54:AH$57,4)</f>
        <v>0</v>
      </c>
      <c r="H57" s="91">
        <f t="shared" si="22"/>
        <v>0</v>
      </c>
      <c r="I57" s="91">
        <f>VLOOKUP(AI57,$U$54:AH$57,6)</f>
        <v>0</v>
      </c>
      <c r="J57" s="91">
        <f t="shared" si="23"/>
        <v>0</v>
      </c>
      <c r="K57" s="91">
        <f t="shared" si="24"/>
        <v>0</v>
      </c>
      <c r="L57" s="91">
        <f t="shared" si="25"/>
        <v>0</v>
      </c>
      <c r="M57" s="91">
        <f t="shared" si="26"/>
        <v>0</v>
      </c>
      <c r="N57" s="90">
        <f t="shared" si="27"/>
        <v>0</v>
      </c>
      <c r="O57" s="92">
        <f t="shared" si="28"/>
        <v>0</v>
      </c>
      <c r="Q57" s="14"/>
      <c r="R57" s="1" t="s">
        <v>69</v>
      </c>
      <c r="S57" s="14"/>
      <c r="T57" s="14"/>
      <c r="U57" s="105">
        <v>4</v>
      </c>
      <c r="V57" s="3" t="s">
        <v>33</v>
      </c>
      <c r="W57" s="3">
        <f t="shared" si="29"/>
        <v>0</v>
      </c>
      <c r="X57" s="3">
        <f>SUM(C62,C68,C74,C80,C86,C92)</f>
        <v>0</v>
      </c>
      <c r="Y57" s="3">
        <f t="shared" si="30"/>
        <v>0</v>
      </c>
      <c r="Z57" s="3">
        <f t="shared" si="31"/>
        <v>0</v>
      </c>
      <c r="AA57" s="3">
        <f t="shared" si="32"/>
        <v>0</v>
      </c>
      <c r="AB57" s="3">
        <f t="shared" si="33"/>
        <v>0</v>
      </c>
      <c r="AC57" s="107">
        <f>SUM(F62,F68,F74,F80,F86,F92)</f>
        <v>0</v>
      </c>
      <c r="AD57" s="107">
        <f>SUM(H92,H86,H80,H74,H68,H62)</f>
        <v>0</v>
      </c>
      <c r="AE57" s="107">
        <f t="shared" si="34"/>
        <v>0</v>
      </c>
      <c r="AF57" s="107">
        <f t="shared" si="35"/>
        <v>0</v>
      </c>
      <c r="AG57" s="3">
        <f t="shared" si="36"/>
        <v>5000000004</v>
      </c>
      <c r="AH57" s="3">
        <f t="shared" si="37"/>
        <v>5000000001</v>
      </c>
      <c r="AI57" s="7">
        <f t="shared" si="38"/>
        <v>1</v>
      </c>
      <c r="AJ57" s="14"/>
      <c r="AK57" s="14"/>
    </row>
    <row r="58" spans="3:37" ht="15.75" thickBot="1">
      <c r="C58" s="14" t="str">
        <f>IF(OR(F58="",H58=""),"",IF(F58=H58,1,IF(F58&lt;H58,0,IF(F58-H58&lt;10,2,IF(F58&gt;H58,3,SE)))))</f>
        <v/>
      </c>
      <c r="Q58" s="14" t="str">
        <f>IF(OR(H58="",F58=""),"",IF(H58=F58,1,IF(H58&lt;F58,0,IF(H58-F58&lt;10,2,IF(H58&gt;F58,3,SE)))))</f>
        <v/>
      </c>
      <c r="R58" s="1" t="s">
        <v>70</v>
      </c>
      <c r="S58" s="14"/>
      <c r="T58" s="14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14"/>
      <c r="AK58" s="14"/>
    </row>
    <row r="59" spans="3:37">
      <c r="C59" s="14" t="str">
        <f>IF(OR(F59="",H59=""),"",IF(F59=H59,1,IF(F59&lt;H59,0,IF(F59-H59&lt;10,2,IF(F59&gt;H59,3,SE)))))</f>
        <v/>
      </c>
      <c r="D59" s="165" t="s">
        <v>23</v>
      </c>
      <c r="E59" s="166"/>
      <c r="F59" s="166"/>
      <c r="G59" s="166"/>
      <c r="H59" s="166"/>
      <c r="I59" s="166"/>
      <c r="J59" s="166"/>
      <c r="K59" s="166"/>
      <c r="L59" s="166"/>
      <c r="M59" s="166"/>
      <c r="N59" s="166"/>
      <c r="O59" s="166"/>
      <c r="P59" s="167"/>
      <c r="Q59" s="14" t="str">
        <f>IF(OR(H59="",F59=""),"",IF(H59=F59,1,IF(H59&lt;F59,0,IF(H59-F59&lt;10,2,IF(H59&gt;F59,3,SE)))))</f>
        <v/>
      </c>
      <c r="R59" s="1" t="s">
        <v>21</v>
      </c>
      <c r="S59" s="14"/>
      <c r="T59" s="14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14"/>
      <c r="AK59" s="14"/>
    </row>
    <row r="60" spans="3:37" ht="15.75" thickBot="1">
      <c r="C60" s="14" t="str">
        <f>IF(OR(F60="",H60=""),"",IF(F60=H60,1,IF(F60&lt;H60,0,IF(F60-H60&lt;10,2,IF(F60&gt;H60,3,SE)))))</f>
        <v/>
      </c>
      <c r="D60" s="168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70"/>
      <c r="Q60" s="14" t="str">
        <f>IF(OR(H60="",F60=""),"",IF(H60=F60,1,IF(H60&lt;F60,0,IF(H60-F60&lt;10,2,IF(H60&gt;F60,3,SE)))))</f>
        <v/>
      </c>
      <c r="R60" s="1" t="s">
        <v>71</v>
      </c>
      <c r="S60" s="14"/>
      <c r="T60" s="14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14"/>
      <c r="AK60" s="14"/>
    </row>
    <row r="61" spans="3:37">
      <c r="C61" s="14" t="str">
        <f>IF(OR(F61="",H61=""),"",IF(F61=H61,1,IF(F61&lt;H61,0,IF(F61-H61&lt;10,2,IF(F61&gt;H61,3,SE)))))</f>
        <v/>
      </c>
      <c r="Q61" s="14" t="str">
        <f>IF(OR(H61="",F61=""),"",IF(H61=F61,1,IF(H61&lt;F61,0,IF(H61-F61&lt;10,2,IF(H61&gt;F61,3,SE)))))</f>
        <v/>
      </c>
      <c r="S61" s="14"/>
      <c r="T61" s="14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14"/>
      <c r="AK61" s="14"/>
    </row>
    <row r="62" spans="3:37">
      <c r="C62" s="14" t="str">
        <f>IF(OR(F62="",H62=""),"",IF(F62=H62,1,IF(F62&lt;H62,0,IF(F62-H62&lt;10,2,IF(F62&gt;H62,3,SE)))))</f>
        <v/>
      </c>
      <c r="D62" s="152" t="str">
        <f>V57</f>
        <v>6º BRASILEIRO SERIE A</v>
      </c>
      <c r="E62" s="152"/>
      <c r="F62" s="15"/>
      <c r="G62" s="17" t="s">
        <v>24</v>
      </c>
      <c r="H62" s="15"/>
      <c r="I62" s="152" t="str">
        <f>V54</f>
        <v>5º BRASILEIRO SERIE D</v>
      </c>
      <c r="J62" s="152"/>
      <c r="K62" s="152"/>
      <c r="L62" s="152"/>
      <c r="M62" s="152"/>
      <c r="N62" s="152"/>
      <c r="O62" s="152"/>
      <c r="P62" s="152"/>
      <c r="Q62" s="14" t="str">
        <f>IF(OR(H62="",F62=""),"",IF(H62=F62,1,IF(H62&lt;F62,0,IF(H62-F62&lt;10,2,IF(H62&gt;F62,3,SE)))))</f>
        <v/>
      </c>
      <c r="S62" s="14"/>
      <c r="T62" s="14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14"/>
      <c r="AK62" s="14"/>
    </row>
    <row r="63" spans="3:37">
      <c r="C63" s="14" t="str">
        <f>IF(OR(F63="",H63=""),"",IF(F63=H63,1,IF(F63&lt;H63,0,IF(F63-H63&lt;10,2,IF(F63&gt;H63,3,SE)))))</f>
        <v/>
      </c>
      <c r="D63" s="152" t="str">
        <f>V56</f>
        <v>7º BRASILEIRO SERIE B</v>
      </c>
      <c r="E63" s="152"/>
      <c r="F63" s="15"/>
      <c r="G63" s="17" t="s">
        <v>24</v>
      </c>
      <c r="H63" s="15"/>
      <c r="I63" s="152" t="str">
        <f>V55</f>
        <v>7º BRASILEIRO SERIE C</v>
      </c>
      <c r="J63" s="152"/>
      <c r="K63" s="152"/>
      <c r="L63" s="152"/>
      <c r="M63" s="152"/>
      <c r="N63" s="152"/>
      <c r="O63" s="152"/>
      <c r="P63" s="152"/>
      <c r="Q63" s="14" t="str">
        <f>IF(OR(H63="",F63=""),"",IF(H63=F63,1,IF(H63&lt;F63,0,IF(H63-F63&lt;10,2,IF(H63&gt;F63,3,SE)))))</f>
        <v/>
      </c>
      <c r="S63" s="14"/>
      <c r="T63" s="14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14"/>
      <c r="AK63" s="14"/>
    </row>
    <row r="64" spans="3:37" ht="15.75" thickBot="1">
      <c r="C64" s="14" t="str">
        <f>IF(OR(F64="",H64=""),"",IF(F64=H64,1,IF(F64&lt;H64,0,IF(F64-H64&lt;10,2,IF(F64&gt;H64,3,SE)))))</f>
        <v/>
      </c>
      <c r="Q64" s="14" t="str">
        <f>IF(OR(H64="",F64=""),"",IF(H64=F64,1,IF(H64&lt;F64,0,IF(H64-F64&lt;10,2,IF(H64&gt;F64,3,SE)))))</f>
        <v/>
      </c>
      <c r="S64" s="14"/>
      <c r="T64" s="14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14"/>
      <c r="AK64" s="14"/>
    </row>
    <row r="65" spans="3:37">
      <c r="C65" s="14" t="str">
        <f>IF(OR(F65="",H65=""),"",IF(F65=H65,1,IF(F65&lt;H65,0,IF(F65-H65&lt;10,2,IF(F65&gt;H65,3,SE)))))</f>
        <v/>
      </c>
      <c r="D65" s="153" t="s">
        <v>26</v>
      </c>
      <c r="E65" s="154"/>
      <c r="F65" s="154"/>
      <c r="G65" s="154"/>
      <c r="H65" s="154"/>
      <c r="I65" s="154"/>
      <c r="J65" s="154"/>
      <c r="K65" s="154"/>
      <c r="L65" s="154"/>
      <c r="M65" s="154"/>
      <c r="N65" s="154"/>
      <c r="O65" s="154"/>
      <c r="P65" s="155"/>
      <c r="Q65" s="14" t="str">
        <f>IF(OR(H65="",F65=""),"",IF(H65=F65,1,IF(H65&lt;F65,0,IF(H65-F65&lt;10,2,IF(H65&gt;F65,3,SE)))))</f>
        <v/>
      </c>
      <c r="S65" s="14"/>
      <c r="T65" s="14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14"/>
      <c r="AK65" s="14"/>
    </row>
    <row r="66" spans="3:37" ht="15.75" thickBot="1">
      <c r="C66" s="14" t="str">
        <f>IF(OR(F66="",H66=""),"",IF(F66=H66,1,IF(F66&lt;H66,0,IF(F66-H66&lt;10,2,IF(F66&gt;H66,3,SE)))))</f>
        <v/>
      </c>
      <c r="D66" s="156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8"/>
      <c r="Q66" s="14" t="str">
        <f>IF(OR(H66="",F66=""),"",IF(H66=F66,1,IF(H66&lt;F66,0,IF(H66-F66&lt;10,2,IF(H66&gt;F66,3,SE)))))</f>
        <v/>
      </c>
      <c r="S66" s="14"/>
      <c r="T66" s="14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14"/>
      <c r="AK66" s="14"/>
    </row>
    <row r="67" spans="3:37">
      <c r="C67" s="14" t="str">
        <f>IF(OR(F67="",H67=""),"",IF(F67=H67,1,IF(F67&lt;H67,0,IF(F67-H67&lt;10,2,IF(F67&gt;H67,3,SE)))))</f>
        <v/>
      </c>
      <c r="Q67" s="14" t="str">
        <f>IF(OR(H67="",F67=""),"",IF(H67=F67,1,IF(H67&lt;F67,0,IF(H67-F67&lt;10,2,IF(H67&gt;F67,3,SE)))))</f>
        <v/>
      </c>
      <c r="S67" s="14"/>
      <c r="T67" s="14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14"/>
      <c r="AK67" s="14"/>
    </row>
    <row r="68" spans="3:37">
      <c r="C68" s="14" t="str">
        <f>IF(OR(F68="",H68=""),"",IF(F68=H68,1,IF(F68&lt;H68,0,IF(F68-H68&lt;10,2,IF(F68&gt;H68,3,SE)))))</f>
        <v/>
      </c>
      <c r="D68" s="152" t="str">
        <f>V57</f>
        <v>6º BRASILEIRO SERIE A</v>
      </c>
      <c r="E68" s="152"/>
      <c r="F68" s="15"/>
      <c r="G68" s="17" t="s">
        <v>24</v>
      </c>
      <c r="H68" s="15"/>
      <c r="I68" s="152" t="str">
        <f>V55</f>
        <v>7º BRASILEIRO SERIE C</v>
      </c>
      <c r="J68" s="152"/>
      <c r="K68" s="152"/>
      <c r="L68" s="152"/>
      <c r="M68" s="152"/>
      <c r="N68" s="152"/>
      <c r="O68" s="152"/>
      <c r="P68" s="152"/>
      <c r="Q68" s="14" t="str">
        <f>IF(OR(H68="",F68=""),"",IF(H68=F68,1,IF(H68&lt;F68,0,IF(H68-F68&lt;10,2,IF(H68&gt;F68,3,SE)))))</f>
        <v/>
      </c>
      <c r="S68" s="14"/>
      <c r="T68" s="14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14"/>
      <c r="AK68" s="14"/>
    </row>
    <row r="69" spans="3:37">
      <c r="C69" s="14" t="str">
        <f>IF(OR(F69="",H69=""),"",IF(F69=H69,1,IF(F69&lt;H69,0,IF(F69-H69&lt;10,2,IF(F69&gt;H69,3,SE)))))</f>
        <v/>
      </c>
      <c r="D69" s="152" t="str">
        <f>V56</f>
        <v>7º BRASILEIRO SERIE B</v>
      </c>
      <c r="E69" s="152"/>
      <c r="F69" s="15"/>
      <c r="G69" s="17" t="s">
        <v>24</v>
      </c>
      <c r="H69" s="15"/>
      <c r="I69" s="152" t="str">
        <f>V54</f>
        <v>5º BRASILEIRO SERIE D</v>
      </c>
      <c r="J69" s="152"/>
      <c r="K69" s="152"/>
      <c r="L69" s="152"/>
      <c r="M69" s="152"/>
      <c r="N69" s="152"/>
      <c r="O69" s="152"/>
      <c r="P69" s="152"/>
      <c r="Q69" s="14" t="str">
        <f>IF(OR(H69="",F69=""),"",IF(H69=F69,1,IF(H69&lt;F69,0,IF(H69-F69&lt;10,2,IF(H69&gt;F69,3,SE)))))</f>
        <v/>
      </c>
      <c r="S69" s="14"/>
      <c r="T69" s="14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14"/>
      <c r="AK69" s="14"/>
    </row>
    <row r="70" spans="3:37" ht="15.75" thickBot="1">
      <c r="C70" s="14" t="str">
        <f>IF(OR(F70="",H70=""),"",IF(F70=H70,1,IF(F70&lt;H70,0,IF(F70-H70&lt;10,2,IF(F70&gt;H70,3,SE)))))</f>
        <v/>
      </c>
      <c r="F70" s="18"/>
      <c r="Q70" s="14" t="str">
        <f>IF(OR(H70="",F70=""),"",IF(H70=F70,1,IF(H70&lt;F70,0,IF(H70-F70&lt;10,2,IF(H70&gt;F70,3,SE)))))</f>
        <v/>
      </c>
      <c r="S70" s="14"/>
      <c r="T70" s="14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14"/>
      <c r="AK70" s="14"/>
    </row>
    <row r="71" spans="3:37">
      <c r="C71" s="14" t="str">
        <f>IF(OR(F71="",H71=""),"",IF(F71=H71,1,IF(F71&lt;H71,0,IF(F71-H71&lt;10,2,IF(F71&gt;H71,3,SE)))))</f>
        <v/>
      </c>
      <c r="D71" s="153" t="s">
        <v>27</v>
      </c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4"/>
      <c r="P71" s="155"/>
      <c r="Q71" s="14" t="str">
        <f>IF(OR(H71="",F71=""),"",IF(H71=F71,1,IF(H71&lt;F71,0,IF(H71-F71&lt;10,2,IF(H71&gt;F71,3,SE)))))</f>
        <v/>
      </c>
      <c r="S71" s="14"/>
      <c r="T71" s="14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14"/>
      <c r="AK71" s="14"/>
    </row>
    <row r="72" spans="3:37" ht="15.75" thickBot="1">
      <c r="C72" s="14" t="str">
        <f>IF(OR(F72="",H72=""),"",IF(F72=H72,1,IF(F72&lt;H72,0,IF(F72-H72&lt;10,2,IF(F72&gt;H72,3,SE)))))</f>
        <v/>
      </c>
      <c r="D72" s="156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8"/>
      <c r="Q72" s="14" t="str">
        <f>IF(OR(H72="",F72=""),"",IF(H72=F72,1,IF(H72&lt;F72,0,IF(H72-F72&lt;10,2,IF(H72&gt;F72,3,SE)))))</f>
        <v/>
      </c>
      <c r="S72" s="14"/>
      <c r="T72" s="14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14"/>
      <c r="AK72" s="14"/>
    </row>
    <row r="73" spans="3:37">
      <c r="C73" s="14" t="str">
        <f>IF(OR(F73="",H73=""),"",IF(F73=H73,1,IF(F73&lt;H73,0,IF(F73-H73&lt;10,2,IF(F73&gt;H73,3,SE)))))</f>
        <v/>
      </c>
      <c r="Q73" s="14" t="str">
        <f>IF(OR(H73="",F73=""),"",IF(H73=F73,1,IF(H73&lt;F73,0,IF(H73-F73&lt;10,2,IF(H73&gt;F73,3,SE)))))</f>
        <v/>
      </c>
      <c r="S73" s="14"/>
      <c r="T73" s="14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14"/>
      <c r="AK73" s="14"/>
    </row>
    <row r="74" spans="3:37">
      <c r="C74" s="14" t="str">
        <f>IF(OR(F74="",H74=""),"",IF(F74=H74,1,IF(F74&lt;H74,0,IF(F74-H74&lt;10,2,IF(F74&gt;H74,3,SE)))))</f>
        <v/>
      </c>
      <c r="D74" s="152" t="str">
        <f>V57</f>
        <v>6º BRASILEIRO SERIE A</v>
      </c>
      <c r="E74" s="152"/>
      <c r="F74" s="15"/>
      <c r="G74" s="17" t="s">
        <v>24</v>
      </c>
      <c r="H74" s="15"/>
      <c r="I74" s="152" t="str">
        <f>V56</f>
        <v>7º BRASILEIRO SERIE B</v>
      </c>
      <c r="J74" s="152"/>
      <c r="K74" s="152"/>
      <c r="L74" s="152"/>
      <c r="M74" s="152"/>
      <c r="N74" s="152"/>
      <c r="O74" s="152"/>
      <c r="P74" s="152"/>
      <c r="Q74" s="14" t="str">
        <f>IF(OR(H74="",F74=""),"",IF(H74=F74,1,IF(H74&lt;F74,0,IF(H74-F74&lt;10,2,IF(H74&gt;F74,3,SE)))))</f>
        <v/>
      </c>
      <c r="S74" s="14"/>
      <c r="T74" s="14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14"/>
      <c r="AK74" s="14"/>
    </row>
    <row r="75" spans="3:37">
      <c r="C75" s="14" t="str">
        <f>IF(OR(F75="",H75=""),"",IF(F75=H75,1,IF(F75&lt;H75,0,IF(F75-H75&lt;10,2,IF(F75&gt;H75,3,SE)))))</f>
        <v/>
      </c>
      <c r="D75" s="152" t="str">
        <f>V55</f>
        <v>7º BRASILEIRO SERIE C</v>
      </c>
      <c r="E75" s="152"/>
      <c r="F75" s="15"/>
      <c r="G75" s="17" t="s">
        <v>24</v>
      </c>
      <c r="H75" s="15"/>
      <c r="I75" s="152" t="str">
        <f>V54</f>
        <v>5º BRASILEIRO SERIE D</v>
      </c>
      <c r="J75" s="152"/>
      <c r="K75" s="152"/>
      <c r="L75" s="152"/>
      <c r="M75" s="152"/>
      <c r="N75" s="152"/>
      <c r="O75" s="152"/>
      <c r="P75" s="152"/>
      <c r="Q75" s="14" t="str">
        <f>IF(OR(H75="",F75=""),"",IF(H75=F75,1,IF(H75&lt;F75,0,IF(H75-F75&lt;10,2,IF(H75&gt;F75,3,SE)))))</f>
        <v/>
      </c>
      <c r="S75" s="14"/>
      <c r="T75" s="14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14"/>
      <c r="AK75" s="14"/>
    </row>
    <row r="76" spans="3:37" ht="15.75" thickBot="1">
      <c r="C76" s="14" t="str">
        <f>IF(OR(F76="",H76=""),"",IF(F76=H76,1,IF(F76&lt;H76,0,IF(F76-H76&lt;10,2,IF(F76&gt;H76,3,SE)))))</f>
        <v/>
      </c>
      <c r="Q76" s="14" t="str">
        <f>IF(OR(H76="",F76=""),"",IF(H76=F76,1,IF(H76&lt;F76,0,IF(H76-F76&lt;10,2,IF(H76&gt;F76,3,SE)))))</f>
        <v/>
      </c>
      <c r="S76" s="14"/>
      <c r="T76" s="14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14"/>
      <c r="AK76" s="14"/>
    </row>
    <row r="77" spans="3:37">
      <c r="C77" s="14" t="str">
        <f>IF(OR(F77="",H77=""),"",IF(F77=H77,1,IF(F77&lt;H77,0,IF(F77-H77&lt;10,2,IF(F77&gt;H77,3,SE)))))</f>
        <v/>
      </c>
      <c r="D77" s="153" t="s">
        <v>28</v>
      </c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54"/>
      <c r="P77" s="155"/>
      <c r="Q77" s="14" t="str">
        <f>IF(OR(H77="",F77=""),"",IF(H77=F77,1,IF(H77&lt;F77,0,IF(H77-F77&lt;10,2,IF(H77&gt;F77,3,SE)))))</f>
        <v/>
      </c>
      <c r="S77" s="14"/>
      <c r="T77" s="14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14"/>
      <c r="AK77" s="14"/>
    </row>
    <row r="78" spans="3:37" ht="15.75" thickBot="1">
      <c r="C78" s="14" t="str">
        <f>IF(OR(F78="",H78=""),"",IF(F78=H78,1,IF(F78&lt;H78,0,IF(F78-H78&lt;10,2,IF(F78&gt;H78,3,SE)))))</f>
        <v/>
      </c>
      <c r="D78" s="156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8"/>
      <c r="Q78" s="14" t="str">
        <f>IF(OR(H78="",F78=""),"",IF(H78=F78,1,IF(H78&lt;F78,0,IF(H78-F78&lt;10,2,IF(H78&gt;F78,3,SE)))))</f>
        <v/>
      </c>
      <c r="S78" s="14"/>
      <c r="T78" s="14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14"/>
      <c r="AK78" s="14"/>
    </row>
    <row r="79" spans="3:37">
      <c r="C79" s="14" t="str">
        <f>IF(OR(F79="",H79=""),"",IF(F79=H79,1,IF(F79&lt;H79,0,IF(F79-H79&lt;10,2,IF(F79&gt;H79,3,SE)))))</f>
        <v/>
      </c>
      <c r="Q79" s="14" t="str">
        <f>IF(OR(H79="",F79=""),"",IF(H79=F79,1,IF(H79&lt;F79,0,IF(H79-F79&lt;10,2,IF(H79&gt;F79,3,SE)))))</f>
        <v/>
      </c>
      <c r="S79" s="14"/>
      <c r="T79" s="14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14"/>
      <c r="AK79" s="14"/>
    </row>
    <row r="80" spans="3:37">
      <c r="C80" s="14" t="str">
        <f>IF(OR(F80="",H80=""),"",IF(F80=H80,1,IF(F80&lt;H80,0,IF(F80-H80&lt;10,2,IF(F80&gt;H80,3,SE)))))</f>
        <v/>
      </c>
      <c r="D80" s="152" t="str">
        <f>V57</f>
        <v>6º BRASILEIRO SERIE A</v>
      </c>
      <c r="E80" s="152"/>
      <c r="F80" s="15"/>
      <c r="G80" s="17" t="s">
        <v>24</v>
      </c>
      <c r="H80" s="15"/>
      <c r="I80" s="152" t="str">
        <f>V54</f>
        <v>5º BRASILEIRO SERIE D</v>
      </c>
      <c r="J80" s="152"/>
      <c r="K80" s="152"/>
      <c r="L80" s="152"/>
      <c r="M80" s="152"/>
      <c r="N80" s="152"/>
      <c r="O80" s="152"/>
      <c r="P80" s="152"/>
      <c r="Q80" s="14" t="str">
        <f>IF(OR(H80="",F80=""),"",IF(H80=F80,1,IF(H80&lt;F80,0,IF(H80-F80&lt;10,2,IF(H80&gt;F80,3,SE)))))</f>
        <v/>
      </c>
      <c r="S80" s="14"/>
      <c r="T80" s="14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14"/>
      <c r="AK80" s="14"/>
    </row>
    <row r="81" spans="3:40">
      <c r="C81" s="14" t="str">
        <f>IF(OR(F81="",H81=""),"",IF(F81=H81,1,IF(F81&lt;H81,0,IF(F81-H81&lt;10,2,IF(F81&gt;H81,3,SE)))))</f>
        <v/>
      </c>
      <c r="D81" s="152" t="str">
        <f>V56</f>
        <v>7º BRASILEIRO SERIE B</v>
      </c>
      <c r="E81" s="152"/>
      <c r="F81" s="15"/>
      <c r="G81" s="17" t="s">
        <v>24</v>
      </c>
      <c r="H81" s="15"/>
      <c r="I81" s="152" t="str">
        <f>V55</f>
        <v>7º BRASILEIRO SERIE C</v>
      </c>
      <c r="J81" s="152"/>
      <c r="K81" s="152"/>
      <c r="L81" s="152"/>
      <c r="M81" s="152"/>
      <c r="N81" s="152"/>
      <c r="O81" s="152"/>
      <c r="P81" s="152"/>
      <c r="Q81" s="14" t="str">
        <f>IF(OR(H81="",F81=""),"",IF(H81=F81,1,IF(H81&lt;F81,0,IF(H81-F81&lt;10,2,IF(H81&gt;F81,3,SE)))))</f>
        <v/>
      </c>
      <c r="S81" s="14"/>
      <c r="T81" s="14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14"/>
      <c r="AK81" s="14"/>
    </row>
    <row r="82" spans="3:40" ht="15.75" thickBot="1">
      <c r="C82" s="14" t="str">
        <f>IF(OR(F82="",H82=""),"",IF(F82=H82,1,IF(F82&lt;H82,0,IF(F82-H82&lt;10,2,IF(F82&gt;H82,3,SE)))))</f>
        <v/>
      </c>
      <c r="Q82" s="14" t="str">
        <f>IF(OR(H82="",F82=""),"",IF(H82=F82,1,IF(H82&lt;F82,0,IF(H82-F82&lt;10,2,IF(H82&gt;F82,3,SE)))))</f>
        <v/>
      </c>
      <c r="S82" s="14"/>
      <c r="T82" s="14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14"/>
      <c r="AK82" s="14"/>
    </row>
    <row r="83" spans="3:40">
      <c r="C83" s="14" t="str">
        <f>IF(OR(F83="",H83=""),"",IF(F83=H83,1,IF(F83&lt;H83,0,IF(F83-H83&lt;10,2,IF(F83&gt;H83,3,SE)))))</f>
        <v/>
      </c>
      <c r="D83" s="153" t="s">
        <v>29</v>
      </c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5"/>
      <c r="Q83" s="14" t="str">
        <f>IF(OR(H83="",F83=""),"",IF(H83=F83,1,IF(H83&lt;F83,0,IF(H83-F83&lt;10,2,IF(H83&gt;F83,3,SE)))))</f>
        <v/>
      </c>
      <c r="S83" s="14"/>
      <c r="T83" s="14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14"/>
      <c r="AK83" s="14"/>
    </row>
    <row r="84" spans="3:40" ht="15.75" thickBot="1">
      <c r="C84" s="14" t="str">
        <f>IF(OR(F84="",H84=""),"",IF(F84=H84,1,IF(F84&lt;H84,0,IF(F84-H84&lt;10,2,IF(F84&gt;H84,3,SE)))))</f>
        <v/>
      </c>
      <c r="D84" s="156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8"/>
      <c r="Q84" s="14" t="str">
        <f>IF(OR(H84="",F84=""),"",IF(H84=F84,1,IF(H84&lt;F84,0,IF(H84-F84&lt;10,2,IF(H84&gt;F84,3,SE)))))</f>
        <v/>
      </c>
      <c r="S84" s="14"/>
      <c r="T84" s="14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14"/>
      <c r="AK84" s="14"/>
    </row>
    <row r="85" spans="3:40">
      <c r="C85" s="14" t="str">
        <f>IF(OR(F85="",H85=""),"",IF(F85=H85,1,IF(F85&lt;H85,0,IF(F85-H85&lt;10,2,IF(F85&gt;H85,3,SE)))))</f>
        <v/>
      </c>
      <c r="Q85" s="14" t="str">
        <f>IF(OR(H85="",F85=""),"",IF(H85=F85,1,IF(H85&lt;F85,0,IF(H85-F85&lt;10,2,IF(H85&gt;F85,3,SE)))))</f>
        <v/>
      </c>
      <c r="S85" s="14"/>
      <c r="T85" s="14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14"/>
      <c r="AK85" s="14"/>
    </row>
    <row r="86" spans="3:40">
      <c r="C86" s="14" t="str">
        <f>IF(OR(F86="",H86=""),"",IF(F86=H86,1,IF(F86&lt;H86,0,IF(F86-H86&lt;10,2,IF(F86&gt;H86,3,SE)))))</f>
        <v/>
      </c>
      <c r="D86" s="152" t="str">
        <f>V57</f>
        <v>6º BRASILEIRO SERIE A</v>
      </c>
      <c r="E86" s="152"/>
      <c r="F86" s="15"/>
      <c r="G86" s="17" t="s">
        <v>24</v>
      </c>
      <c r="H86" s="15"/>
      <c r="I86" s="152" t="str">
        <f>V55</f>
        <v>7º BRASILEIRO SERIE C</v>
      </c>
      <c r="J86" s="152"/>
      <c r="K86" s="152"/>
      <c r="L86" s="152"/>
      <c r="M86" s="152"/>
      <c r="N86" s="152"/>
      <c r="O86" s="152"/>
      <c r="P86" s="152"/>
      <c r="Q86" s="14" t="str">
        <f>IF(OR(H86="",F86=""),"",IF(H86=F86,1,IF(H86&lt;F86,0,IF(H86-F86&lt;10,2,IF(H86&gt;F86,3,SE)))))</f>
        <v/>
      </c>
      <c r="S86" s="14"/>
      <c r="T86" s="14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14"/>
      <c r="AK86" s="14"/>
    </row>
    <row r="87" spans="3:40">
      <c r="C87" s="14" t="str">
        <f>IF(OR(F87="",H87=""),"",IF(F87=H87,1,IF(F87&lt;H87,0,IF(F87-H87&lt;10,2,IF(F87&gt;H87,3,SE)))))</f>
        <v/>
      </c>
      <c r="D87" s="152" t="str">
        <f>V56</f>
        <v>7º BRASILEIRO SERIE B</v>
      </c>
      <c r="E87" s="152"/>
      <c r="F87" s="15"/>
      <c r="G87" s="17" t="s">
        <v>24</v>
      </c>
      <c r="H87" s="15"/>
      <c r="I87" s="152" t="str">
        <f>V54</f>
        <v>5º BRASILEIRO SERIE D</v>
      </c>
      <c r="J87" s="152"/>
      <c r="K87" s="152"/>
      <c r="L87" s="152"/>
      <c r="M87" s="152"/>
      <c r="N87" s="152"/>
      <c r="O87" s="152"/>
      <c r="P87" s="152"/>
      <c r="Q87" s="14" t="str">
        <f>IF(OR(H87="",F87=""),"",IF(H87=F87,1,IF(H87&lt;F87,0,IF(H87-F87&lt;10,2,IF(H87&gt;F87,3,SE)))))</f>
        <v/>
      </c>
      <c r="S87" s="14"/>
      <c r="T87" s="14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14"/>
      <c r="AK87" s="14"/>
    </row>
    <row r="88" spans="3:40" ht="15.75" thickBot="1">
      <c r="C88" s="14" t="str">
        <f>IF(OR(F88="",H88=""),"",IF(F88=H88,1,IF(F88&lt;H88,0,IF(F88-H88&lt;10,2,IF(F88&gt;H88,3,SE)))))</f>
        <v/>
      </c>
      <c r="Q88" s="14" t="str">
        <f>IF(OR(H88="",F88=""),"",IF(H88=F88,1,IF(H88&lt;F88,0,IF(H88-F88&lt;10,2,IF(H88&gt;F88,3,SE)))))</f>
        <v/>
      </c>
      <c r="S88" s="14"/>
      <c r="T88" s="14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14"/>
      <c r="AK88" s="14"/>
    </row>
    <row r="89" spans="3:40">
      <c r="C89" s="14" t="str">
        <f>IF(OR(F89="",H89=""),"",IF(F89=H89,1,IF(F89&lt;H89,0,IF(F89-H89&lt;10,2,IF(F89&gt;H89,3,SE)))))</f>
        <v/>
      </c>
      <c r="D89" s="153" t="s">
        <v>30</v>
      </c>
      <c r="E89" s="154"/>
      <c r="F89" s="154"/>
      <c r="G89" s="154"/>
      <c r="H89" s="154"/>
      <c r="I89" s="154"/>
      <c r="J89" s="154"/>
      <c r="K89" s="154"/>
      <c r="L89" s="154"/>
      <c r="M89" s="154"/>
      <c r="N89" s="154"/>
      <c r="O89" s="154"/>
      <c r="P89" s="155"/>
      <c r="Q89" s="14" t="str">
        <f>IF(OR(H89="",F89=""),"",IF(H89=F89,1,IF(H89&lt;F89,0,IF(H89-F89&lt;10,2,IF(H89&gt;F89,3,SE)))))</f>
        <v/>
      </c>
      <c r="S89" s="14"/>
      <c r="T89" s="14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14"/>
      <c r="AK89" s="14"/>
    </row>
    <row r="90" spans="3:40" ht="15.75" thickBot="1">
      <c r="C90" s="14" t="str">
        <f>IF(OR(F90="",H90=""),"",IF(F90=H90,1,IF(F90&lt;H90,0,IF(F90-H90&lt;10,2,IF(F90&gt;H90,3,SE)))))</f>
        <v/>
      </c>
      <c r="D90" s="156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8"/>
      <c r="Q90" s="14" t="str">
        <f>IF(OR(H90="",F90=""),"",IF(H90=F90,1,IF(H90&lt;F90,0,IF(H90-F90&lt;10,2,IF(H90&gt;F90,3,SE)))))</f>
        <v/>
      </c>
      <c r="S90" s="14"/>
      <c r="T90" s="14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14"/>
      <c r="AK90" s="14"/>
    </row>
    <row r="91" spans="3:40">
      <c r="C91" s="14" t="str">
        <f>IF(OR(F91="",H91=""),"",IF(F91=H91,1,IF(F91&lt;H91,0,IF(F91-H91&lt;10,2,IF(F91&gt;H91,3,SE)))))</f>
        <v/>
      </c>
      <c r="Q91" s="14" t="str">
        <f>IF(OR(H91="",F91=""),"",IF(H91=F91,1,IF(H91&lt;F91,0,IF(H91-F91&lt;10,2,IF(H91&gt;F91,3,SE)))))</f>
        <v/>
      </c>
      <c r="S91" s="14"/>
      <c r="T91" s="14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14"/>
      <c r="AK91" s="14"/>
    </row>
    <row r="92" spans="3:40">
      <c r="C92" s="14" t="str">
        <f>IF(OR(F92="",H92=""),"",IF(F92=H92,1,IF(F92&lt;H92,0,IF(F92-H92&lt;10,2,IF(F92&gt;H92,3,SE)))))</f>
        <v/>
      </c>
      <c r="D92" s="152" t="str">
        <f>V57</f>
        <v>6º BRASILEIRO SERIE A</v>
      </c>
      <c r="E92" s="152"/>
      <c r="F92" s="15"/>
      <c r="G92" s="16" t="s">
        <v>24</v>
      </c>
      <c r="H92" s="15"/>
      <c r="I92" s="152" t="str">
        <f>V56</f>
        <v>7º BRASILEIRO SERIE B</v>
      </c>
      <c r="J92" s="152"/>
      <c r="K92" s="152"/>
      <c r="L92" s="152"/>
      <c r="M92" s="152"/>
      <c r="N92" s="152"/>
      <c r="O92" s="152"/>
      <c r="P92" s="152"/>
      <c r="Q92" s="14" t="str">
        <f>IF(OR(H92="",F92=""),"",IF(H92=F92,1,IF(H92&lt;F92,0,IF(H92-F92&lt;10,2,IF(H92&gt;F92,3,SE)))))</f>
        <v/>
      </c>
      <c r="S92" s="14"/>
      <c r="T92" s="14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14"/>
      <c r="AK92" s="14"/>
      <c r="AL92" s="14"/>
      <c r="AM92" s="14"/>
      <c r="AN92" s="14"/>
    </row>
    <row r="93" spans="3:40">
      <c r="C93" s="14" t="str">
        <f>IF(OR(F93="",H93=""),"",IF(F93=H93,1,IF(F93&lt;H93,0,IF(F93-H93&lt;10,2,IF(F93&gt;H93,3,SE)))))</f>
        <v/>
      </c>
      <c r="D93" s="152" t="str">
        <f>V55</f>
        <v>7º BRASILEIRO SERIE C</v>
      </c>
      <c r="E93" s="152"/>
      <c r="F93" s="15"/>
      <c r="G93" s="16" t="s">
        <v>24</v>
      </c>
      <c r="H93" s="15"/>
      <c r="I93" s="152" t="str">
        <f>V54</f>
        <v>5º BRASILEIRO SERIE D</v>
      </c>
      <c r="J93" s="152"/>
      <c r="K93" s="152"/>
      <c r="L93" s="152"/>
      <c r="M93" s="152"/>
      <c r="N93" s="152"/>
      <c r="O93" s="152"/>
      <c r="P93" s="152"/>
      <c r="Q93" s="14" t="str">
        <f>IF(OR(H93="",F93=""),"",IF(H93=F93,1,IF(H93&lt;F93,0,IF(H93-F93&lt;10,2,IF(H93&gt;F93,3,SE)))))</f>
        <v/>
      </c>
      <c r="S93" s="14"/>
      <c r="T93" s="14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14"/>
      <c r="AK93" s="14"/>
      <c r="AL93" s="14"/>
      <c r="AM93" s="14"/>
      <c r="AN93" s="14"/>
    </row>
    <row r="94" spans="3:40" ht="15.75" thickBot="1">
      <c r="C94" s="14" t="str">
        <f>IF(OR(F94="",H94=""),"",IF(F94=H94,1,IF(F94&lt;H94,0,IF(F94-H94&lt;10,2,IF(F94&gt;H94,3,SE)))))</f>
        <v/>
      </c>
      <c r="Q94" s="14" t="str">
        <f>IF(OR(H94="",F94=""),"",IF(H94=F94,1,IF(H94&lt;F94,0,IF(H94-F94&lt;10,2,IF(H94&gt;F94,3,SE)))))</f>
        <v/>
      </c>
      <c r="S94" s="14"/>
      <c r="T94" s="14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14"/>
      <c r="AK94" s="14"/>
      <c r="AL94" s="14"/>
      <c r="AM94" s="14"/>
      <c r="AN94" s="14"/>
    </row>
    <row r="95" spans="3:40" ht="15" customHeight="1">
      <c r="C95" s="14"/>
      <c r="D95" s="159" t="s">
        <v>34</v>
      </c>
      <c r="E95" s="160"/>
      <c r="F95" s="160"/>
      <c r="G95" s="160"/>
      <c r="H95" s="160"/>
      <c r="I95" s="160"/>
      <c r="J95" s="160"/>
      <c r="K95" s="160"/>
      <c r="L95" s="160"/>
      <c r="M95" s="160"/>
      <c r="N95" s="160"/>
      <c r="O95" s="161"/>
      <c r="Q95" s="14" t="str">
        <f>IF(OR(H95="",F95=""),"",IF(H95=F95,1,IF(H95&lt;F95,0,IF(H95-F95&lt;10,2,IF(H95&gt;F95,3,SE)))))</f>
        <v/>
      </c>
      <c r="R95" s="1" t="s">
        <v>7</v>
      </c>
      <c r="S95" s="14"/>
      <c r="T95" s="14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14"/>
      <c r="AK95" s="14"/>
      <c r="AL95" s="14"/>
      <c r="AM95" s="14"/>
      <c r="AN95" s="14"/>
    </row>
    <row r="96" spans="3:40" ht="15.75" customHeight="1" thickBot="1">
      <c r="C96" s="14"/>
      <c r="D96" s="162"/>
      <c r="E96" s="163"/>
      <c r="F96" s="163"/>
      <c r="G96" s="163"/>
      <c r="H96" s="163"/>
      <c r="I96" s="163"/>
      <c r="J96" s="163"/>
      <c r="K96" s="163"/>
      <c r="L96" s="163"/>
      <c r="M96" s="163"/>
      <c r="N96" s="163"/>
      <c r="O96" s="164"/>
      <c r="Q96" s="14" t="str">
        <f>IF(OR(H96="",F96=""),"",IF(H96=F96,1,IF(H96&lt;F96,0,IF(H96-F96&lt;10,2,IF(H96&gt;F96,3,SE)))))</f>
        <v/>
      </c>
      <c r="R96" s="1" t="s">
        <v>16</v>
      </c>
      <c r="S96" s="14"/>
      <c r="T96" s="14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14"/>
      <c r="AK96" s="14"/>
      <c r="AL96" s="14"/>
      <c r="AM96" s="14"/>
      <c r="AN96" s="14"/>
    </row>
    <row r="97" spans="3:40" ht="15.75" thickBot="1">
      <c r="C97" s="14"/>
      <c r="D97" s="5" t="s">
        <v>2</v>
      </c>
      <c r="E97" s="6" t="s">
        <v>3</v>
      </c>
      <c r="F97" s="6" t="s">
        <v>58</v>
      </c>
      <c r="G97" s="6" t="s">
        <v>4</v>
      </c>
      <c r="H97" s="6" t="s">
        <v>59</v>
      </c>
      <c r="I97" s="6" t="s">
        <v>60</v>
      </c>
      <c r="J97" s="6" t="s">
        <v>61</v>
      </c>
      <c r="K97" s="6" t="s">
        <v>62</v>
      </c>
      <c r="L97" s="6" t="s">
        <v>64</v>
      </c>
      <c r="M97" s="6" t="s">
        <v>5</v>
      </c>
      <c r="N97" s="6" t="s">
        <v>6</v>
      </c>
      <c r="O97" s="76" t="s">
        <v>63</v>
      </c>
      <c r="Q97" s="14"/>
      <c r="R97" s="1" t="s">
        <v>65</v>
      </c>
      <c r="S97" s="14"/>
      <c r="T97" s="14"/>
      <c r="U97" s="105" t="s">
        <v>2</v>
      </c>
      <c r="V97" s="105" t="s">
        <v>8</v>
      </c>
      <c r="W97" s="105" t="s">
        <v>58</v>
      </c>
      <c r="X97" s="105" t="s">
        <v>4</v>
      </c>
      <c r="Y97" s="105" t="s">
        <v>59</v>
      </c>
      <c r="Z97" s="105" t="s">
        <v>60</v>
      </c>
      <c r="AA97" s="105" t="s">
        <v>61</v>
      </c>
      <c r="AB97" s="105" t="s">
        <v>62</v>
      </c>
      <c r="AC97" s="105" t="s">
        <v>9</v>
      </c>
      <c r="AD97" s="105" t="s">
        <v>10</v>
      </c>
      <c r="AE97" s="105" t="s">
        <v>11</v>
      </c>
      <c r="AF97" s="105" t="s">
        <v>63</v>
      </c>
      <c r="AG97" s="105" t="s">
        <v>12</v>
      </c>
      <c r="AH97" s="105" t="s">
        <v>13</v>
      </c>
      <c r="AI97" s="105" t="s">
        <v>14</v>
      </c>
      <c r="AJ97" s="14"/>
      <c r="AK97" s="14"/>
      <c r="AL97" s="14"/>
      <c r="AM97" s="14"/>
      <c r="AN97" s="14"/>
    </row>
    <row r="98" spans="3:40">
      <c r="C98" s="14"/>
      <c r="D98" s="93" t="s">
        <v>15</v>
      </c>
      <c r="E98" s="81" t="str">
        <f>VLOOKUP(AI98,$U$98:$AH$101,2)</f>
        <v xml:space="preserve">7º BRASILEIRO SERIE A </v>
      </c>
      <c r="F98" s="81">
        <f>VLOOKUP(AI98,$U$98:$AH$101,3)</f>
        <v>0</v>
      </c>
      <c r="G98" s="81">
        <f>VLOOKUP(AI98,$U$98:$AH$101,4)</f>
        <v>0</v>
      </c>
      <c r="H98" s="82">
        <f>VLOOKUP(AI98,$U$98:$AH$101,5)</f>
        <v>0</v>
      </c>
      <c r="I98" s="82">
        <f>VLOOKUP(AI98,$U$98:$AH$101,6)</f>
        <v>0</v>
      </c>
      <c r="J98" s="82">
        <f>VLOOKUP(AI98,$U$98:$AH$101,7)</f>
        <v>0</v>
      </c>
      <c r="K98" s="82">
        <f>VLOOKUP(AI98,$U$98:$AH$101,8)</f>
        <v>0</v>
      </c>
      <c r="L98" s="82">
        <f>VLOOKUP(AI98,$U$98:$AH$101,9)</f>
        <v>0</v>
      </c>
      <c r="M98" s="82">
        <f>VLOOKUP(AI98,$U$98:$AH$101,10)</f>
        <v>0</v>
      </c>
      <c r="N98" s="81">
        <f>VLOOKUP(AI98,$U$98:$AH$101,11)</f>
        <v>0</v>
      </c>
      <c r="O98" s="97">
        <f>VLOOKUP(AI98,$U$98:$AH$101,12)</f>
        <v>0</v>
      </c>
      <c r="Q98" s="14"/>
      <c r="R98" s="1" t="s">
        <v>66</v>
      </c>
      <c r="S98" s="14"/>
      <c r="T98" s="14"/>
      <c r="U98" s="105">
        <v>1</v>
      </c>
      <c r="V98" s="3" t="s">
        <v>75</v>
      </c>
      <c r="W98" s="3">
        <f>COUNT($F$106,$F$112,$F$118,$F$124,$F$130,$F$136)</f>
        <v>0</v>
      </c>
      <c r="X98" s="3">
        <f>SUM(Q106,Q113,Q119,Q124,Q131,Q137)</f>
        <v>0</v>
      </c>
      <c r="Y98" s="3">
        <f>SUM(COUNTIFS($C$106:$C$137,3,$D$106:$D$137,V98),COUNTIFS($I$106:$I$137,V98,$Q$106:$Q$137,3))</f>
        <v>0</v>
      </c>
      <c r="Z98" s="3">
        <f>SUM(COUNTIFS($C$106:$C$137,2,$D$106:$D$137,V98),COUNTIFS($I$106:$I$137,V98,$Q$106:$Q$137,2))</f>
        <v>0</v>
      </c>
      <c r="AA98" s="3">
        <f>SUM(COUNTIFS($C$106:$C$137,1,$D$106:$D$137,V98),COUNTIFS($I$106:$I$137,V98,$Q$106:$Q$137,1))</f>
        <v>0</v>
      </c>
      <c r="AB98" s="3">
        <f>SUM(COUNTIFS($C$106:$C$137,0,$D$106:$D$137,V98),COUNTIFS($I$106:$I$137,V98,$Q$106:$Q$137,0))</f>
        <v>0</v>
      </c>
      <c r="AC98" s="107">
        <f>SUM(H124,H131,H137,H106,H113,H119)</f>
        <v>0</v>
      </c>
      <c r="AD98" s="107">
        <f>SUM(F106,F113,F119,F124,F131,F137)</f>
        <v>0</v>
      </c>
      <c r="AE98" s="107">
        <f>AC98-AD98</f>
        <v>0</v>
      </c>
      <c r="AF98" s="107">
        <f>IF(OR($F$106="",$H$106=""),0,(X98/(W98*3)))</f>
        <v>0</v>
      </c>
      <c r="AG98" s="3">
        <f>(X98*10^10)+((AE98+5000)*10^6)+AC98^10+U98</f>
        <v>5000000001</v>
      </c>
      <c r="AH98" s="3">
        <f>LARGE($AG$98:$AG$101,U98)</f>
        <v>5000000004</v>
      </c>
      <c r="AI98" s="7">
        <f>MATCH(AH98,$AG$98:$AG$101,0)</f>
        <v>4</v>
      </c>
      <c r="AJ98" s="14"/>
      <c r="AK98" s="14"/>
      <c r="AL98" s="14"/>
      <c r="AM98" s="14"/>
      <c r="AN98" s="14"/>
    </row>
    <row r="99" spans="3:40">
      <c r="C99" s="14"/>
      <c r="D99" s="94" t="s">
        <v>17</v>
      </c>
      <c r="E99" s="77" t="str">
        <f t="shared" ref="E99:E101" si="39">VLOOKUP(AI99,$U$98:$AH$101,2)</f>
        <v>6º BRASILEIRO SERIE B</v>
      </c>
      <c r="F99" s="77">
        <f t="shared" ref="F99:F101" si="40">VLOOKUP(AI99,$U$98:$AH$101,3)</f>
        <v>0</v>
      </c>
      <c r="G99" s="77">
        <f t="shared" ref="G99:G101" si="41">VLOOKUP(AI99,$U$98:$AH$101,4)</f>
        <v>0</v>
      </c>
      <c r="H99" s="78">
        <f t="shared" ref="H99:H101" si="42">VLOOKUP(AI99,$U$98:$AH$101,5)</f>
        <v>0</v>
      </c>
      <c r="I99" s="78">
        <f t="shared" ref="I99:I101" si="43">VLOOKUP(AI99,$U$98:$AH$101,6)</f>
        <v>0</v>
      </c>
      <c r="J99" s="78">
        <f t="shared" ref="J99:J101" si="44">VLOOKUP(AI99,$U$98:$AH$101,7)</f>
        <v>0</v>
      </c>
      <c r="K99" s="78">
        <f t="shared" ref="K99:K101" si="45">VLOOKUP(AI99,$U$98:$AH$101,8)</f>
        <v>0</v>
      </c>
      <c r="L99" s="78">
        <f t="shared" ref="L99:L101" si="46">VLOOKUP(AI99,$U$98:$AH$101,9)</f>
        <v>0</v>
      </c>
      <c r="M99" s="78">
        <f t="shared" ref="M99:M101" si="47">VLOOKUP(AI99,$U$98:$AH$101,10)</f>
        <v>0</v>
      </c>
      <c r="N99" s="77">
        <f t="shared" ref="N99:N101" si="48">VLOOKUP(AI99,$U$98:$AH$101,11)</f>
        <v>0</v>
      </c>
      <c r="O99" s="88">
        <f t="shared" ref="O99:O101" si="49">VLOOKUP(AI99,$U$98:$AH$101,12)</f>
        <v>0</v>
      </c>
      <c r="Q99" s="14"/>
      <c r="R99" s="1" t="s">
        <v>67</v>
      </c>
      <c r="S99" s="14"/>
      <c r="T99" s="14"/>
      <c r="U99" s="105">
        <v>2</v>
      </c>
      <c r="V99" s="3" t="s">
        <v>77</v>
      </c>
      <c r="W99" s="3">
        <f t="shared" ref="W99:W101" si="50">COUNT($F$106,$F$112,$F$118,$F$124,$F$130,$F$136)</f>
        <v>0</v>
      </c>
      <c r="X99" s="3">
        <f>SUM(Q107,Q112,C119,Q125,Q130,C137)</f>
        <v>0</v>
      </c>
      <c r="Y99" s="3">
        <f t="shared" ref="Y99:Y101" si="51">SUM(COUNTIFS($C$106:$C$137,3,$D$106:$D$137,V99),COUNTIFS($I$106:$I$137,V99,$Q$106:$Q$137,3))</f>
        <v>0</v>
      </c>
      <c r="Z99" s="3">
        <f t="shared" ref="Z99:Z101" si="52">SUM(COUNTIFS($C$106:$C$137,2,$D$106:$D$137,V99),COUNTIFS($I$106:$I$137,V99,$Q$106:$Q$137,2))</f>
        <v>0</v>
      </c>
      <c r="AA99" s="3">
        <f t="shared" ref="AA99:AA101" si="53">SUM(COUNTIFS($C$106:$C$137,1,$D$106:$D$137,V99),COUNTIFS($I$106:$I$137,V99,$Q$106:$Q$137,1))</f>
        <v>0</v>
      </c>
      <c r="AB99" s="3">
        <f t="shared" ref="AB99:AB101" si="54">SUM(COUNTIFS($C$106:$C$137,0,$D$106:$D$137,V99),COUNTIFS($I$106:$I$137,V99,$Q$106:$Q$137,0))</f>
        <v>0</v>
      </c>
      <c r="AC99" s="107">
        <f>SUM(H107,H112,F119,H125,H130,F137)</f>
        <v>0</v>
      </c>
      <c r="AD99" s="107">
        <f>SUM(H137,F130,F125,H119,F112,F107)</f>
        <v>0</v>
      </c>
      <c r="AE99" s="107">
        <f t="shared" ref="AE99:AE101" si="55">AC99-AD99</f>
        <v>0</v>
      </c>
      <c r="AF99" s="107">
        <f t="shared" ref="AF99:AF101" si="56">IF(OR($F$106="",$H$106=""),0,(X99/(W99*3)))</f>
        <v>0</v>
      </c>
      <c r="AG99" s="3">
        <f t="shared" ref="AG99:AG101" si="57">(X99*10^10)+((AE99+5000)*10^6)+AC99^10+U99</f>
        <v>5000000002</v>
      </c>
      <c r="AH99" s="3">
        <f t="shared" ref="AH99:AH101" si="58">LARGE($AG$98:$AG$101,U99)</f>
        <v>5000000003</v>
      </c>
      <c r="AI99" s="7">
        <f t="shared" ref="AI99:AI101" si="59">MATCH(AH99,$AG$98:$AG$101,0)</f>
        <v>3</v>
      </c>
      <c r="AJ99" s="14"/>
      <c r="AK99" s="14"/>
      <c r="AL99" s="14"/>
      <c r="AM99" s="14"/>
      <c r="AN99" s="14"/>
    </row>
    <row r="100" spans="3:40">
      <c r="C100" s="14"/>
      <c r="D100" s="95" t="s">
        <v>18</v>
      </c>
      <c r="E100" s="79" t="str">
        <f t="shared" si="39"/>
        <v xml:space="preserve">4º BRASILEIRO SERIE C </v>
      </c>
      <c r="F100" s="79">
        <f t="shared" si="40"/>
        <v>0</v>
      </c>
      <c r="G100" s="79">
        <f t="shared" si="41"/>
        <v>0</v>
      </c>
      <c r="H100" s="80">
        <f t="shared" si="42"/>
        <v>0</v>
      </c>
      <c r="I100" s="80">
        <f t="shared" si="43"/>
        <v>0</v>
      </c>
      <c r="J100" s="80">
        <f t="shared" si="44"/>
        <v>0</v>
      </c>
      <c r="K100" s="80">
        <f t="shared" si="45"/>
        <v>0</v>
      </c>
      <c r="L100" s="80">
        <f t="shared" si="46"/>
        <v>0</v>
      </c>
      <c r="M100" s="80">
        <f t="shared" si="47"/>
        <v>0</v>
      </c>
      <c r="N100" s="79">
        <f t="shared" si="48"/>
        <v>0</v>
      </c>
      <c r="O100" s="89">
        <f t="shared" si="49"/>
        <v>0</v>
      </c>
      <c r="Q100" s="14"/>
      <c r="R100" s="1" t="s">
        <v>68</v>
      </c>
      <c r="S100" s="14"/>
      <c r="T100" s="14"/>
      <c r="U100" s="105">
        <v>3</v>
      </c>
      <c r="V100" s="3" t="s">
        <v>35</v>
      </c>
      <c r="W100" s="3">
        <f t="shared" si="50"/>
        <v>0</v>
      </c>
      <c r="X100" s="3">
        <f>SUM(C107,C113,Q118,C125,C131,Q136)</f>
        <v>0</v>
      </c>
      <c r="Y100" s="3">
        <f t="shared" si="51"/>
        <v>0</v>
      </c>
      <c r="Z100" s="3">
        <f t="shared" si="52"/>
        <v>0</v>
      </c>
      <c r="AA100" s="3">
        <f t="shared" si="53"/>
        <v>0</v>
      </c>
      <c r="AB100" s="3">
        <f t="shared" si="54"/>
        <v>0</v>
      </c>
      <c r="AC100" s="107">
        <f>SUM(H136,F131,F125,H118,F113,F107)</f>
        <v>0</v>
      </c>
      <c r="AD100" s="107">
        <f>SUM(H107,H113,F118,H125,H131,F136)</f>
        <v>0</v>
      </c>
      <c r="AE100" s="107">
        <f t="shared" si="55"/>
        <v>0</v>
      </c>
      <c r="AF100" s="107">
        <f t="shared" si="56"/>
        <v>0</v>
      </c>
      <c r="AG100" s="3">
        <f t="shared" si="57"/>
        <v>5000000003</v>
      </c>
      <c r="AH100" s="3">
        <f t="shared" si="58"/>
        <v>5000000002</v>
      </c>
      <c r="AI100" s="7">
        <f t="shared" si="59"/>
        <v>2</v>
      </c>
      <c r="AJ100" s="14"/>
      <c r="AK100" s="14"/>
      <c r="AL100" s="14"/>
      <c r="AM100" s="14"/>
      <c r="AN100" s="14"/>
    </row>
    <row r="101" spans="3:40" ht="15.75" thickBot="1">
      <c r="C101" s="14"/>
      <c r="D101" s="96" t="s">
        <v>20</v>
      </c>
      <c r="E101" s="90" t="str">
        <f t="shared" si="39"/>
        <v>4º BRASILEIRO SERIE D</v>
      </c>
      <c r="F101" s="90">
        <f t="shared" si="40"/>
        <v>0</v>
      </c>
      <c r="G101" s="90">
        <f t="shared" si="41"/>
        <v>0</v>
      </c>
      <c r="H101" s="91">
        <f t="shared" si="42"/>
        <v>0</v>
      </c>
      <c r="I101" s="91">
        <f t="shared" si="43"/>
        <v>0</v>
      </c>
      <c r="J101" s="91">
        <f t="shared" si="44"/>
        <v>0</v>
      </c>
      <c r="K101" s="91">
        <f t="shared" si="45"/>
        <v>0</v>
      </c>
      <c r="L101" s="91">
        <f t="shared" si="46"/>
        <v>0</v>
      </c>
      <c r="M101" s="91">
        <f t="shared" si="47"/>
        <v>0</v>
      </c>
      <c r="N101" s="90">
        <f t="shared" si="48"/>
        <v>0</v>
      </c>
      <c r="O101" s="92">
        <f t="shared" si="49"/>
        <v>0</v>
      </c>
      <c r="Q101" s="14"/>
      <c r="R101" s="1" t="s">
        <v>69</v>
      </c>
      <c r="S101" s="14"/>
      <c r="T101" s="14"/>
      <c r="U101" s="105">
        <v>4</v>
      </c>
      <c r="V101" s="3" t="s">
        <v>36</v>
      </c>
      <c r="W101" s="3">
        <f t="shared" si="50"/>
        <v>0</v>
      </c>
      <c r="X101" s="3">
        <f>SUM(C106,C112,C118,C124,C130,C136)</f>
        <v>0</v>
      </c>
      <c r="Y101" s="3">
        <f t="shared" si="51"/>
        <v>0</v>
      </c>
      <c r="Z101" s="3">
        <f t="shared" si="52"/>
        <v>0</v>
      </c>
      <c r="AA101" s="3">
        <f t="shared" si="53"/>
        <v>0</v>
      </c>
      <c r="AB101" s="3">
        <f t="shared" si="54"/>
        <v>0</v>
      </c>
      <c r="AC101" s="107">
        <f>SUM(F106,F112,F118,F124,F130,F136,)</f>
        <v>0</v>
      </c>
      <c r="AD101" s="107">
        <f>SUM(H136,H130,H124,H118,H112,H106)</f>
        <v>0</v>
      </c>
      <c r="AE101" s="107">
        <f t="shared" si="55"/>
        <v>0</v>
      </c>
      <c r="AF101" s="107">
        <f t="shared" si="56"/>
        <v>0</v>
      </c>
      <c r="AG101" s="3">
        <f t="shared" si="57"/>
        <v>5000000004</v>
      </c>
      <c r="AH101" s="3">
        <f t="shared" si="58"/>
        <v>5000000001</v>
      </c>
      <c r="AI101" s="7">
        <f t="shared" si="59"/>
        <v>1</v>
      </c>
      <c r="AJ101" s="14"/>
      <c r="AK101" s="14"/>
      <c r="AL101" s="14"/>
      <c r="AM101" s="14"/>
      <c r="AN101" s="14"/>
    </row>
    <row r="102" spans="3:40" ht="15.75" thickBot="1">
      <c r="C102" s="14"/>
      <c r="Q102" s="14" t="str">
        <f>IF(OR(H102="",F102=""),"",IF(H102=F102,1,IF(H102&lt;F102,0,IF(H102-F102&lt;10,2,IF(H102&gt;F102,3,SE)))))</f>
        <v/>
      </c>
      <c r="R102" s="1" t="s">
        <v>70</v>
      </c>
      <c r="S102" s="14"/>
      <c r="T102" s="14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14"/>
      <c r="AK102" s="14"/>
      <c r="AL102" s="14"/>
      <c r="AM102" s="14"/>
      <c r="AN102" s="14"/>
    </row>
    <row r="103" spans="3:40">
      <c r="C103" s="14" t="str">
        <f>IF(OR(F103="",H103=""),"",IF(F103=H103,1,IF(F103&lt;H103,0,IF(F103-H103&lt;10,2,IF(F103&gt;H103,3,SE)))))</f>
        <v/>
      </c>
      <c r="D103" s="165" t="s">
        <v>23</v>
      </c>
      <c r="E103" s="166"/>
      <c r="F103" s="166"/>
      <c r="G103" s="166"/>
      <c r="H103" s="166"/>
      <c r="I103" s="166"/>
      <c r="J103" s="166"/>
      <c r="K103" s="166"/>
      <c r="L103" s="166"/>
      <c r="M103" s="166"/>
      <c r="N103" s="166"/>
      <c r="O103" s="166"/>
      <c r="P103" s="167"/>
      <c r="Q103" s="14" t="str">
        <f>IF(OR(H103="",F103=""),"",IF(H103=F103,1,IF(H103&lt;F103,0,IF(H103-F103&lt;10,2,IF(H103&gt;F103,3,SE)))))</f>
        <v/>
      </c>
      <c r="R103" s="1" t="s">
        <v>21</v>
      </c>
      <c r="S103" s="14"/>
      <c r="T103" s="14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14"/>
      <c r="AK103" s="14"/>
      <c r="AL103" s="14"/>
      <c r="AM103" s="14"/>
      <c r="AN103" s="14"/>
    </row>
    <row r="104" spans="3:40" ht="15.75" thickBot="1">
      <c r="C104" s="14" t="str">
        <f>IF(OR(F104="",H104=""),"",IF(F104=H104,1,IF(F104&lt;H104,0,IF(F104-H104&lt;10,2,IF(F104&gt;H104,3,SE)))))</f>
        <v/>
      </c>
      <c r="D104" s="168"/>
      <c r="E104" s="169"/>
      <c r="F104" s="169"/>
      <c r="G104" s="169"/>
      <c r="H104" s="169"/>
      <c r="I104" s="169"/>
      <c r="J104" s="169"/>
      <c r="K104" s="169"/>
      <c r="L104" s="169"/>
      <c r="M104" s="169"/>
      <c r="N104" s="169"/>
      <c r="O104" s="169"/>
      <c r="P104" s="170"/>
      <c r="Q104" s="14" t="str">
        <f>IF(OR(H104="",F104=""),"",IF(H104=F104,1,IF(H104&lt;F104,0,IF(H104-F104&lt;10,2,IF(H104&gt;F104,3,SE)))))</f>
        <v/>
      </c>
      <c r="R104" s="1" t="s">
        <v>71</v>
      </c>
      <c r="S104" s="14"/>
      <c r="T104" s="14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14"/>
      <c r="AK104" s="14"/>
      <c r="AL104" s="14"/>
      <c r="AM104" s="14"/>
      <c r="AN104" s="14"/>
    </row>
    <row r="105" spans="3:40">
      <c r="C105" s="14" t="str">
        <f>IF(OR(F105="",H105=""),"",IF(F105=H105,1,IF(F105&lt;H105,0,IF(F105-H105&lt;10,2,IF(F105&gt;H105,3,SE)))))</f>
        <v/>
      </c>
      <c r="Q105" s="14" t="str">
        <f>IF(OR(H105="",F105=""),"",IF(H105=F105,1,IF(H105&lt;F105,0,IF(H105-F105&lt;10,2,IF(H105&gt;F105,3,SE)))))</f>
        <v/>
      </c>
      <c r="S105" s="14"/>
      <c r="T105" s="14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14"/>
      <c r="AK105" s="14"/>
      <c r="AL105" s="14"/>
      <c r="AM105" s="14"/>
      <c r="AN105" s="14"/>
    </row>
    <row r="106" spans="3:40">
      <c r="C106" s="14" t="str">
        <f>IF(OR(F106="",H106=""),"",IF(F106=H106,1,IF(F106&lt;H106,0,IF(F106-H106&lt;10,2,IF(F106&gt;H106,3,SE)))))</f>
        <v/>
      </c>
      <c r="D106" s="152" t="str">
        <f>V101</f>
        <v xml:space="preserve">7º BRASILEIRO SERIE A </v>
      </c>
      <c r="E106" s="152"/>
      <c r="F106" s="15"/>
      <c r="G106" s="16" t="s">
        <v>24</v>
      </c>
      <c r="H106" s="15"/>
      <c r="I106" s="152" t="str">
        <f>V98</f>
        <v>4º BRASILEIRO SERIE D</v>
      </c>
      <c r="J106" s="152"/>
      <c r="K106" s="152"/>
      <c r="L106" s="152"/>
      <c r="M106" s="152"/>
      <c r="N106" s="152"/>
      <c r="O106" s="152"/>
      <c r="P106" s="152"/>
      <c r="Q106" s="14" t="str">
        <f>IF(OR(H106="",F106=""),"",IF(H106=F106,1,IF(H106&lt;F106,0,IF(H106-F106&lt;10,2,IF(H106&gt;F106,3,SE)))))</f>
        <v/>
      </c>
      <c r="S106" s="14"/>
      <c r="T106" s="14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14"/>
      <c r="AK106" s="14"/>
      <c r="AL106" s="14"/>
      <c r="AM106" s="14"/>
      <c r="AN106" s="14"/>
    </row>
    <row r="107" spans="3:40">
      <c r="C107" s="14" t="str">
        <f>IF(OR(F107="",H107=""),"",IF(F107=H107,1,IF(F107&lt;H107,0,IF(F107-H107&lt;10,2,IF(F107&gt;H107,3,SE)))))</f>
        <v/>
      </c>
      <c r="D107" s="152" t="str">
        <f>V100</f>
        <v>6º BRASILEIRO SERIE B</v>
      </c>
      <c r="E107" s="152"/>
      <c r="F107" s="15"/>
      <c r="G107" s="16" t="s">
        <v>24</v>
      </c>
      <c r="H107" s="15"/>
      <c r="I107" s="152" t="str">
        <f>V99</f>
        <v xml:space="preserve">4º BRASILEIRO SERIE C </v>
      </c>
      <c r="J107" s="152"/>
      <c r="K107" s="152"/>
      <c r="L107" s="152"/>
      <c r="M107" s="152"/>
      <c r="N107" s="152"/>
      <c r="O107" s="152"/>
      <c r="P107" s="152"/>
      <c r="Q107" s="14" t="str">
        <f>IF(OR(H107="",F107=""),"",IF(H107=F107,1,IF(H107&lt;F107,0,IF(H107-F107&lt;10,2,IF(H107&gt;F107,3,SE)))))</f>
        <v/>
      </c>
      <c r="S107" s="14"/>
      <c r="T107" s="14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14"/>
      <c r="AK107" s="14"/>
    </row>
    <row r="108" spans="3:40" ht="15.75" thickBot="1">
      <c r="C108" s="14" t="str">
        <f>IF(OR(F108="",H108=""),"",IF(F108=H108,1,IF(F108&lt;H108,0,IF(F108-H108&lt;10,2,IF(F108&gt;H108,3,SE)))))</f>
        <v/>
      </c>
      <c r="Q108" s="14" t="str">
        <f>IF(OR(H108="",F108=""),"",IF(H108=F108,1,IF(H108&lt;F108,0,IF(H108-F108&lt;10,2,IF(H108&gt;F108,3,SE)))))</f>
        <v/>
      </c>
      <c r="S108" s="14"/>
      <c r="T108" s="14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14"/>
      <c r="AK108" s="14"/>
    </row>
    <row r="109" spans="3:40">
      <c r="C109" s="14" t="str">
        <f>IF(OR(F109="",H109=""),"",IF(F109=H109,1,IF(F109&lt;H109,0,IF(F109-H109&lt;10,2,IF(F109&gt;H109,3,SE)))))</f>
        <v/>
      </c>
      <c r="D109" s="153" t="s">
        <v>26</v>
      </c>
      <c r="E109" s="154"/>
      <c r="F109" s="154"/>
      <c r="G109" s="154"/>
      <c r="H109" s="154"/>
      <c r="I109" s="154"/>
      <c r="J109" s="154"/>
      <c r="K109" s="154"/>
      <c r="L109" s="154"/>
      <c r="M109" s="154"/>
      <c r="N109" s="154"/>
      <c r="O109" s="154"/>
      <c r="P109" s="155"/>
      <c r="Q109" s="14" t="str">
        <f>IF(OR(H109="",F109=""),"",IF(H109=F109,1,IF(H109&lt;F109,0,IF(H109-F109&lt;10,2,IF(H109&gt;F109,3,SE)))))</f>
        <v/>
      </c>
      <c r="S109" s="14"/>
      <c r="T109" s="14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14"/>
      <c r="AK109" s="14"/>
    </row>
    <row r="110" spans="3:40" ht="15.75" thickBot="1">
      <c r="C110" s="14" t="str">
        <f>IF(OR(F110="",H110=""),"",IF(F110=H110,1,IF(F110&lt;H110,0,IF(F110-H110&lt;10,2,IF(F110&gt;H110,3,SE)))))</f>
        <v/>
      </c>
      <c r="D110" s="156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8"/>
      <c r="Q110" s="14" t="str">
        <f>IF(OR(H110="",F110=""),"",IF(H110=F110,1,IF(H110&lt;F110,0,IF(H110-F110&lt;10,2,IF(H110&gt;F110,3,SE)))))</f>
        <v/>
      </c>
      <c r="S110" s="14"/>
      <c r="T110" s="14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14"/>
      <c r="AK110" s="14"/>
    </row>
    <row r="111" spans="3:40">
      <c r="C111" s="14" t="str">
        <f>IF(OR(F111="",H111=""),"",IF(F111=H111,1,IF(F111&lt;H111,0,IF(F111-H111&lt;10,2,IF(F111&gt;H111,3,SE)))))</f>
        <v/>
      </c>
      <c r="Q111" s="14" t="str">
        <f>IF(OR(H111="",F111=""),"",IF(H111=F111,1,IF(H111&lt;F111,0,IF(H111-F111&lt;10,2,IF(H111&gt;F111,3,SE)))))</f>
        <v/>
      </c>
      <c r="S111" s="14"/>
      <c r="T111" s="14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14"/>
      <c r="AK111" s="14"/>
    </row>
    <row r="112" spans="3:40">
      <c r="C112" s="14" t="str">
        <f>IF(OR(F112="",H112=""),"",IF(F112=H112,1,IF(F112&lt;H112,0,IF(F112-H112&lt;10,2,IF(F112&gt;H112,3,SE)))))</f>
        <v/>
      </c>
      <c r="D112" s="152" t="str">
        <f>V101</f>
        <v xml:space="preserve">7º BRASILEIRO SERIE A </v>
      </c>
      <c r="E112" s="152"/>
      <c r="F112" s="15"/>
      <c r="G112" s="17" t="s">
        <v>24</v>
      </c>
      <c r="H112" s="15"/>
      <c r="I112" s="152" t="str">
        <f>V99</f>
        <v xml:space="preserve">4º BRASILEIRO SERIE C </v>
      </c>
      <c r="J112" s="152"/>
      <c r="K112" s="152"/>
      <c r="L112" s="152"/>
      <c r="M112" s="152"/>
      <c r="N112" s="152"/>
      <c r="O112" s="152"/>
      <c r="P112" s="152"/>
      <c r="Q112" s="14" t="str">
        <f>IF(OR(H112="",F112=""),"",IF(H112=F112,1,IF(H112&lt;F112,0,IF(H112-F112&lt;10,2,IF(H112&gt;F112,3,SE)))))</f>
        <v/>
      </c>
      <c r="S112" s="14"/>
      <c r="T112" s="14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14"/>
      <c r="AK112" s="14"/>
    </row>
    <row r="113" spans="3:37">
      <c r="C113" s="14" t="str">
        <f>IF(OR(F113="",H113=""),"",IF(F113=H113,1,IF(F113&lt;H113,0,IF(F113-H113&lt;10,2,IF(F113&gt;H113,3,SE)))))</f>
        <v/>
      </c>
      <c r="D113" s="152" t="str">
        <f>V100</f>
        <v>6º BRASILEIRO SERIE B</v>
      </c>
      <c r="E113" s="152"/>
      <c r="F113" s="15"/>
      <c r="G113" s="17" t="s">
        <v>24</v>
      </c>
      <c r="H113" s="15"/>
      <c r="I113" s="152" t="str">
        <f>V98</f>
        <v>4º BRASILEIRO SERIE D</v>
      </c>
      <c r="J113" s="152"/>
      <c r="K113" s="152"/>
      <c r="L113" s="152"/>
      <c r="M113" s="152"/>
      <c r="N113" s="152"/>
      <c r="O113" s="152"/>
      <c r="P113" s="152"/>
      <c r="Q113" s="14" t="str">
        <f>IF(OR(H113="",F113=""),"",IF(H113=F113,1,IF(H113&lt;F113,0,IF(H113-F113&lt;10,2,IF(H113&gt;F113,3,SE)))))</f>
        <v/>
      </c>
      <c r="S113" s="14"/>
      <c r="T113" s="14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14"/>
      <c r="AK113" s="14"/>
    </row>
    <row r="114" spans="3:37" ht="15.75" thickBot="1">
      <c r="C114" s="14" t="str">
        <f>IF(OR(F114="",H114=""),"",IF(F114=H114,1,IF(F114&lt;H114,0,IF(F114-H114&lt;10,2,IF(F114&gt;H114,3,SE)))))</f>
        <v/>
      </c>
      <c r="F114" s="18"/>
      <c r="Q114" s="14" t="str">
        <f>IF(OR(H114="",F114=""),"",IF(H114=F114,1,IF(H114&lt;F114,0,IF(H114-F114&lt;10,2,IF(H114&gt;F114,3,SE)))))</f>
        <v/>
      </c>
      <c r="S114" s="14"/>
      <c r="T114" s="14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14"/>
      <c r="AK114" s="14"/>
    </row>
    <row r="115" spans="3:37">
      <c r="C115" s="14" t="str">
        <f>IF(OR(F115="",H115=""),"",IF(F115=H115,1,IF(F115&lt;H115,0,IF(F115-H115&lt;10,2,IF(F115&gt;H115,3,SE)))))</f>
        <v/>
      </c>
      <c r="D115" s="153" t="s">
        <v>27</v>
      </c>
      <c r="E115" s="154"/>
      <c r="F115" s="154"/>
      <c r="G115" s="154"/>
      <c r="H115" s="154"/>
      <c r="I115" s="154"/>
      <c r="J115" s="154"/>
      <c r="K115" s="154"/>
      <c r="L115" s="154"/>
      <c r="M115" s="154"/>
      <c r="N115" s="154"/>
      <c r="O115" s="154"/>
      <c r="P115" s="155"/>
      <c r="Q115" s="14" t="str">
        <f>IF(OR(H115="",F115=""),"",IF(H115=F115,1,IF(H115&lt;F115,0,IF(H115-F115&lt;10,2,IF(H115&gt;F115,3,SE)))))</f>
        <v/>
      </c>
      <c r="S115" s="14"/>
      <c r="T115" s="14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14"/>
      <c r="AK115" s="14"/>
    </row>
    <row r="116" spans="3:37" ht="15.75" thickBot="1">
      <c r="C116" s="14" t="str">
        <f>IF(OR(F116="",H116=""),"",IF(F116=H116,1,IF(F116&lt;H116,0,IF(F116-H116&lt;10,2,IF(F116&gt;H116,3,SE)))))</f>
        <v/>
      </c>
      <c r="D116" s="156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8"/>
      <c r="Q116" s="14" t="str">
        <f>IF(OR(H116="",F116=""),"",IF(H116=F116,1,IF(H116&lt;F116,0,IF(H116-F116&lt;10,2,IF(H116&gt;F116,3,SE)))))</f>
        <v/>
      </c>
      <c r="S116" s="14"/>
      <c r="T116" s="14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14"/>
      <c r="AK116" s="14"/>
    </row>
    <row r="117" spans="3:37">
      <c r="C117" s="14" t="str">
        <f>IF(OR(F117="",H117=""),"",IF(F117=H117,1,IF(F117&lt;H117,0,IF(F117-H117&lt;10,2,IF(F117&gt;H117,3,SE)))))</f>
        <v/>
      </c>
      <c r="Q117" s="14" t="str">
        <f>IF(OR(H117="",F117=""),"",IF(H117=F117,1,IF(H117&lt;F117,0,IF(H117-F117&lt;10,2,IF(H117&gt;F117,3,SE)))))</f>
        <v/>
      </c>
      <c r="S117" s="14"/>
      <c r="T117" s="14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14"/>
      <c r="AK117" s="14"/>
    </row>
    <row r="118" spans="3:37">
      <c r="C118" s="14" t="str">
        <f>IF(OR(F118="",H118=""),"",IF(F118=H118,1,IF(F118&lt;H118,0,IF(F118-H118&lt;10,2,IF(F118&gt;H118,3,SE)))))</f>
        <v/>
      </c>
      <c r="D118" s="152" t="str">
        <f>V101</f>
        <v xml:space="preserve">7º BRASILEIRO SERIE A </v>
      </c>
      <c r="E118" s="152"/>
      <c r="F118" s="15"/>
      <c r="G118" s="17" t="s">
        <v>24</v>
      </c>
      <c r="H118" s="15"/>
      <c r="I118" s="152" t="str">
        <f>V100</f>
        <v>6º BRASILEIRO SERIE B</v>
      </c>
      <c r="J118" s="152"/>
      <c r="K118" s="152"/>
      <c r="L118" s="152"/>
      <c r="M118" s="152"/>
      <c r="N118" s="152"/>
      <c r="O118" s="152"/>
      <c r="P118" s="152"/>
      <c r="Q118" s="14" t="str">
        <f>IF(OR(H118="",F118=""),"",IF(H118=F118,1,IF(H118&lt;F118,0,IF(H118-F118&lt;10,2,IF(H118&gt;F118,3,SE)))))</f>
        <v/>
      </c>
      <c r="S118" s="14"/>
      <c r="T118" s="14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14"/>
      <c r="AK118" s="14"/>
    </row>
    <row r="119" spans="3:37">
      <c r="C119" s="14" t="str">
        <f>IF(OR(F119="",H119=""),"",IF(F119=H119,1,IF(F119&lt;H119,0,IF(F119-H119&lt;10,2,IF(F119&gt;H119,3,SE)))))</f>
        <v/>
      </c>
      <c r="D119" s="152" t="str">
        <f>V99</f>
        <v xml:space="preserve">4º BRASILEIRO SERIE C </v>
      </c>
      <c r="E119" s="152"/>
      <c r="F119" s="15"/>
      <c r="G119" s="17" t="s">
        <v>24</v>
      </c>
      <c r="H119" s="15"/>
      <c r="I119" s="152" t="str">
        <f>V98</f>
        <v>4º BRASILEIRO SERIE D</v>
      </c>
      <c r="J119" s="152"/>
      <c r="K119" s="152"/>
      <c r="L119" s="152"/>
      <c r="M119" s="152"/>
      <c r="N119" s="152"/>
      <c r="O119" s="152"/>
      <c r="P119" s="152"/>
      <c r="Q119" s="14" t="str">
        <f>IF(OR(H119="",F119=""),"",IF(H119=F119,1,IF(H119&lt;F119,0,IF(H119-F119&lt;10,2,IF(H119&gt;F119,3,SE)))))</f>
        <v/>
      </c>
      <c r="S119" s="14"/>
      <c r="T119" s="14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14"/>
      <c r="AK119" s="14"/>
    </row>
    <row r="120" spans="3:37" ht="15.75" thickBot="1">
      <c r="C120" s="14" t="str">
        <f>IF(OR(F120="",H120=""),"",IF(F120=H120,1,IF(F120&lt;H120,0,IF(F120-H120&lt;10,2,IF(F120&gt;H120,3,SE)))))</f>
        <v/>
      </c>
      <c r="Q120" s="14" t="str">
        <f>IF(OR(H120="",F120=""),"",IF(H120=F120,1,IF(H120&lt;F120,0,IF(H120-F120&lt;10,2,IF(H120&gt;F120,3,SE)))))</f>
        <v/>
      </c>
      <c r="S120" s="14"/>
      <c r="T120" s="14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14"/>
      <c r="AK120" s="14"/>
    </row>
    <row r="121" spans="3:37">
      <c r="C121" s="14" t="str">
        <f>IF(OR(F121="",H121=""),"",IF(F121=H121,1,IF(F121&lt;H121,0,IF(F121-H121&lt;10,2,IF(F121&gt;H121,3,SE)))))</f>
        <v/>
      </c>
      <c r="D121" s="153" t="s">
        <v>28</v>
      </c>
      <c r="E121" s="154"/>
      <c r="F121" s="154"/>
      <c r="G121" s="154"/>
      <c r="H121" s="154"/>
      <c r="I121" s="154"/>
      <c r="J121" s="154"/>
      <c r="K121" s="154"/>
      <c r="L121" s="154"/>
      <c r="M121" s="154"/>
      <c r="N121" s="154"/>
      <c r="O121" s="154"/>
      <c r="P121" s="155"/>
      <c r="Q121" s="14" t="str">
        <f>IF(OR(H121="",F121=""),"",IF(H121=F121,1,IF(H121&lt;F121,0,IF(H121-F121&lt;10,2,IF(H121&gt;F121,3,SE)))))</f>
        <v/>
      </c>
      <c r="S121" s="14"/>
      <c r="T121" s="14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14"/>
      <c r="AK121" s="14"/>
    </row>
    <row r="122" spans="3:37" ht="15.75" thickBot="1">
      <c r="C122" s="14" t="str">
        <f>IF(OR(F122="",H122=""),"",IF(F122=H122,1,IF(F122&lt;H122,0,IF(F122-H122&lt;10,2,IF(F122&gt;H122,3,SE)))))</f>
        <v/>
      </c>
      <c r="D122" s="156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8"/>
      <c r="Q122" s="14" t="str">
        <f>IF(OR(H122="",F122=""),"",IF(H122=F122,1,IF(H122&lt;F122,0,IF(H122-F122&lt;10,2,IF(H122&gt;F122,3,SE)))))</f>
        <v/>
      </c>
      <c r="S122" s="14"/>
      <c r="T122" s="14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14"/>
      <c r="AK122" s="14"/>
    </row>
    <row r="123" spans="3:37">
      <c r="C123" s="14" t="str">
        <f>IF(OR(F123="",H123=""),"",IF(F123=H123,1,IF(F123&lt;H123,0,IF(F123-H123&lt;10,2,IF(F123&gt;H123,3,SE)))))</f>
        <v/>
      </c>
      <c r="Q123" s="14" t="str">
        <f>IF(OR(H123="",F123=""),"",IF(H123=F123,1,IF(H123&lt;F123,0,IF(H123-F123&lt;10,2,IF(H123&gt;F123,3,SE)))))</f>
        <v/>
      </c>
      <c r="S123" s="14"/>
      <c r="T123" s="14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14"/>
      <c r="AK123" s="14"/>
    </row>
    <row r="124" spans="3:37">
      <c r="C124" s="14" t="str">
        <f>IF(OR(F124="",H124=""),"",IF(F124=H124,1,IF(F124&lt;H124,0,IF(F124-H124&lt;10,2,IF(F124&gt;H124,3,SE)))))</f>
        <v/>
      </c>
      <c r="D124" s="152" t="str">
        <f>V101</f>
        <v xml:space="preserve">7º BRASILEIRO SERIE A </v>
      </c>
      <c r="E124" s="152"/>
      <c r="F124" s="15"/>
      <c r="G124" s="16" t="s">
        <v>24</v>
      </c>
      <c r="H124" s="15"/>
      <c r="I124" s="152" t="str">
        <f>V98</f>
        <v>4º BRASILEIRO SERIE D</v>
      </c>
      <c r="J124" s="152"/>
      <c r="K124" s="152"/>
      <c r="L124" s="152"/>
      <c r="M124" s="152"/>
      <c r="N124" s="152"/>
      <c r="O124" s="152"/>
      <c r="P124" s="152"/>
      <c r="Q124" s="14" t="str">
        <f>IF(OR(H124="",F124=""),"",IF(H124=F124,1,IF(H124&lt;F124,0,IF(H124-F124&lt;10,2,IF(H124&gt;F124,3,SE)))))</f>
        <v/>
      </c>
      <c r="S124" s="14"/>
      <c r="T124" s="14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14"/>
      <c r="AK124" s="14"/>
    </row>
    <row r="125" spans="3:37">
      <c r="C125" s="14" t="str">
        <f>IF(OR(F125="",H125=""),"",IF(F125=H125,1,IF(F125&lt;H125,0,IF(F125-H125&lt;10,2,IF(F125&gt;H125,3,SE)))))</f>
        <v/>
      </c>
      <c r="D125" s="152" t="str">
        <f>V100</f>
        <v>6º BRASILEIRO SERIE B</v>
      </c>
      <c r="E125" s="152"/>
      <c r="F125" s="15"/>
      <c r="G125" s="16" t="s">
        <v>24</v>
      </c>
      <c r="H125" s="15"/>
      <c r="I125" s="152" t="str">
        <f>V99</f>
        <v xml:space="preserve">4º BRASILEIRO SERIE C </v>
      </c>
      <c r="J125" s="152"/>
      <c r="K125" s="152"/>
      <c r="L125" s="152"/>
      <c r="M125" s="152"/>
      <c r="N125" s="152"/>
      <c r="O125" s="152"/>
      <c r="P125" s="152"/>
      <c r="Q125" s="14" t="str">
        <f>IF(OR(H125="",F125=""),"",IF(H125=F125,1,IF(H125&lt;F125,0,IF(H125-F125&lt;10,2,IF(H125&gt;F125,3,SE)))))</f>
        <v/>
      </c>
      <c r="S125" s="14"/>
      <c r="T125" s="14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14"/>
      <c r="AK125" s="14"/>
    </row>
    <row r="126" spans="3:37" ht="15.75" thickBot="1">
      <c r="C126" s="14" t="str">
        <f>IF(OR(F126="",H126=""),"",IF(F126=H126,1,IF(F126&lt;H126,0,IF(F126-H126&lt;10,2,IF(F126&gt;H126,3,SE)))))</f>
        <v/>
      </c>
      <c r="Q126" s="14" t="str">
        <f>IF(OR(H126="",F126=""),"",IF(H126=F126,1,IF(H126&lt;F126,0,IF(H126-F126&lt;10,2,IF(H126&gt;F126,3,SE)))))</f>
        <v/>
      </c>
      <c r="S126" s="14"/>
      <c r="T126" s="14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14"/>
      <c r="AK126" s="14"/>
    </row>
    <row r="127" spans="3:37">
      <c r="C127" s="14" t="str">
        <f>IF(OR(F127="",H127=""),"",IF(F127=H127,1,IF(F127&lt;H127,0,IF(F127-H127&lt;10,2,IF(F127&gt;H127,3,SE)))))</f>
        <v/>
      </c>
      <c r="D127" s="153" t="s">
        <v>29</v>
      </c>
      <c r="E127" s="154"/>
      <c r="F127" s="154"/>
      <c r="G127" s="154"/>
      <c r="H127" s="154"/>
      <c r="I127" s="154"/>
      <c r="J127" s="154"/>
      <c r="K127" s="154"/>
      <c r="L127" s="154"/>
      <c r="M127" s="154"/>
      <c r="N127" s="154"/>
      <c r="O127" s="154"/>
      <c r="P127" s="155"/>
      <c r="Q127" s="14" t="str">
        <f>IF(OR(H127="",F127=""),"",IF(H127=F127,1,IF(H127&lt;F127,0,IF(H127-F127&lt;10,2,IF(H127&gt;F127,3,SE)))))</f>
        <v/>
      </c>
      <c r="S127" s="14"/>
      <c r="T127" s="14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14"/>
      <c r="AK127" s="14"/>
    </row>
    <row r="128" spans="3:37" ht="15.75" thickBot="1">
      <c r="C128" s="14" t="str">
        <f>IF(OR(F128="",H128=""),"",IF(F128=H128,1,IF(F128&lt;H128,0,IF(F128-H128&lt;10,2,IF(F128&gt;H128,3,SE)))))</f>
        <v/>
      </c>
      <c r="D128" s="156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8"/>
      <c r="Q128" s="14" t="str">
        <f>IF(OR(H128="",F128=""),"",IF(H128=F128,1,IF(H128&lt;F128,0,IF(H128-F128&lt;10,2,IF(H128&gt;F128,3,SE)))))</f>
        <v/>
      </c>
      <c r="S128" s="14"/>
      <c r="T128" s="14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14"/>
      <c r="AK128" s="14"/>
    </row>
    <row r="129" spans="3:39">
      <c r="C129" s="14" t="str">
        <f>IF(OR(F129="",H129=""),"",IF(F129=H129,1,IF(F129&lt;H129,0,IF(F129-H129&lt;10,2,IF(F129&gt;H129,3,SE)))))</f>
        <v/>
      </c>
      <c r="Q129" s="14" t="str">
        <f>IF(OR(H129="",F129=""),"",IF(H129=F129,1,IF(H129&lt;F129,0,IF(H129-F129&lt;10,2,IF(H129&gt;F129,3,SE)))))</f>
        <v/>
      </c>
      <c r="S129" s="14"/>
      <c r="T129" s="14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14"/>
      <c r="AK129" s="14"/>
    </row>
    <row r="130" spans="3:39">
      <c r="C130" s="14" t="str">
        <f>IF(OR(F130="",H130=""),"",IF(F130=H130,1,IF(F130&lt;H130,0,IF(F130-H130&lt;10,2,IF(F130&gt;H130,3,SE)))))</f>
        <v/>
      </c>
      <c r="D130" s="152" t="str">
        <f>V101</f>
        <v xml:space="preserve">7º BRASILEIRO SERIE A </v>
      </c>
      <c r="E130" s="152"/>
      <c r="F130" s="15"/>
      <c r="G130" s="17" t="s">
        <v>24</v>
      </c>
      <c r="H130" s="15"/>
      <c r="I130" s="152" t="str">
        <f>V99</f>
        <v xml:space="preserve">4º BRASILEIRO SERIE C </v>
      </c>
      <c r="J130" s="152"/>
      <c r="K130" s="152"/>
      <c r="L130" s="152"/>
      <c r="M130" s="152"/>
      <c r="N130" s="152"/>
      <c r="O130" s="152"/>
      <c r="P130" s="152"/>
      <c r="Q130" s="14" t="str">
        <f>IF(OR(H130="",F130=""),"",IF(H130=F130,1,IF(H130&lt;F130,0,IF(H130-F130&lt;10,2,IF(H130&gt;F130,3,SE)))))</f>
        <v/>
      </c>
      <c r="S130" s="14"/>
      <c r="T130" s="14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14"/>
      <c r="AK130" s="14"/>
    </row>
    <row r="131" spans="3:39">
      <c r="C131" s="14" t="str">
        <f>IF(OR(F131="",H131=""),"",IF(F131=H131,1,IF(F131&lt;H131,0,IF(F131-H131&lt;10,2,IF(F131&gt;H131,3,SE)))))</f>
        <v/>
      </c>
      <c r="D131" s="152" t="str">
        <f>V100</f>
        <v>6º BRASILEIRO SERIE B</v>
      </c>
      <c r="E131" s="152"/>
      <c r="F131" s="15"/>
      <c r="G131" s="17" t="s">
        <v>24</v>
      </c>
      <c r="H131" s="15"/>
      <c r="I131" s="152" t="str">
        <f>V98</f>
        <v>4º BRASILEIRO SERIE D</v>
      </c>
      <c r="J131" s="152"/>
      <c r="K131" s="152"/>
      <c r="L131" s="152"/>
      <c r="M131" s="152"/>
      <c r="N131" s="152"/>
      <c r="O131" s="152"/>
      <c r="P131" s="152"/>
      <c r="Q131" s="14" t="str">
        <f>IF(OR(H131="",F131=""),"",IF(H131=F131,1,IF(H131&lt;F131,0,IF(H131-F131&lt;10,2,IF(H131&gt;F131,3,SE)))))</f>
        <v/>
      </c>
      <c r="S131" s="14"/>
      <c r="T131" s="14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14"/>
      <c r="AK131" s="14"/>
    </row>
    <row r="132" spans="3:39" ht="15.75" thickBot="1">
      <c r="C132" s="14" t="str">
        <f>IF(OR(F132="",H132=""),"",IF(F132=H132,1,IF(F132&lt;H132,0,IF(F132-H132&lt;10,2,IF(F132&gt;H132,3,SE)))))</f>
        <v/>
      </c>
      <c r="Q132" s="14" t="str">
        <f>IF(OR(H132="",F132=""),"",IF(H132=F132,1,IF(H132&lt;F132,0,IF(H132-F132&lt;10,2,IF(H132&gt;F132,3,SE)))))</f>
        <v/>
      </c>
      <c r="S132" s="14"/>
      <c r="T132" s="14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14"/>
      <c r="AK132" s="14"/>
    </row>
    <row r="133" spans="3:39">
      <c r="C133" s="14" t="str">
        <f>IF(OR(F133="",H133=""),"",IF(F133=H133,1,IF(F133&lt;H133,0,IF(F133-H133&lt;10,2,IF(F133&gt;H133,3,SE)))))</f>
        <v/>
      </c>
      <c r="D133" s="153" t="s">
        <v>30</v>
      </c>
      <c r="E133" s="154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5"/>
      <c r="Q133" s="14" t="str">
        <f>IF(OR(H133="",F133=""),"",IF(H133=F133,1,IF(H133&lt;F133,0,IF(H133-F133&lt;10,2,IF(H133&gt;F133,3,SE)))))</f>
        <v/>
      </c>
      <c r="S133" s="14"/>
      <c r="T133" s="14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14"/>
      <c r="AK133" s="14"/>
    </row>
    <row r="134" spans="3:39" ht="15.75" thickBot="1">
      <c r="C134" s="14" t="str">
        <f>IF(OR(F134="",H134=""),"",IF(F134=H134,1,IF(F134&lt;H134,0,IF(F134-H134&lt;10,2,IF(F134&gt;H134,3,SE)))))</f>
        <v/>
      </c>
      <c r="D134" s="156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8"/>
      <c r="Q134" s="14" t="str">
        <f>IF(OR(H134="",F134=""),"",IF(H134=F134,1,IF(H134&lt;F134,0,IF(H134-F134&lt;10,2,IF(H134&gt;F134,3,SE)))))</f>
        <v/>
      </c>
      <c r="S134" s="14"/>
      <c r="T134" s="14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14"/>
      <c r="AK134" s="14"/>
    </row>
    <row r="135" spans="3:39">
      <c r="C135" s="14" t="str">
        <f>IF(OR(F135="",H135=""),"",IF(F135=H135,1,IF(F135&lt;H135,0,IF(F135-H135&lt;10,2,IF(F135&gt;H135,3,SE)))))</f>
        <v/>
      </c>
      <c r="Q135" s="14" t="str">
        <f>IF(OR(H135="",F135=""),"",IF(H135=F135,1,IF(H135&lt;F135,0,IF(H135-F135&lt;10,2,IF(H135&gt;F135,3,SE)))))</f>
        <v/>
      </c>
      <c r="S135" s="14"/>
      <c r="T135" s="14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14"/>
      <c r="AK135" s="14"/>
    </row>
    <row r="136" spans="3:39">
      <c r="C136" s="14" t="str">
        <f>IF(OR(F136="",H136=""),"",IF(F136=H136,1,IF(F136&lt;H136,0,IF(F136-H136&lt;10,2,IF(F136&gt;H136,3,SE)))))</f>
        <v/>
      </c>
      <c r="D136" s="152" t="str">
        <f>V101</f>
        <v xml:space="preserve">7º BRASILEIRO SERIE A </v>
      </c>
      <c r="E136" s="152"/>
      <c r="F136" s="15"/>
      <c r="G136" s="16" t="s">
        <v>24</v>
      </c>
      <c r="H136" s="15"/>
      <c r="I136" s="152" t="str">
        <f>V100</f>
        <v>6º BRASILEIRO SERIE B</v>
      </c>
      <c r="J136" s="152"/>
      <c r="K136" s="152"/>
      <c r="L136" s="152"/>
      <c r="M136" s="152"/>
      <c r="N136" s="152"/>
      <c r="O136" s="152"/>
      <c r="P136" s="152"/>
      <c r="Q136" s="14" t="str">
        <f>IF(OR(H136="",F136=""),"",IF(H136=F136,1,IF(H136&lt;F136,0,IF(H136-F136&lt;10,2,IF(H136&gt;F136,3,SE)))))</f>
        <v/>
      </c>
      <c r="S136" s="14"/>
      <c r="T136" s="14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14"/>
      <c r="AK136" s="14"/>
    </row>
    <row r="137" spans="3:39">
      <c r="C137" s="14" t="str">
        <f>IF(OR(F137="",H137=""),"",IF(F137=H137,1,IF(F137&lt;H137,0,IF(F137-H137&lt;10,2,IF(F137&gt;H137,3,SE)))))</f>
        <v/>
      </c>
      <c r="D137" s="152" t="str">
        <f>V99</f>
        <v xml:space="preserve">4º BRASILEIRO SERIE C </v>
      </c>
      <c r="E137" s="152"/>
      <c r="F137" s="15"/>
      <c r="G137" s="16" t="s">
        <v>24</v>
      </c>
      <c r="H137" s="15"/>
      <c r="I137" s="152" t="str">
        <f>V98</f>
        <v>4º BRASILEIRO SERIE D</v>
      </c>
      <c r="J137" s="152"/>
      <c r="K137" s="152"/>
      <c r="L137" s="152"/>
      <c r="M137" s="152"/>
      <c r="N137" s="152"/>
      <c r="O137" s="152"/>
      <c r="P137" s="152"/>
      <c r="Q137" s="14" t="str">
        <f>IF(OR(H137="",F137=""),"",IF(H137=F137,1,IF(H137&lt;F137,0,IF(H137-F137&lt;10,2,IF(H137&gt;F137,3,SE)))))</f>
        <v/>
      </c>
      <c r="S137" s="14"/>
      <c r="T137" s="14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14"/>
      <c r="AK137" s="14"/>
    </row>
    <row r="138" spans="3:39" ht="15.75" thickBot="1">
      <c r="C138" s="14" t="str">
        <f>IF(OR(F138="",H138=""),"",IF(F138=H138,1,IF(F138&lt;H138,0,IF(F138-H138&lt;10,2,IF(F138&gt;H138,3,SE)))))</f>
        <v/>
      </c>
      <c r="Q138" s="14" t="str">
        <f>IF(OR(H138="",F138=""),"",IF(H138=F138,1,IF(H138&lt;F138,0,IF(H138-F138&lt;10,2,IF(H138&gt;F138,3,SE)))))</f>
        <v/>
      </c>
      <c r="S138" s="14"/>
      <c r="T138" s="14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14"/>
      <c r="AK138" s="14"/>
    </row>
    <row r="139" spans="3:39" ht="15" customHeight="1">
      <c r="C139" s="14" t="str">
        <f>IF(OR(F139="",H139=""),"",IF(F139=H139,1,IF(F139&lt;H139,0,IF(F139-H139&lt;10,2,IF(F139&gt;H139,3,SE)))))</f>
        <v/>
      </c>
      <c r="D139" s="159" t="s">
        <v>37</v>
      </c>
      <c r="E139" s="160"/>
      <c r="F139" s="160"/>
      <c r="G139" s="160"/>
      <c r="H139" s="160"/>
      <c r="I139" s="160"/>
      <c r="J139" s="160"/>
      <c r="K139" s="160"/>
      <c r="L139" s="160"/>
      <c r="M139" s="160"/>
      <c r="N139" s="160"/>
      <c r="O139" s="161"/>
      <c r="Q139" s="14" t="str">
        <f>IF(OR(H139="",F139=""),"",IF(H139=F139,1,IF(H139&lt;F139,0,IF(H139-F139&lt;10,2,IF(H139&gt;F139,3,SE)))))</f>
        <v/>
      </c>
      <c r="R139" s="1" t="s">
        <v>7</v>
      </c>
      <c r="S139" s="14"/>
      <c r="T139" s="14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14"/>
      <c r="AK139" s="14"/>
      <c r="AL139" s="14"/>
      <c r="AM139" s="14"/>
    </row>
    <row r="140" spans="3:39" ht="15.75" customHeight="1" thickBot="1">
      <c r="C140" s="14" t="str">
        <f>IF(OR(F140="",H140=""),"",IF(F140=H140,1,IF(F140&lt;H140,0,IF(F140-H140&lt;10,2,IF(F140&gt;H140,3,SE)))))</f>
        <v/>
      </c>
      <c r="D140" s="162"/>
      <c r="E140" s="163"/>
      <c r="F140" s="163"/>
      <c r="G140" s="163"/>
      <c r="H140" s="163"/>
      <c r="I140" s="163"/>
      <c r="J140" s="163"/>
      <c r="K140" s="163"/>
      <c r="L140" s="163"/>
      <c r="M140" s="163"/>
      <c r="N140" s="163"/>
      <c r="O140" s="164"/>
      <c r="Q140" s="14" t="str">
        <f>IF(OR(H140="",F140=""),"",IF(H140=F140,1,IF(H140&lt;F140,0,IF(H140-F140&lt;10,2,IF(H140&gt;F140,3,SE)))))</f>
        <v/>
      </c>
      <c r="R140" s="1" t="s">
        <v>16</v>
      </c>
      <c r="S140" s="14"/>
      <c r="T140" s="14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14"/>
      <c r="AK140" s="14"/>
      <c r="AL140" s="14"/>
      <c r="AM140" s="14"/>
    </row>
    <row r="141" spans="3:39" ht="15.75" thickBot="1">
      <c r="C141" s="14"/>
      <c r="D141" s="5" t="s">
        <v>2</v>
      </c>
      <c r="E141" s="6" t="s">
        <v>3</v>
      </c>
      <c r="F141" s="6" t="s">
        <v>58</v>
      </c>
      <c r="G141" s="6" t="s">
        <v>4</v>
      </c>
      <c r="H141" s="6" t="s">
        <v>59</v>
      </c>
      <c r="I141" s="6" t="s">
        <v>60</v>
      </c>
      <c r="J141" s="6" t="s">
        <v>61</v>
      </c>
      <c r="K141" s="6" t="s">
        <v>62</v>
      </c>
      <c r="L141" s="6" t="s">
        <v>64</v>
      </c>
      <c r="M141" s="6" t="s">
        <v>5</v>
      </c>
      <c r="N141" s="6" t="s">
        <v>6</v>
      </c>
      <c r="O141" s="76" t="s">
        <v>63</v>
      </c>
      <c r="Q141" s="14"/>
      <c r="R141" s="1" t="s">
        <v>65</v>
      </c>
      <c r="S141" s="14"/>
      <c r="T141" s="14"/>
      <c r="U141" s="105" t="s">
        <v>2</v>
      </c>
      <c r="V141" s="105" t="s">
        <v>8</v>
      </c>
      <c r="W141" s="105" t="s">
        <v>58</v>
      </c>
      <c r="X141" s="105" t="s">
        <v>4</v>
      </c>
      <c r="Y141" s="105" t="s">
        <v>59</v>
      </c>
      <c r="Z141" s="105" t="s">
        <v>60</v>
      </c>
      <c r="AA141" s="105" t="s">
        <v>61</v>
      </c>
      <c r="AB141" s="105" t="s">
        <v>62</v>
      </c>
      <c r="AC141" s="105" t="s">
        <v>9</v>
      </c>
      <c r="AD141" s="105" t="s">
        <v>10</v>
      </c>
      <c r="AE141" s="105" t="s">
        <v>11</v>
      </c>
      <c r="AF141" s="105" t="s">
        <v>63</v>
      </c>
      <c r="AG141" s="105" t="s">
        <v>12</v>
      </c>
      <c r="AH141" s="105" t="s">
        <v>13</v>
      </c>
      <c r="AI141" s="105" t="s">
        <v>14</v>
      </c>
      <c r="AJ141" s="14"/>
      <c r="AK141" s="14"/>
      <c r="AL141" s="14"/>
      <c r="AM141" s="14"/>
    </row>
    <row r="142" spans="3:39">
      <c r="C142" s="14"/>
      <c r="D142" s="83" t="s">
        <v>15</v>
      </c>
      <c r="E142" s="84" t="str">
        <f>VLOOKUP(AI142,$U$142:$AH$145,2)</f>
        <v xml:space="preserve">8º BRASILEIRO SERIE A </v>
      </c>
      <c r="F142" s="84">
        <f>VLOOKUP(AI142,$U$142:$AH$145,3)</f>
        <v>0</v>
      </c>
      <c r="G142" s="84">
        <f>VLOOKUP(AI142,$U$142:$AH$145,4)</f>
        <v>0</v>
      </c>
      <c r="H142" s="98">
        <f>VLOOKUP(AI142,$U$142:$AH$145,5)</f>
        <v>0</v>
      </c>
      <c r="I142" s="98">
        <f>VLOOKUP(AI142,$U$142:$AH$145,6)</f>
        <v>0</v>
      </c>
      <c r="J142" s="98">
        <f>VLOOKUP(AI142,$U$142:$AH$145,7)</f>
        <v>0</v>
      </c>
      <c r="K142" s="98">
        <f>VLOOKUP(AI142,$U$142:$AH$145,8)</f>
        <v>0</v>
      </c>
      <c r="L142" s="98">
        <f>VLOOKUP(AI142,$U$142:$AH$145,9)</f>
        <v>0</v>
      </c>
      <c r="M142" s="98">
        <f>VLOOKUP(AI142,$U$142:$AH$145,10)</f>
        <v>0</v>
      </c>
      <c r="N142" s="84">
        <f>VLOOKUP(AI142,$U$142:$AH$145,11)</f>
        <v>0</v>
      </c>
      <c r="O142" s="99">
        <f>VLOOKUP(AI142,$U$142:$AH$145,12)</f>
        <v>0</v>
      </c>
      <c r="Q142" s="14"/>
      <c r="R142" s="1" t="s">
        <v>66</v>
      </c>
      <c r="S142" s="14"/>
      <c r="T142" s="14"/>
      <c r="U142" s="105">
        <v>1</v>
      </c>
      <c r="V142" s="3" t="s">
        <v>73</v>
      </c>
      <c r="W142" s="3">
        <f>COUNT($F$150,$F$156,$F$162,$F$168,$F$174,$F$180)</f>
        <v>0</v>
      </c>
      <c r="X142" s="3">
        <f>SUM(Q150,Q157,Q163,Q168,Q175,Q181)</f>
        <v>0</v>
      </c>
      <c r="Y142" s="3">
        <f>SUM(COUNTIFS($C$150:$C$181,3,$D$150:$D$181,V142),COUNTIFS($I$150:$I$181,V142,$Q$150:$Q$181,3))</f>
        <v>0</v>
      </c>
      <c r="Z142" s="3">
        <f>SUM(COUNTIFS($C$150:$C$181,2,$D$150:$D$181,V142),COUNTIFS($I$150:$I$181,V142,$Q$150:$Q$181,2))</f>
        <v>0</v>
      </c>
      <c r="AA142" s="3">
        <f>SUM(COUNTIFS($C$150:$C$181,1,$D$150:$D$181,V142),COUNTIFS($I$150:$I$181,V142,$Q$150:$Q$181,1))</f>
        <v>0</v>
      </c>
      <c r="AB142" s="3">
        <f>SUM(COUNTIFS($C$150:$C$181,0,$D$150:$D$181,V142),COUNTIFS($I$150:$I$181,V142,$Q$150:$Q$181,0))</f>
        <v>0</v>
      </c>
      <c r="AC142" s="107">
        <f>SUM(H168,H175,H181,H150,H157,H163)</f>
        <v>0</v>
      </c>
      <c r="AD142" s="107">
        <f>SUM(F150,F157,F163,F168,F175,F181)</f>
        <v>0</v>
      </c>
      <c r="AE142" s="107">
        <f>AC142-AD142</f>
        <v>0</v>
      </c>
      <c r="AF142" s="107">
        <f>IF(OR($F$150="",$H$150=""),0,(X142/(W142*3)))</f>
        <v>0</v>
      </c>
      <c r="AG142" s="3">
        <f>(X142*10^10)+((AE142+5000)*10^6)+AC142^10+U142</f>
        <v>5000000001</v>
      </c>
      <c r="AH142" s="3">
        <f>LARGE($AG$142:$AG$145,U142)</f>
        <v>5000000004</v>
      </c>
      <c r="AI142" s="7">
        <f>MATCH(AH142,$AG$142:$AG$145,0)</f>
        <v>4</v>
      </c>
      <c r="AJ142" s="14"/>
      <c r="AK142" s="14"/>
      <c r="AL142" s="14"/>
      <c r="AM142" s="14"/>
    </row>
    <row r="143" spans="3:39">
      <c r="C143" s="14"/>
      <c r="D143" s="19" t="s">
        <v>17</v>
      </c>
      <c r="E143" s="8" t="str">
        <f t="shared" ref="E143:E145" si="60">VLOOKUP(AI143,$U$142:$AH$145,2)</f>
        <v>5º BRASILEIRO SERIE B</v>
      </c>
      <c r="F143" s="8">
        <f t="shared" ref="F143:F145" si="61">VLOOKUP(AI143,$U$142:$AH$145,3)</f>
        <v>0</v>
      </c>
      <c r="G143" s="8">
        <f t="shared" ref="G143:G145" si="62">VLOOKUP(AI143,$U$142:$AH$145,4)</f>
        <v>0</v>
      </c>
      <c r="H143" s="9">
        <f t="shared" ref="H143:H145" si="63">VLOOKUP(AI143,$U$142:$AH$145,5)</f>
        <v>0</v>
      </c>
      <c r="I143" s="9">
        <f t="shared" ref="I143:I145" si="64">VLOOKUP(AI143,$U$142:$AH$145,6)</f>
        <v>0</v>
      </c>
      <c r="J143" s="9">
        <f t="shared" ref="J143:J145" si="65">VLOOKUP(AI143,$U$142:$AH$145,7)</f>
        <v>0</v>
      </c>
      <c r="K143" s="9">
        <f t="shared" ref="K143:K145" si="66">VLOOKUP(AI143,$U$142:$AH$145,8)</f>
        <v>0</v>
      </c>
      <c r="L143" s="9">
        <f t="shared" ref="L143:L145" si="67">VLOOKUP(AI143,$U$142:$AH$145,9)</f>
        <v>0</v>
      </c>
      <c r="M143" s="9">
        <f t="shared" ref="M143:M145" si="68">VLOOKUP(AI143,$U$142:$AH$145,10)</f>
        <v>0</v>
      </c>
      <c r="N143" s="8">
        <f t="shared" ref="N143:N145" si="69">VLOOKUP(AI143,$U$142:$AH$145,11)</f>
        <v>0</v>
      </c>
      <c r="O143" s="100">
        <f t="shared" ref="O143:O145" si="70">VLOOKUP(AI143,$U$142:$AH$145,12)</f>
        <v>0</v>
      </c>
      <c r="Q143" s="14"/>
      <c r="R143" s="1" t="s">
        <v>67</v>
      </c>
      <c r="S143" s="14"/>
      <c r="T143" s="14"/>
      <c r="U143" s="105">
        <v>2</v>
      </c>
      <c r="V143" s="3" t="s">
        <v>39</v>
      </c>
      <c r="W143" s="3">
        <f t="shared" ref="W143:W145" si="71">COUNT($F$150,$F$156,$F$162,$F$168,$F$174,$F$180)</f>
        <v>0</v>
      </c>
      <c r="X143" s="3">
        <f>SUM(Q151,Q156,C163,Q169,Q174,C181)</f>
        <v>0</v>
      </c>
      <c r="Y143" s="3">
        <f t="shared" ref="Y143:Y145" si="72">SUM(COUNTIFS($C$150:$C$181,3,$D$150:$D$181,V143),COUNTIFS($I$150:$I$181,V143,$Q$150:$Q$181,3))</f>
        <v>0</v>
      </c>
      <c r="Z143" s="3">
        <f t="shared" ref="Z143:Z145" si="73">SUM(COUNTIFS($C$150:$C$181,2,$D$150:$D$181,V143),COUNTIFS($I$150:$I$181,V143,$Q$150:$Q$181,2))</f>
        <v>0</v>
      </c>
      <c r="AA143" s="3">
        <f t="shared" ref="AA143:AA145" si="74">SUM(COUNTIFS($C$150:$C$181,1,$D$150:$D$181,V143),COUNTIFS($I$150:$I$181,V143,$Q$150:$Q$181,1))</f>
        <v>0</v>
      </c>
      <c r="AB143" s="3">
        <f t="shared" ref="AB143:AB145" si="75">SUM(COUNTIFS($C$150:$C$181,0,$D$150:$D$181,V143),COUNTIFS($I$150:$I$181,V143,$Q$150:$Q$181,0))</f>
        <v>0</v>
      </c>
      <c r="AC143" s="107">
        <f>SUM(H151,H156,F163,H169,H174,F181)</f>
        <v>0</v>
      </c>
      <c r="AD143" s="107">
        <f>SUM(H181,F174,F169,H163,F156,F151)</f>
        <v>0</v>
      </c>
      <c r="AE143" s="107">
        <f t="shared" ref="AE143:AE145" si="76">AC143-AD143</f>
        <v>0</v>
      </c>
      <c r="AF143" s="107">
        <f t="shared" ref="AF143:AF145" si="77">IF(OR($F$150="",$H$150=""),0,(X143/(W143*3)))</f>
        <v>0</v>
      </c>
      <c r="AG143" s="3">
        <f t="shared" ref="AG143:AG145" si="78">(X143*10^10)+((AE143+5000)*10^6)+AC143^10+U143</f>
        <v>5000000002</v>
      </c>
      <c r="AH143" s="3">
        <f t="shared" ref="AH143:AH145" si="79">LARGE($AG$142:$AG$145,U143)</f>
        <v>5000000003</v>
      </c>
      <c r="AI143" s="7">
        <f t="shared" ref="AI143:AI145" si="80">MATCH(AH143,$AG$142:$AG$145,0)</f>
        <v>3</v>
      </c>
      <c r="AJ143" s="14"/>
      <c r="AK143" s="14"/>
      <c r="AL143" s="14"/>
      <c r="AM143" s="14"/>
    </row>
    <row r="144" spans="3:39">
      <c r="C144" s="14"/>
      <c r="D144" s="20" t="s">
        <v>18</v>
      </c>
      <c r="E144" s="10" t="str">
        <f t="shared" si="60"/>
        <v xml:space="preserve">5º BRASILEIRO SERIE C </v>
      </c>
      <c r="F144" s="10">
        <f t="shared" si="61"/>
        <v>0</v>
      </c>
      <c r="G144" s="10">
        <f t="shared" si="62"/>
        <v>0</v>
      </c>
      <c r="H144" s="11">
        <f t="shared" si="63"/>
        <v>0</v>
      </c>
      <c r="I144" s="11">
        <f t="shared" si="64"/>
        <v>0</v>
      </c>
      <c r="J144" s="11">
        <f t="shared" si="65"/>
        <v>0</v>
      </c>
      <c r="K144" s="11">
        <f t="shared" si="66"/>
        <v>0</v>
      </c>
      <c r="L144" s="11">
        <f t="shared" si="67"/>
        <v>0</v>
      </c>
      <c r="M144" s="11">
        <f t="shared" si="68"/>
        <v>0</v>
      </c>
      <c r="N144" s="10">
        <f t="shared" si="69"/>
        <v>0</v>
      </c>
      <c r="O144" s="101">
        <f t="shared" si="70"/>
        <v>0</v>
      </c>
      <c r="Q144" s="14"/>
      <c r="R144" s="1" t="s">
        <v>68</v>
      </c>
      <c r="S144" s="14"/>
      <c r="T144" s="14"/>
      <c r="U144" s="105">
        <v>3</v>
      </c>
      <c r="V144" s="3" t="s">
        <v>40</v>
      </c>
      <c r="W144" s="3">
        <f t="shared" si="71"/>
        <v>0</v>
      </c>
      <c r="X144" s="3">
        <f>SUM(C151,C157,Q162,C169,C175,Q180)</f>
        <v>0</v>
      </c>
      <c r="Y144" s="3">
        <f t="shared" si="72"/>
        <v>0</v>
      </c>
      <c r="Z144" s="3">
        <f t="shared" si="73"/>
        <v>0</v>
      </c>
      <c r="AA144" s="3">
        <f t="shared" si="74"/>
        <v>0</v>
      </c>
      <c r="AB144" s="3">
        <f t="shared" si="75"/>
        <v>0</v>
      </c>
      <c r="AC144" s="107">
        <f>SUM(H180,F175,F169,H162,F157,F151)</f>
        <v>0</v>
      </c>
      <c r="AD144" s="107">
        <f>SUM(H151,H157,F162,H169,H175,F180)</f>
        <v>0</v>
      </c>
      <c r="AE144" s="107">
        <f t="shared" si="76"/>
        <v>0</v>
      </c>
      <c r="AF144" s="107">
        <f t="shared" si="77"/>
        <v>0</v>
      </c>
      <c r="AG144" s="3">
        <f t="shared" si="78"/>
        <v>5000000003</v>
      </c>
      <c r="AH144" s="3">
        <f t="shared" si="79"/>
        <v>5000000002</v>
      </c>
      <c r="AI144" s="7">
        <f t="shared" si="80"/>
        <v>2</v>
      </c>
      <c r="AJ144" s="14"/>
      <c r="AK144" s="14"/>
      <c r="AL144" s="14"/>
      <c r="AM144" s="14"/>
    </row>
    <row r="145" spans="3:39" ht="15.75" thickBot="1">
      <c r="C145" s="14"/>
      <c r="D145" s="21" t="s">
        <v>20</v>
      </c>
      <c r="E145" s="12" t="str">
        <f t="shared" si="60"/>
        <v>6º BRACILEIRO SERIE D</v>
      </c>
      <c r="F145" s="12">
        <f t="shared" si="61"/>
        <v>0</v>
      </c>
      <c r="G145" s="12">
        <f t="shared" si="62"/>
        <v>0</v>
      </c>
      <c r="H145" s="13">
        <f t="shared" si="63"/>
        <v>0</v>
      </c>
      <c r="I145" s="13">
        <f t="shared" si="64"/>
        <v>0</v>
      </c>
      <c r="J145" s="13">
        <f t="shared" si="65"/>
        <v>0</v>
      </c>
      <c r="K145" s="13">
        <f t="shared" si="66"/>
        <v>0</v>
      </c>
      <c r="L145" s="13">
        <f t="shared" si="67"/>
        <v>0</v>
      </c>
      <c r="M145" s="13">
        <f t="shared" si="68"/>
        <v>0</v>
      </c>
      <c r="N145" s="12">
        <f t="shared" si="69"/>
        <v>0</v>
      </c>
      <c r="O145" s="102">
        <f t="shared" si="70"/>
        <v>0</v>
      </c>
      <c r="Q145" s="14"/>
      <c r="R145" s="1" t="s">
        <v>69</v>
      </c>
      <c r="S145" s="14"/>
      <c r="T145" s="14"/>
      <c r="U145" s="105">
        <v>4</v>
      </c>
      <c r="V145" s="3" t="s">
        <v>41</v>
      </c>
      <c r="W145" s="3">
        <f t="shared" si="71"/>
        <v>0</v>
      </c>
      <c r="X145" s="3">
        <f>SUM(C150,C156,C162,C168,C174,C180)</f>
        <v>0</v>
      </c>
      <c r="Y145" s="3">
        <f t="shared" si="72"/>
        <v>0</v>
      </c>
      <c r="Z145" s="3">
        <f t="shared" si="73"/>
        <v>0</v>
      </c>
      <c r="AA145" s="3">
        <f t="shared" si="74"/>
        <v>0</v>
      </c>
      <c r="AB145" s="3">
        <f t="shared" si="75"/>
        <v>0</v>
      </c>
      <c r="AC145" s="107">
        <f>SUM(F150,F156,F162,F168,F174,F180,)</f>
        <v>0</v>
      </c>
      <c r="AD145" s="107">
        <f>SUM(H180,H174,H168,H162,H156,H150)</f>
        <v>0</v>
      </c>
      <c r="AE145" s="107">
        <f t="shared" si="76"/>
        <v>0</v>
      </c>
      <c r="AF145" s="107">
        <f t="shared" si="77"/>
        <v>0</v>
      </c>
      <c r="AG145" s="3">
        <f t="shared" si="78"/>
        <v>5000000004</v>
      </c>
      <c r="AH145" s="3">
        <f t="shared" si="79"/>
        <v>5000000001</v>
      </c>
      <c r="AI145" s="7">
        <f t="shared" si="80"/>
        <v>1</v>
      </c>
      <c r="AJ145" s="14"/>
      <c r="AK145" s="14"/>
      <c r="AL145" s="14"/>
      <c r="AM145" s="14"/>
    </row>
    <row r="146" spans="3:39" ht="15.75" thickBot="1">
      <c r="C146" s="14" t="str">
        <f>IF(OR(F146="",H146=""),"",IF(F146=H146,1,IF(F146&lt;H146,0,IF(F146-H146&lt;10,2,IF(F146&gt;H146,3,SE)))))</f>
        <v/>
      </c>
      <c r="Q146" s="14" t="str">
        <f>IF(OR(H146="",F146=""),"",IF(H146=F146,1,IF(H146&lt;F146,0,IF(H146-F146&lt;10,2,IF(H146&gt;F146,3,SE)))))</f>
        <v/>
      </c>
      <c r="R146" s="1" t="s">
        <v>70</v>
      </c>
      <c r="S146" s="14"/>
      <c r="T146" s="14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14"/>
      <c r="AK146" s="14"/>
      <c r="AL146" s="14"/>
      <c r="AM146" s="14"/>
    </row>
    <row r="147" spans="3:39">
      <c r="C147" s="14" t="str">
        <f>IF(OR(F147="",H147=""),"",IF(F147=H147,1,IF(F147&lt;H147,0,IF(F147-H147&lt;10,2,IF(F147&gt;H147,3,SE)))))</f>
        <v/>
      </c>
      <c r="D147" s="165" t="s">
        <v>23</v>
      </c>
      <c r="E147" s="166"/>
      <c r="F147" s="166"/>
      <c r="G147" s="166"/>
      <c r="H147" s="166"/>
      <c r="I147" s="166"/>
      <c r="J147" s="166"/>
      <c r="K147" s="166"/>
      <c r="L147" s="166"/>
      <c r="M147" s="166"/>
      <c r="N147" s="166"/>
      <c r="O147" s="166"/>
      <c r="P147" s="167"/>
      <c r="Q147" s="14" t="str">
        <f>IF(OR(H147="",F147=""),"",IF(H147=F147,1,IF(H147&lt;F147,0,IF(H147-F147&lt;10,2,IF(H147&gt;F147,3,SE)))))</f>
        <v/>
      </c>
      <c r="R147" s="1" t="s">
        <v>21</v>
      </c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</row>
    <row r="148" spans="3:39" ht="15.75" thickBot="1">
      <c r="C148" s="14" t="str">
        <f>IF(OR(F148="",H148=""),"",IF(F148=H148,1,IF(F148&lt;H148,0,IF(F148-H148&lt;10,2,IF(F148&gt;H148,3,SE)))))</f>
        <v/>
      </c>
      <c r="D148" s="168"/>
      <c r="E148" s="169"/>
      <c r="F148" s="169"/>
      <c r="G148" s="169"/>
      <c r="H148" s="169"/>
      <c r="I148" s="169"/>
      <c r="J148" s="169"/>
      <c r="K148" s="169"/>
      <c r="L148" s="169"/>
      <c r="M148" s="169"/>
      <c r="N148" s="169"/>
      <c r="O148" s="169"/>
      <c r="P148" s="170"/>
      <c r="Q148" s="14" t="str">
        <f>IF(OR(H148="",F148=""),"",IF(H148=F148,1,IF(H148&lt;F148,0,IF(H148-F148&lt;10,2,IF(H148&gt;F148,3,SE)))))</f>
        <v/>
      </c>
      <c r="R148" s="1" t="s">
        <v>71</v>
      </c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</row>
    <row r="149" spans="3:39">
      <c r="C149" s="14" t="str">
        <f>IF(OR(F149="",H149=""),"",IF(F149=H149,1,IF(F149&lt;H149,0,IF(F149-H149&lt;10,2,IF(F149&gt;H149,3,SE)))))</f>
        <v/>
      </c>
      <c r="Q149" s="14" t="str">
        <f>IF(OR(H149="",F149=""),"",IF(H149=F149,1,IF(H149&lt;F149,0,IF(H149-F149&lt;10,2,IF(H149&gt;F149,3,SE)))))</f>
        <v/>
      </c>
      <c r="T149" s="2"/>
      <c r="U149" s="2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</row>
    <row r="150" spans="3:39">
      <c r="C150" s="14" t="str">
        <f>IF(OR(F150="",H150=""),"",IF(F150=H150,1,IF(F150&lt;H150,0,IF(F150-H150&lt;10,2,IF(F150&gt;H150,3,SE)))))</f>
        <v/>
      </c>
      <c r="D150" s="152" t="str">
        <f>V145</f>
        <v xml:space="preserve">8º BRASILEIRO SERIE A </v>
      </c>
      <c r="E150" s="152"/>
      <c r="F150" s="15"/>
      <c r="G150" s="16" t="s">
        <v>24</v>
      </c>
      <c r="H150" s="15"/>
      <c r="I150" s="152" t="str">
        <f>V142</f>
        <v>6º BRACILEIRO SERIE D</v>
      </c>
      <c r="J150" s="152"/>
      <c r="K150" s="152"/>
      <c r="L150" s="152"/>
      <c r="M150" s="152"/>
      <c r="N150" s="152"/>
      <c r="O150" s="152"/>
      <c r="P150" s="152"/>
      <c r="Q150" s="14" t="str">
        <f>IF(OR(H150="",F150=""),"",IF(H150=F150,1,IF(H150&lt;F150,0,IF(H150-F150&lt;10,2,IF(H150&gt;F150,3,SE)))))</f>
        <v/>
      </c>
      <c r="T150" s="2"/>
      <c r="U150" s="2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</row>
    <row r="151" spans="3:39">
      <c r="C151" s="14" t="str">
        <f>IF(OR(F151="",H151=""),"",IF(F151=H151,1,IF(F151&lt;H151,0,IF(F151-H151&lt;10,2,IF(F151&gt;H151,3,SE)))))</f>
        <v/>
      </c>
      <c r="D151" s="152" t="str">
        <f>V144</f>
        <v>5º BRASILEIRO SERIE B</v>
      </c>
      <c r="E151" s="152"/>
      <c r="F151" s="15"/>
      <c r="G151" s="16" t="s">
        <v>24</v>
      </c>
      <c r="H151" s="15"/>
      <c r="I151" s="152" t="str">
        <f>V143</f>
        <v xml:space="preserve">5º BRASILEIRO SERIE C </v>
      </c>
      <c r="J151" s="152"/>
      <c r="K151" s="152"/>
      <c r="L151" s="152"/>
      <c r="M151" s="152"/>
      <c r="N151" s="152"/>
      <c r="O151" s="152"/>
      <c r="P151" s="152"/>
      <c r="Q151" s="14" t="str">
        <f>IF(OR(H151="",F151=""),"",IF(H151=F151,1,IF(H151&lt;F151,0,IF(H151-F151&lt;10,2,IF(H151&gt;F151,3,SE)))))</f>
        <v/>
      </c>
      <c r="T151" s="2"/>
      <c r="U151" s="2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14"/>
      <c r="AI151" s="14"/>
      <c r="AJ151" s="14"/>
      <c r="AK151" s="14"/>
    </row>
    <row r="152" spans="3:39" ht="15.75" thickBot="1">
      <c r="C152" s="14" t="str">
        <f>IF(OR(F152="",H152=""),"",IF(F152=H152,1,IF(F152&lt;H152,0,IF(F152-H152&lt;10,2,IF(F152&gt;H152,3,SE)))))</f>
        <v/>
      </c>
      <c r="Q152" s="14" t="str">
        <f>IF(OR(H152="",F152=""),"",IF(H152=F152,1,IF(H152&lt;F152,0,IF(H152-F152&lt;10,2,IF(H152&gt;F152,3,SE)))))</f>
        <v/>
      </c>
      <c r="T152" s="2"/>
      <c r="U152" s="2"/>
      <c r="V152" s="4"/>
      <c r="W152" s="4"/>
      <c r="X152" s="4"/>
      <c r="Y152" s="4"/>
      <c r="Z152" s="4"/>
      <c r="AA152" s="4"/>
      <c r="AB152" s="4"/>
      <c r="AC152" s="4"/>
      <c r="AD152" s="22"/>
      <c r="AE152" s="22"/>
      <c r="AF152" s="22"/>
      <c r="AG152" s="22"/>
      <c r="AH152" s="14"/>
      <c r="AI152" s="14"/>
      <c r="AJ152" s="14"/>
      <c r="AK152" s="14"/>
    </row>
    <row r="153" spans="3:39">
      <c r="C153" s="14" t="str">
        <f>IF(OR(F153="",H153=""),"",IF(F153=H153,1,IF(F153&lt;H153,0,IF(F153-H153&lt;10,2,IF(F153&gt;H153,3,SE)))))</f>
        <v/>
      </c>
      <c r="D153" s="153" t="s">
        <v>26</v>
      </c>
      <c r="E153" s="154"/>
      <c r="F153" s="154"/>
      <c r="G153" s="154"/>
      <c r="H153" s="154"/>
      <c r="I153" s="154"/>
      <c r="J153" s="154"/>
      <c r="K153" s="154"/>
      <c r="L153" s="154"/>
      <c r="M153" s="154"/>
      <c r="N153" s="154"/>
      <c r="O153" s="154"/>
      <c r="P153" s="155"/>
      <c r="Q153" s="14" t="str">
        <f>IF(OR(H153="",F153=""),"",IF(H153=F153,1,IF(H153&lt;F153,0,IF(H153-F153&lt;10,2,IF(H153&gt;F153,3,SE)))))</f>
        <v/>
      </c>
      <c r="T153" s="2"/>
      <c r="U153" s="2"/>
      <c r="V153" s="4"/>
      <c r="W153" s="4"/>
      <c r="X153" s="3"/>
      <c r="Y153" s="3"/>
      <c r="Z153" s="3"/>
      <c r="AA153" s="3"/>
      <c r="AB153" s="3"/>
      <c r="AC153" s="3"/>
      <c r="AD153" s="22"/>
      <c r="AE153" s="22"/>
      <c r="AF153" s="22"/>
      <c r="AG153" s="22"/>
      <c r="AH153" s="23"/>
      <c r="AI153" s="14"/>
      <c r="AJ153" s="14"/>
      <c r="AK153" s="14"/>
    </row>
    <row r="154" spans="3:39" ht="15.75" thickBot="1">
      <c r="C154" s="14" t="str">
        <f>IF(OR(F154="",H154=""),"",IF(F154=H154,1,IF(F154&lt;H154,0,IF(F154-H154&lt;10,2,IF(F154&gt;H154,3,SE)))))</f>
        <v/>
      </c>
      <c r="D154" s="156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8"/>
      <c r="Q154" s="14" t="str">
        <f>IF(OR(H154="",F154=""),"",IF(H154=F154,1,IF(H154&lt;F154,0,IF(H154-F154&lt;10,2,IF(H154&gt;F154,3,SE)))))</f>
        <v/>
      </c>
      <c r="T154" s="2"/>
      <c r="U154" s="2"/>
      <c r="V154" s="4"/>
      <c r="W154" s="4"/>
      <c r="X154" s="3"/>
      <c r="Y154" s="3"/>
      <c r="Z154" s="3"/>
      <c r="AA154" s="3"/>
      <c r="AB154" s="3"/>
      <c r="AC154" s="3"/>
      <c r="AD154" s="22"/>
      <c r="AE154" s="22"/>
      <c r="AF154" s="22"/>
      <c r="AG154" s="22"/>
      <c r="AH154" s="23"/>
      <c r="AI154" s="14"/>
      <c r="AJ154" s="14"/>
      <c r="AK154" s="14"/>
    </row>
    <row r="155" spans="3:39">
      <c r="C155" s="14" t="str">
        <f>IF(OR(F155="",H155=""),"",IF(F155=H155,1,IF(F155&lt;H155,0,IF(F155-H155&lt;10,2,IF(F155&gt;H155,3,SE)))))</f>
        <v/>
      </c>
      <c r="Q155" s="14" t="str">
        <f>IF(OR(H155="",F155=""),"",IF(H155=F155,1,IF(H155&lt;F155,0,IF(H155-F155&lt;10,2,IF(H155&gt;F155,3,SE)))))</f>
        <v/>
      </c>
      <c r="T155" s="2"/>
      <c r="U155" s="2"/>
      <c r="V155" s="4"/>
      <c r="W155" s="4"/>
      <c r="X155" s="3"/>
      <c r="Y155" s="3"/>
      <c r="Z155" s="3"/>
      <c r="AA155" s="3"/>
      <c r="AB155" s="3"/>
      <c r="AC155" s="3"/>
      <c r="AD155" s="22"/>
      <c r="AE155" s="22"/>
      <c r="AF155" s="22"/>
      <c r="AG155" s="22"/>
      <c r="AH155" s="23"/>
      <c r="AI155" s="14"/>
      <c r="AJ155" s="14"/>
      <c r="AK155" s="14"/>
    </row>
    <row r="156" spans="3:39">
      <c r="C156" s="14" t="str">
        <f>IF(OR(F156="",H156=""),"",IF(F156=H156,1,IF(F156&lt;H156,0,IF(F156-H156&lt;10,2,IF(F156&gt;H156,3,SE)))))</f>
        <v/>
      </c>
      <c r="D156" s="152" t="str">
        <f>V145</f>
        <v xml:space="preserve">8º BRASILEIRO SERIE A </v>
      </c>
      <c r="E156" s="152"/>
      <c r="F156" s="15"/>
      <c r="G156" s="17" t="s">
        <v>24</v>
      </c>
      <c r="H156" s="15"/>
      <c r="I156" s="152" t="str">
        <f>V143</f>
        <v xml:space="preserve">5º BRASILEIRO SERIE C </v>
      </c>
      <c r="J156" s="152"/>
      <c r="K156" s="152"/>
      <c r="L156" s="152"/>
      <c r="M156" s="152"/>
      <c r="N156" s="152"/>
      <c r="O156" s="152"/>
      <c r="P156" s="152"/>
      <c r="Q156" s="14" t="str">
        <f>IF(OR(H156="",F156=""),"",IF(H156=F156,1,IF(H156&lt;F156,0,IF(H156-F156&lt;10,2,IF(H156&gt;F156,3,SE)))))</f>
        <v/>
      </c>
      <c r="T156" s="2"/>
      <c r="U156" s="2"/>
      <c r="V156" s="4"/>
      <c r="W156" s="4"/>
      <c r="X156" s="3"/>
      <c r="Y156" s="3"/>
      <c r="Z156" s="3"/>
      <c r="AA156" s="3"/>
      <c r="AB156" s="3"/>
      <c r="AC156" s="3"/>
      <c r="AD156" s="22"/>
      <c r="AE156" s="22"/>
      <c r="AF156" s="22"/>
      <c r="AG156" s="22"/>
      <c r="AH156" s="23"/>
      <c r="AI156" s="14"/>
      <c r="AJ156" s="14"/>
      <c r="AK156" s="14"/>
    </row>
    <row r="157" spans="3:39">
      <c r="C157" s="14" t="str">
        <f>IF(OR(F157="",H157=""),"",IF(F157=H157,1,IF(F157&lt;H157,0,IF(F157-H157&lt;10,2,IF(F157&gt;H157,3,SE)))))</f>
        <v/>
      </c>
      <c r="D157" s="152" t="str">
        <f>V144</f>
        <v>5º BRASILEIRO SERIE B</v>
      </c>
      <c r="E157" s="152"/>
      <c r="F157" s="15"/>
      <c r="G157" s="17" t="s">
        <v>24</v>
      </c>
      <c r="H157" s="15"/>
      <c r="I157" s="152" t="str">
        <f>V142</f>
        <v>6º BRACILEIRO SERIE D</v>
      </c>
      <c r="J157" s="152"/>
      <c r="K157" s="152"/>
      <c r="L157" s="152"/>
      <c r="M157" s="152"/>
      <c r="N157" s="152"/>
      <c r="O157" s="152"/>
      <c r="P157" s="152"/>
      <c r="Q157" s="14" t="str">
        <f>IF(OR(H157="",F157=""),"",IF(H157=F157,1,IF(H157&lt;F157,0,IF(H157-F157&lt;10,2,IF(H157&gt;F157,3,SE)))))</f>
        <v/>
      </c>
      <c r="T157" s="2"/>
      <c r="U157" s="2"/>
      <c r="V157" s="4"/>
      <c r="W157" s="4"/>
      <c r="X157" s="3"/>
      <c r="Y157" s="3"/>
      <c r="Z157" s="3"/>
      <c r="AA157" s="3"/>
      <c r="AB157" s="3"/>
      <c r="AC157" s="3"/>
      <c r="AD157" s="22"/>
      <c r="AE157" s="22"/>
      <c r="AF157" s="22"/>
      <c r="AG157" s="22"/>
      <c r="AH157" s="23"/>
      <c r="AI157" s="14"/>
      <c r="AJ157" s="14"/>
      <c r="AK157" s="14"/>
    </row>
    <row r="158" spans="3:39" ht="15.75" thickBot="1">
      <c r="C158" s="14" t="str">
        <f>IF(OR(F158="",H158=""),"",IF(F158=H158,1,IF(F158&lt;H158,0,IF(F158-H158&lt;10,2,IF(F158&gt;H158,3,SE)))))</f>
        <v/>
      </c>
      <c r="F158" s="18"/>
      <c r="Q158" s="14" t="str">
        <f>IF(OR(H158="",F158=""),"",IF(H158=F158,1,IF(H158&lt;F158,0,IF(H158-F158&lt;10,2,IF(H158&gt;F158,3,SE)))))</f>
        <v/>
      </c>
      <c r="T158" s="2"/>
      <c r="U158" s="2"/>
      <c r="V158" s="4"/>
      <c r="W158" s="4"/>
      <c r="X158" s="3"/>
      <c r="Y158" s="3"/>
      <c r="Z158" s="3"/>
      <c r="AA158" s="3"/>
      <c r="AB158" s="3"/>
      <c r="AC158" s="3"/>
      <c r="AD158" s="22"/>
      <c r="AE158" s="22"/>
      <c r="AF158" s="22"/>
      <c r="AG158" s="22"/>
      <c r="AH158" s="23"/>
      <c r="AI158" s="14"/>
      <c r="AJ158" s="14"/>
      <c r="AK158" s="14"/>
    </row>
    <row r="159" spans="3:39">
      <c r="C159" s="14" t="str">
        <f>IF(OR(F159="",H159=""),"",IF(F159=H159,1,IF(F159&lt;H159,0,IF(F159-H159&lt;10,2,IF(F159&gt;H159,3,SE)))))</f>
        <v/>
      </c>
      <c r="D159" s="153" t="s">
        <v>27</v>
      </c>
      <c r="E159" s="154"/>
      <c r="F159" s="154"/>
      <c r="G159" s="154"/>
      <c r="H159" s="154"/>
      <c r="I159" s="154"/>
      <c r="J159" s="154"/>
      <c r="K159" s="154"/>
      <c r="L159" s="154"/>
      <c r="M159" s="154"/>
      <c r="N159" s="154"/>
      <c r="O159" s="154"/>
      <c r="P159" s="155"/>
      <c r="Q159" s="14" t="str">
        <f>IF(OR(H159="",F159=""),"",IF(H159=F159,1,IF(H159&lt;F159,0,IF(H159-F159&lt;10,2,IF(H159&gt;F159,3,SE)))))</f>
        <v/>
      </c>
      <c r="T159" s="2"/>
      <c r="U159" s="2"/>
      <c r="V159" s="4"/>
      <c r="W159" s="4"/>
      <c r="X159" s="3"/>
      <c r="Y159" s="3"/>
      <c r="Z159" s="3"/>
      <c r="AA159" s="3"/>
      <c r="AB159" s="3"/>
      <c r="AC159" s="3"/>
      <c r="AD159" s="4"/>
      <c r="AE159" s="4"/>
      <c r="AF159" s="4"/>
      <c r="AG159" s="4"/>
      <c r="AH159" s="14"/>
      <c r="AI159" s="14"/>
      <c r="AJ159" s="14"/>
      <c r="AK159" s="14"/>
    </row>
    <row r="160" spans="3:39" ht="15.75" thickBot="1">
      <c r="C160" s="14" t="str">
        <f>IF(OR(F160="",H160=""),"",IF(F160=H160,1,IF(F160&lt;H160,0,IF(F160-H160&lt;10,2,IF(F160&gt;H160,3,SE)))))</f>
        <v/>
      </c>
      <c r="D160" s="156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8"/>
      <c r="Q160" s="14" t="str">
        <f>IF(OR(H160="",F160=""),"",IF(H160=F160,1,IF(H160&lt;F160,0,IF(H160-F160&lt;10,2,IF(H160&gt;F160,3,SE)))))</f>
        <v/>
      </c>
      <c r="T160" s="2"/>
      <c r="U160" s="2"/>
      <c r="V160" s="4"/>
      <c r="W160" s="4"/>
      <c r="X160" s="3"/>
      <c r="Y160" s="3"/>
      <c r="Z160" s="3"/>
      <c r="AA160" s="3"/>
      <c r="AB160" s="3"/>
      <c r="AC160" s="3"/>
      <c r="AD160" s="4"/>
      <c r="AE160" s="4"/>
      <c r="AF160" s="4"/>
      <c r="AG160" s="4"/>
      <c r="AH160" s="14"/>
      <c r="AI160" s="14"/>
      <c r="AJ160" s="14"/>
      <c r="AK160" s="14"/>
    </row>
    <row r="161" spans="3:37">
      <c r="C161" s="14" t="str">
        <f>IF(OR(F161="",H161=""),"",IF(F161=H161,1,IF(F161&lt;H161,0,IF(F161-H161&lt;10,2,IF(F161&gt;H161,3,SE)))))</f>
        <v/>
      </c>
      <c r="Q161" s="14" t="str">
        <f>IF(OR(H161="",F161=""),"",IF(H161=F161,1,IF(H161&lt;F161,0,IF(H161-F161&lt;10,2,IF(H161&gt;F161,3,SE)))))</f>
        <v/>
      </c>
      <c r="T161" s="2"/>
      <c r="U161" s="2"/>
      <c r="V161" s="4"/>
      <c r="W161" s="4"/>
      <c r="X161" s="3"/>
      <c r="Y161" s="3"/>
      <c r="Z161" s="3"/>
      <c r="AA161" s="3"/>
      <c r="AB161" s="3"/>
      <c r="AC161" s="3"/>
      <c r="AD161" s="4"/>
      <c r="AE161" s="4"/>
      <c r="AF161" s="4"/>
      <c r="AG161" s="4"/>
      <c r="AH161" s="14"/>
      <c r="AI161" s="14"/>
      <c r="AJ161" s="14"/>
      <c r="AK161" s="14"/>
    </row>
    <row r="162" spans="3:37">
      <c r="C162" s="14" t="str">
        <f>IF(OR(F162="",H162=""),"",IF(F162=H162,1,IF(F162&lt;H162,0,IF(F162-H162&lt;10,2,IF(F162&gt;H162,3,SE)))))</f>
        <v/>
      </c>
      <c r="D162" s="152" t="str">
        <f>V145</f>
        <v xml:space="preserve">8º BRASILEIRO SERIE A </v>
      </c>
      <c r="E162" s="152"/>
      <c r="F162" s="15"/>
      <c r="G162" s="16" t="s">
        <v>24</v>
      </c>
      <c r="H162" s="15"/>
      <c r="I162" s="152" t="str">
        <f>V144</f>
        <v>5º BRASILEIRO SERIE B</v>
      </c>
      <c r="J162" s="152"/>
      <c r="K162" s="152"/>
      <c r="L162" s="152"/>
      <c r="M162" s="152"/>
      <c r="N162" s="152"/>
      <c r="O162" s="152"/>
      <c r="P162" s="152"/>
      <c r="Q162" s="14" t="str">
        <f>IF(OR(H162="",F162=""),"",IF(H162=F162,1,IF(H162&lt;F162,0,IF(H162-F162&lt;10,2,IF(H162&gt;F162,3,SE)))))</f>
        <v/>
      </c>
      <c r="T162" s="2"/>
      <c r="U162" s="2"/>
      <c r="V162" s="4"/>
      <c r="W162" s="4"/>
      <c r="X162" s="3"/>
      <c r="Y162" s="3"/>
      <c r="Z162" s="3"/>
      <c r="AA162" s="3"/>
      <c r="AB162" s="3"/>
      <c r="AC162" s="3"/>
      <c r="AD162" s="4"/>
      <c r="AE162" s="4"/>
      <c r="AF162" s="4"/>
      <c r="AG162" s="4"/>
      <c r="AH162" s="14"/>
      <c r="AI162" s="14"/>
      <c r="AJ162" s="14"/>
      <c r="AK162" s="14"/>
    </row>
    <row r="163" spans="3:37">
      <c r="C163" s="14" t="str">
        <f>IF(OR(F163="",H163=""),"",IF(F163=H163,1,IF(F163&lt;H163,0,IF(F163-H163&lt;10,2,IF(F163&gt;H163,3,SE)))))</f>
        <v/>
      </c>
      <c r="D163" s="152" t="str">
        <f>V143</f>
        <v xml:space="preserve">5º BRASILEIRO SERIE C </v>
      </c>
      <c r="E163" s="152"/>
      <c r="F163" s="15"/>
      <c r="G163" s="16" t="s">
        <v>24</v>
      </c>
      <c r="H163" s="15"/>
      <c r="I163" s="152" t="str">
        <f>V142</f>
        <v>6º BRACILEIRO SERIE D</v>
      </c>
      <c r="J163" s="152"/>
      <c r="K163" s="152"/>
      <c r="L163" s="152"/>
      <c r="M163" s="152"/>
      <c r="N163" s="152"/>
      <c r="O163" s="152"/>
      <c r="P163" s="152"/>
      <c r="Q163" s="14" t="str">
        <f>IF(OR(H163="",F163=""),"",IF(H163=F163,1,IF(H163&lt;F163,0,IF(H163-F163&lt;10,2,IF(H163&gt;F163,3,SE)))))</f>
        <v/>
      </c>
      <c r="T163" s="2"/>
      <c r="U163" s="2"/>
      <c r="V163" s="4"/>
      <c r="W163" s="4"/>
      <c r="X163" s="3"/>
      <c r="Y163" s="3"/>
      <c r="Z163" s="3"/>
      <c r="AA163" s="3"/>
      <c r="AB163" s="3"/>
      <c r="AC163" s="3"/>
      <c r="AD163" s="4"/>
      <c r="AE163" s="4"/>
      <c r="AF163" s="4"/>
      <c r="AG163" s="4"/>
      <c r="AH163" s="14"/>
      <c r="AI163" s="14"/>
      <c r="AJ163" s="14"/>
      <c r="AK163" s="14"/>
    </row>
    <row r="164" spans="3:37" ht="15.75" thickBot="1">
      <c r="C164" s="14" t="str">
        <f>IF(OR(F164="",H164=""),"",IF(F164=H164,1,IF(F164&lt;H164,0,IF(F164-H164&lt;10,2,IF(F164&gt;H164,3,SE)))))</f>
        <v/>
      </c>
      <c r="Q164" s="14" t="str">
        <f>IF(OR(H164="",F164=""),"",IF(H164=F164,1,IF(H164&lt;F164,0,IF(H164-F164&lt;10,2,IF(H164&gt;F164,3,SE)))))</f>
        <v/>
      </c>
      <c r="T164" s="2"/>
      <c r="U164" s="2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2"/>
      <c r="AI164" s="2"/>
      <c r="AJ164" s="2"/>
      <c r="AK164" s="2"/>
    </row>
    <row r="165" spans="3:37">
      <c r="C165" s="14" t="str">
        <f>IF(OR(F165="",H165=""),"",IF(F165=H165,1,IF(F165&lt;H165,0,IF(F165-H165&lt;10,2,IF(F165&gt;H165,3,SE)))))</f>
        <v/>
      </c>
      <c r="D165" s="153" t="s">
        <v>28</v>
      </c>
      <c r="E165" s="154"/>
      <c r="F165" s="154"/>
      <c r="G165" s="154"/>
      <c r="H165" s="154"/>
      <c r="I165" s="154"/>
      <c r="J165" s="154"/>
      <c r="K165" s="154"/>
      <c r="L165" s="154"/>
      <c r="M165" s="154"/>
      <c r="N165" s="154"/>
      <c r="O165" s="154"/>
      <c r="P165" s="155"/>
      <c r="Q165" s="14" t="str">
        <f>IF(OR(H165="",F165=""),"",IF(H165=F165,1,IF(H165&lt;F165,0,IF(H165-F165&lt;10,2,IF(H165&gt;F165,3,SE)))))</f>
        <v/>
      </c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</row>
    <row r="166" spans="3:37" ht="15.75" thickBot="1">
      <c r="C166" s="14" t="str">
        <f>IF(OR(F166="",H166=""),"",IF(F166=H166,1,IF(F166&lt;H166,0,IF(F166-H166&lt;10,2,IF(F166&gt;H166,3,SE)))))</f>
        <v/>
      </c>
      <c r="D166" s="156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8"/>
      <c r="Q166" s="14" t="str">
        <f>IF(OR(H166="",F166=""),"",IF(H166=F166,1,IF(H166&lt;F166,0,IF(H166-F166&lt;10,2,IF(H166&gt;F166,3,SE)))))</f>
        <v/>
      </c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</row>
    <row r="167" spans="3:37">
      <c r="C167" s="14" t="str">
        <f>IF(OR(F167="",H167=""),"",IF(F167=H167,1,IF(F167&lt;H167,0,IF(F167-H167&lt;10,2,IF(F167&gt;H167,3,SE)))))</f>
        <v/>
      </c>
      <c r="Q167" s="14" t="str">
        <f>IF(OR(H167="",F167=""),"",IF(H167=F167,1,IF(H167&lt;F167,0,IF(H167-F167&lt;10,2,IF(H167&gt;F167,3,SE)))))</f>
        <v/>
      </c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</row>
    <row r="168" spans="3:37">
      <c r="C168" s="14" t="str">
        <f>IF(OR(F168="",H168=""),"",IF(F168=H168,1,IF(F168&lt;H168,0,IF(F168-H168&lt;10,2,IF(F168&gt;H168,3,SE)))))</f>
        <v/>
      </c>
      <c r="D168" s="152" t="str">
        <f>V145</f>
        <v xml:space="preserve">8º BRASILEIRO SERIE A </v>
      </c>
      <c r="E168" s="152"/>
      <c r="F168" s="15"/>
      <c r="G168" s="17" t="s">
        <v>24</v>
      </c>
      <c r="H168" s="15"/>
      <c r="I168" s="152" t="str">
        <f>V142</f>
        <v>6º BRACILEIRO SERIE D</v>
      </c>
      <c r="J168" s="152"/>
      <c r="K168" s="152"/>
      <c r="L168" s="152"/>
      <c r="M168" s="152"/>
      <c r="N168" s="152"/>
      <c r="O168" s="152"/>
      <c r="P168" s="152"/>
      <c r="Q168" s="14" t="str">
        <f>IF(OR(H168="",F168=""),"",IF(H168=F168,1,IF(H168&lt;F168,0,IF(H168-F168&lt;10,2,IF(H168&gt;F168,3,SE)))))</f>
        <v/>
      </c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</row>
    <row r="169" spans="3:37">
      <c r="C169" s="14" t="str">
        <f>IF(OR(F169="",H169=""),"",IF(F169=H169,1,IF(F169&lt;H169,0,IF(F169-H169&lt;10,2,IF(F169&gt;H169,3,SE)))))</f>
        <v/>
      </c>
      <c r="D169" s="152" t="str">
        <f>V144</f>
        <v>5º BRASILEIRO SERIE B</v>
      </c>
      <c r="E169" s="152"/>
      <c r="F169" s="15"/>
      <c r="G169" s="17" t="s">
        <v>24</v>
      </c>
      <c r="H169" s="15"/>
      <c r="I169" s="152" t="str">
        <f>V143</f>
        <v xml:space="preserve">5º BRASILEIRO SERIE C </v>
      </c>
      <c r="J169" s="152"/>
      <c r="K169" s="152"/>
      <c r="L169" s="152"/>
      <c r="M169" s="152"/>
      <c r="N169" s="152"/>
      <c r="O169" s="152"/>
      <c r="P169" s="152"/>
      <c r="Q169" s="14" t="str">
        <f>IF(OR(H169="",F169=""),"",IF(H169=F169,1,IF(H169&lt;F169,0,IF(H169-F169&lt;10,2,IF(H169&gt;F169,3,SE)))))</f>
        <v/>
      </c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</row>
    <row r="170" spans="3:37" ht="15.75" thickBot="1">
      <c r="C170" s="14" t="str">
        <f>IF(OR(F170="",H170=""),"",IF(F170=H170,1,IF(F170&lt;H170,0,IF(F170-H170&lt;10,2,IF(F170&gt;H170,3,SE)))))</f>
        <v/>
      </c>
      <c r="Q170" s="14" t="str">
        <f>IF(OR(H170="",F170=""),"",IF(H170=F170,1,IF(H170&lt;F170,0,IF(H170-F170&lt;10,2,IF(H170&gt;F170,3,SE)))))</f>
        <v/>
      </c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</row>
    <row r="171" spans="3:37">
      <c r="C171" s="14" t="str">
        <f>IF(OR(F171="",H171=""),"",IF(F171=H171,1,IF(F171&lt;H171,0,IF(F171-H171&lt;10,2,IF(F171&gt;H171,3,SE)))))</f>
        <v/>
      </c>
      <c r="D171" s="153" t="s">
        <v>29</v>
      </c>
      <c r="E171" s="154"/>
      <c r="F171" s="154"/>
      <c r="G171" s="154"/>
      <c r="H171" s="154"/>
      <c r="I171" s="154"/>
      <c r="J171" s="154"/>
      <c r="K171" s="154"/>
      <c r="L171" s="154"/>
      <c r="M171" s="154"/>
      <c r="N171" s="154"/>
      <c r="O171" s="154"/>
      <c r="P171" s="155"/>
      <c r="Q171" s="14" t="str">
        <f>IF(OR(H171="",F171=""),"",IF(H171=F171,1,IF(H171&lt;F171,0,IF(H171-F171&lt;10,2,IF(H171&gt;F171,3,SE)))))</f>
        <v/>
      </c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</row>
    <row r="172" spans="3:37" ht="15.75" thickBot="1">
      <c r="C172" s="14" t="str">
        <f>IF(OR(F172="",H172=""),"",IF(F172=H172,1,IF(F172&lt;H172,0,IF(F172-H172&lt;10,2,IF(F172&gt;H172,3,SE)))))</f>
        <v/>
      </c>
      <c r="D172" s="156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8"/>
      <c r="Q172" s="14" t="str">
        <f>IF(OR(H172="",F172=""),"",IF(H172=F172,1,IF(H172&lt;F172,0,IF(H172-F172&lt;10,2,IF(H172&gt;F172,3,SE)))))</f>
        <v/>
      </c>
      <c r="T172" s="2"/>
      <c r="U172" s="2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2"/>
      <c r="AH172" s="2"/>
      <c r="AI172" s="2"/>
      <c r="AJ172" s="2"/>
      <c r="AK172" s="2"/>
    </row>
    <row r="173" spans="3:37">
      <c r="C173" s="14" t="str">
        <f>IF(OR(F173="",H173=""),"",IF(F173=H173,1,IF(F173&lt;H173,0,IF(F173-H173&lt;10,2,IF(F173&gt;H173,3,SE)))))</f>
        <v/>
      </c>
      <c r="Q173" s="14" t="str">
        <f>IF(OR(H173="",F173=""),"",IF(H173=F173,1,IF(H173&lt;F173,0,IF(H173-F173&lt;10,2,IF(H173&gt;F173,3,SE)))))</f>
        <v/>
      </c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</row>
    <row r="174" spans="3:37">
      <c r="C174" s="14" t="str">
        <f>IF(OR(F174="",H174=""),"",IF(F174=H174,1,IF(F174&lt;H174,0,IF(F174-H174&lt;10,2,IF(F174&gt;H174,3,SE)))))</f>
        <v/>
      </c>
      <c r="D174" s="152" t="str">
        <f>V145</f>
        <v xml:space="preserve">8º BRASILEIRO SERIE A </v>
      </c>
      <c r="E174" s="152"/>
      <c r="F174" s="15"/>
      <c r="G174" s="17" t="s">
        <v>24</v>
      </c>
      <c r="H174" s="15"/>
      <c r="I174" s="152" t="str">
        <f>V143</f>
        <v xml:space="preserve">5º BRASILEIRO SERIE C </v>
      </c>
      <c r="J174" s="152"/>
      <c r="K174" s="152"/>
      <c r="L174" s="152"/>
      <c r="M174" s="152"/>
      <c r="N174" s="152"/>
      <c r="O174" s="152"/>
      <c r="P174" s="152"/>
      <c r="Q174" s="14" t="str">
        <f>IF(OR(H174="",F174=""),"",IF(H174=F174,1,IF(H174&lt;F174,0,IF(H174-F174&lt;10,2,IF(H174&gt;F174,3,SE)))))</f>
        <v/>
      </c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</row>
    <row r="175" spans="3:37">
      <c r="C175" s="14" t="str">
        <f>IF(OR(F175="",H175=""),"",IF(F175=H175,1,IF(F175&lt;H175,0,IF(F175-H175&lt;10,2,IF(F175&gt;H175,3,SE)))))</f>
        <v/>
      </c>
      <c r="D175" s="152" t="str">
        <f>V144</f>
        <v>5º BRASILEIRO SERIE B</v>
      </c>
      <c r="E175" s="152"/>
      <c r="F175" s="15"/>
      <c r="G175" s="17" t="s">
        <v>24</v>
      </c>
      <c r="H175" s="15"/>
      <c r="I175" s="152" t="str">
        <f>V142</f>
        <v>6º BRACILEIRO SERIE D</v>
      </c>
      <c r="J175" s="152"/>
      <c r="K175" s="152"/>
      <c r="L175" s="152"/>
      <c r="M175" s="152"/>
      <c r="N175" s="152"/>
      <c r="O175" s="152"/>
      <c r="P175" s="152"/>
      <c r="Q175" s="14" t="str">
        <f>IF(OR(H175="",F175=""),"",IF(H175=F175,1,IF(H175&lt;F175,0,IF(H175-F175&lt;10,2,IF(H175&gt;F175,3,SE)))))</f>
        <v/>
      </c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</row>
    <row r="176" spans="3:37" ht="15.75" thickBot="1">
      <c r="C176" s="14" t="str">
        <f>IF(OR(F176="",H176=""),"",IF(F176=H176,1,IF(F176&lt;H176,0,IF(F176-H176&lt;10,2,IF(F176&gt;H176,3,SE)))))</f>
        <v/>
      </c>
      <c r="Q176" s="14" t="str">
        <f>IF(OR(H176="",F176=""),"",IF(H176=F176,1,IF(H176&lt;F176,0,IF(H176-F176&lt;10,2,IF(H176&gt;F176,3,SE)))))</f>
        <v/>
      </c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</row>
    <row r="177" spans="3:37">
      <c r="C177" s="14" t="str">
        <f>IF(OR(F177="",H177=""),"",IF(F177=H177,1,IF(F177&lt;H177,0,IF(F177-H177&lt;10,2,IF(F177&gt;H177,3,SE)))))</f>
        <v/>
      </c>
      <c r="D177" s="153" t="s">
        <v>30</v>
      </c>
      <c r="E177" s="154"/>
      <c r="F177" s="154"/>
      <c r="G177" s="154"/>
      <c r="H177" s="154"/>
      <c r="I177" s="154"/>
      <c r="J177" s="154"/>
      <c r="K177" s="154"/>
      <c r="L177" s="154"/>
      <c r="M177" s="154"/>
      <c r="N177" s="154"/>
      <c r="O177" s="154"/>
      <c r="P177" s="155"/>
      <c r="Q177" s="14" t="str">
        <f>IF(OR(H177="",F177=""),"",IF(H177=F177,1,IF(H177&lt;F177,0,IF(H177-F177&lt;10,2,IF(H177&gt;F177,3,SE)))))</f>
        <v/>
      </c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</row>
    <row r="178" spans="3:37" ht="15.75" thickBot="1">
      <c r="C178" s="14" t="str">
        <f>IF(OR(F178="",H178=""),"",IF(F178=H178,1,IF(F178&lt;H178,0,IF(F178-H178&lt;10,2,IF(F178&gt;H178,3,SE)))))</f>
        <v/>
      </c>
      <c r="D178" s="156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8"/>
      <c r="Q178" s="14" t="str">
        <f>IF(OR(H178="",F178=""),"",IF(H178=F178,1,IF(H178&lt;F178,0,IF(H178-F178&lt;10,2,IF(H178&gt;F178,3,SE)))))</f>
        <v/>
      </c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</row>
    <row r="179" spans="3:37">
      <c r="C179" s="14" t="str">
        <f>IF(OR(F179="",H179=""),"",IF(F179=H179,1,IF(F179&lt;H179,0,IF(F179-H179&lt;10,2,IF(F179&gt;H179,3,SE)))))</f>
        <v/>
      </c>
      <c r="Q179" s="14" t="str">
        <f>IF(OR(H179="",F179=""),"",IF(H179=F179,1,IF(H179&lt;F179,0,IF(H179-F179&lt;10,2,IF(H179&gt;F179,3,SE)))))</f>
        <v/>
      </c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</row>
    <row r="180" spans="3:37">
      <c r="C180" s="14" t="str">
        <f>IF(OR(F180="",H180=""),"",IF(F180=H180,1,IF(F180&lt;H180,0,IF(F180-H180&lt;10,2,IF(F180&gt;H180,3,SE)))))</f>
        <v/>
      </c>
      <c r="D180" s="152" t="str">
        <f>V145</f>
        <v xml:space="preserve">8º BRASILEIRO SERIE A </v>
      </c>
      <c r="E180" s="152"/>
      <c r="F180" s="15"/>
      <c r="G180" s="16" t="s">
        <v>24</v>
      </c>
      <c r="H180" s="15"/>
      <c r="I180" s="152" t="str">
        <f>V144</f>
        <v>5º BRASILEIRO SERIE B</v>
      </c>
      <c r="J180" s="152"/>
      <c r="K180" s="152"/>
      <c r="L180" s="152"/>
      <c r="M180" s="152"/>
      <c r="N180" s="152"/>
      <c r="O180" s="152"/>
      <c r="P180" s="152"/>
      <c r="Q180" s="14" t="str">
        <f>IF(OR(H180="",F180=""),"",IF(H180=F180,1,IF(H180&lt;F180,0,IF(H180-F180&lt;10,2,IF(H180&gt;F180,3,SE)))))</f>
        <v/>
      </c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</row>
    <row r="181" spans="3:37">
      <c r="C181" s="14" t="str">
        <f>IF(OR(F181="",H181=""),"",IF(F181=H181,1,IF(F181&lt;H181,0,IF(F181-H181&lt;10,2,IF(F181&gt;H181,3,SE)))))</f>
        <v/>
      </c>
      <c r="D181" s="152" t="str">
        <f>V143</f>
        <v xml:space="preserve">5º BRASILEIRO SERIE C </v>
      </c>
      <c r="E181" s="152"/>
      <c r="F181" s="15"/>
      <c r="G181" s="16" t="s">
        <v>24</v>
      </c>
      <c r="H181" s="15"/>
      <c r="I181" s="152" t="str">
        <f>V142</f>
        <v>6º BRACILEIRO SERIE D</v>
      </c>
      <c r="J181" s="152"/>
      <c r="K181" s="152"/>
      <c r="L181" s="152"/>
      <c r="M181" s="152"/>
      <c r="N181" s="152"/>
      <c r="O181" s="152"/>
      <c r="P181" s="152"/>
      <c r="Q181" s="14" t="str">
        <f>IF(OR(H181="",F181=""),"",IF(H181=F181,1,IF(H181&lt;F181,0,IF(H181-F181&lt;10,2,IF(H181&gt;F181,3,SE)))))</f>
        <v/>
      </c>
    </row>
    <row r="184" spans="3:37" ht="15.75" thickBot="1"/>
    <row r="185" spans="3:37">
      <c r="D185" s="120" t="s">
        <v>42</v>
      </c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2"/>
    </row>
    <row r="186" spans="3:37">
      <c r="D186" s="123"/>
      <c r="E186" s="124"/>
      <c r="F186" s="124"/>
      <c r="G186" s="124"/>
      <c r="H186" s="124"/>
      <c r="I186" s="124"/>
      <c r="J186" s="124"/>
      <c r="K186" s="124"/>
      <c r="L186" s="124"/>
      <c r="M186" s="124"/>
      <c r="N186" s="124"/>
      <c r="O186" s="124"/>
      <c r="P186" s="124"/>
      <c r="Q186" s="124"/>
      <c r="R186" s="124"/>
      <c r="S186" s="124"/>
      <c r="T186" s="124"/>
      <c r="U186" s="124"/>
      <c r="V186" s="124"/>
      <c r="W186" s="124"/>
      <c r="X186" s="124"/>
      <c r="Y186" s="124"/>
      <c r="Z186" s="124"/>
      <c r="AA186" s="124"/>
      <c r="AB186" s="124"/>
      <c r="AC186" s="124"/>
      <c r="AD186" s="125"/>
    </row>
    <row r="187" spans="3:37" ht="15.75" thickBot="1">
      <c r="D187" s="126"/>
      <c r="E187" s="127"/>
      <c r="F187" s="127"/>
      <c r="G187" s="127"/>
      <c r="H187" s="127"/>
      <c r="I187" s="127"/>
      <c r="J187" s="127"/>
      <c r="K187" s="124"/>
      <c r="L187" s="124"/>
      <c r="M187" s="124"/>
      <c r="N187" s="124"/>
      <c r="O187" s="124"/>
      <c r="P187" s="124"/>
      <c r="Q187" s="124"/>
      <c r="R187" s="124"/>
      <c r="S187" s="127"/>
      <c r="T187" s="127"/>
      <c r="U187" s="127"/>
      <c r="V187" s="127"/>
      <c r="W187" s="127"/>
      <c r="X187" s="127"/>
      <c r="Y187" s="127"/>
      <c r="Z187" s="127"/>
      <c r="AA187" s="127"/>
      <c r="AB187" s="127"/>
      <c r="AC187" s="127"/>
      <c r="AD187" s="128"/>
    </row>
    <row r="188" spans="3:37" ht="12.75" customHeight="1">
      <c r="D188" s="24"/>
      <c r="E188" s="25"/>
      <c r="F188" s="25"/>
      <c r="G188" s="25"/>
      <c r="H188" s="25"/>
      <c r="I188" s="25"/>
      <c r="J188" s="25"/>
      <c r="K188" s="144" t="s">
        <v>43</v>
      </c>
      <c r="L188" s="129"/>
      <c r="M188" s="129"/>
      <c r="N188" s="129"/>
      <c r="O188" s="129"/>
      <c r="P188" s="129"/>
      <c r="Q188" s="129"/>
      <c r="R188" s="14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6"/>
    </row>
    <row r="189" spans="3:37" ht="13.5" customHeight="1" thickBot="1">
      <c r="D189" s="27"/>
      <c r="E189" s="28"/>
      <c r="F189" s="28"/>
      <c r="G189" s="28"/>
      <c r="H189" s="28"/>
      <c r="I189" s="28"/>
      <c r="J189" s="28"/>
      <c r="K189" s="146"/>
      <c r="L189" s="131"/>
      <c r="M189" s="131"/>
      <c r="N189" s="131"/>
      <c r="O189" s="131"/>
      <c r="P189" s="131"/>
      <c r="Q189" s="131"/>
      <c r="R189" s="147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9"/>
    </row>
    <row r="190" spans="3:37">
      <c r="D190" s="133" t="s">
        <v>44</v>
      </c>
      <c r="E190" s="135" t="str">
        <f>IF(OR(F49="",H49=""),"1º GRUPO E",E10)</f>
        <v>1º GRUPO E</v>
      </c>
      <c r="F190" s="136"/>
      <c r="G190" s="136"/>
      <c r="H190" s="136"/>
      <c r="I190" s="136"/>
      <c r="J190" s="136"/>
      <c r="K190" s="136"/>
      <c r="L190" s="137"/>
      <c r="M190" s="30"/>
      <c r="N190" s="31" t="s">
        <v>45</v>
      </c>
      <c r="O190" s="32"/>
      <c r="P190" s="135" t="str">
        <f>IF(OR(F181="",H181=""),"2º GRUPO H",E143)</f>
        <v>2º GRUPO H</v>
      </c>
      <c r="Q190" s="136"/>
      <c r="R190" s="136"/>
      <c r="S190" s="136"/>
      <c r="T190" s="136"/>
      <c r="U190" s="136"/>
      <c r="V190" s="136"/>
      <c r="W190" s="136"/>
      <c r="X190" s="136"/>
      <c r="Y190" s="136"/>
      <c r="Z190" s="136"/>
      <c r="AA190" s="136"/>
      <c r="AB190" s="136"/>
      <c r="AC190" s="136"/>
      <c r="AD190" s="137"/>
    </row>
    <row r="191" spans="3:37" ht="15.75" thickBot="1">
      <c r="D191" s="134"/>
      <c r="E191" s="138"/>
      <c r="F191" s="139"/>
      <c r="G191" s="139"/>
      <c r="H191" s="139"/>
      <c r="I191" s="139"/>
      <c r="J191" s="139"/>
      <c r="K191" s="139"/>
      <c r="L191" s="140"/>
      <c r="M191" s="37"/>
      <c r="N191" s="38" t="s">
        <v>45</v>
      </c>
      <c r="O191" s="39"/>
      <c r="P191" s="138"/>
      <c r="Q191" s="139"/>
      <c r="R191" s="139"/>
      <c r="S191" s="139"/>
      <c r="T191" s="139"/>
      <c r="U191" s="139"/>
      <c r="V191" s="139"/>
      <c r="W191" s="139"/>
      <c r="X191" s="139"/>
      <c r="Y191" s="139"/>
      <c r="Z191" s="139"/>
      <c r="AA191" s="139"/>
      <c r="AB191" s="139"/>
      <c r="AC191" s="139"/>
      <c r="AD191" s="140"/>
    </row>
    <row r="192" spans="3:37" ht="14.25" customHeight="1" thickBot="1">
      <c r="D192" s="33"/>
      <c r="E192" s="34"/>
      <c r="F192" s="35"/>
      <c r="G192" s="35"/>
      <c r="H192" s="35"/>
      <c r="I192" s="35"/>
      <c r="J192" s="35"/>
      <c r="K192" s="35"/>
      <c r="L192" s="36"/>
      <c r="M192" s="103" t="str">
        <f>IF(OR(M190="",O190=""),"",SUM(M190:M191))</f>
        <v/>
      </c>
      <c r="N192" s="42"/>
      <c r="O192" s="104" t="str">
        <f>IF(OR(O190="",M190=""),"",SUM(O190:O191))</f>
        <v/>
      </c>
      <c r="P192" s="149"/>
      <c r="Q192" s="150"/>
      <c r="R192" s="150"/>
      <c r="S192" s="150"/>
      <c r="T192" s="150"/>
      <c r="U192" s="150"/>
      <c r="V192" s="150"/>
      <c r="W192" s="150"/>
      <c r="X192" s="150"/>
      <c r="Y192" s="150"/>
      <c r="Z192" s="150"/>
      <c r="AA192" s="150"/>
      <c r="AB192" s="150"/>
      <c r="AC192" s="150"/>
      <c r="AD192" s="151"/>
    </row>
    <row r="193" spans="4:30">
      <c r="D193" s="133" t="s">
        <v>46</v>
      </c>
      <c r="E193" s="135" t="str">
        <f>IF(OR(F93="",H93=""),"1º GRUPO F",E54)</f>
        <v>1º GRUPO F</v>
      </c>
      <c r="F193" s="136"/>
      <c r="G193" s="136"/>
      <c r="H193" s="136"/>
      <c r="I193" s="136"/>
      <c r="J193" s="136"/>
      <c r="K193" s="136"/>
      <c r="L193" s="137"/>
      <c r="M193" s="30"/>
      <c r="N193" s="31" t="s">
        <v>45</v>
      </c>
      <c r="O193" s="32"/>
      <c r="P193" s="135" t="str">
        <f>IF(OR(F137="",H137=""),"2º GRUPO G",E142)</f>
        <v>2º GRUPO G</v>
      </c>
      <c r="Q193" s="136"/>
      <c r="R193" s="136"/>
      <c r="S193" s="136"/>
      <c r="T193" s="136"/>
      <c r="U193" s="136"/>
      <c r="V193" s="136"/>
      <c r="W193" s="136"/>
      <c r="X193" s="136"/>
      <c r="Y193" s="136"/>
      <c r="Z193" s="136"/>
      <c r="AA193" s="136"/>
      <c r="AB193" s="136"/>
      <c r="AC193" s="136"/>
      <c r="AD193" s="137"/>
    </row>
    <row r="194" spans="4:30" ht="15.75" thickBot="1">
      <c r="D194" s="134"/>
      <c r="E194" s="138"/>
      <c r="F194" s="139"/>
      <c r="G194" s="139"/>
      <c r="H194" s="139"/>
      <c r="I194" s="139"/>
      <c r="J194" s="139"/>
      <c r="K194" s="139"/>
      <c r="L194" s="140"/>
      <c r="M194" s="37"/>
      <c r="N194" s="38" t="s">
        <v>45</v>
      </c>
      <c r="O194" s="39"/>
      <c r="P194" s="138"/>
      <c r="Q194" s="139"/>
      <c r="R194" s="139"/>
      <c r="S194" s="139"/>
      <c r="T194" s="139"/>
      <c r="U194" s="139"/>
      <c r="V194" s="139"/>
      <c r="W194" s="139"/>
      <c r="X194" s="139"/>
      <c r="Y194" s="139"/>
      <c r="Z194" s="139"/>
      <c r="AA194" s="139"/>
      <c r="AB194" s="139"/>
      <c r="AC194" s="139"/>
      <c r="AD194" s="140"/>
    </row>
    <row r="195" spans="4:30" ht="17.25" customHeight="1" thickBot="1">
      <c r="D195" s="33"/>
      <c r="E195" s="34"/>
      <c r="F195" s="35"/>
      <c r="G195" s="35"/>
      <c r="H195" s="35"/>
      <c r="I195" s="35"/>
      <c r="J195" s="35"/>
      <c r="K195" s="35"/>
      <c r="L195" s="36"/>
      <c r="M195" s="103" t="str">
        <f>IF(OR(M193="",O193=""),"",SUM(M193:M194))</f>
        <v/>
      </c>
      <c r="N195" s="42"/>
      <c r="O195" s="104" t="str">
        <f>IF(OR(M193="",O193=""),"",SUM(O193:O194))</f>
        <v/>
      </c>
      <c r="P195" s="149"/>
      <c r="Q195" s="150"/>
      <c r="R195" s="150"/>
      <c r="S195" s="150"/>
      <c r="T195" s="150"/>
      <c r="U195" s="150"/>
      <c r="V195" s="150"/>
      <c r="W195" s="150"/>
      <c r="X195" s="150"/>
      <c r="Y195" s="150"/>
      <c r="Z195" s="150"/>
      <c r="AA195" s="150"/>
      <c r="AB195" s="150"/>
      <c r="AC195" s="150"/>
      <c r="AD195" s="151"/>
    </row>
    <row r="196" spans="4:30">
      <c r="D196" s="133" t="s">
        <v>47</v>
      </c>
      <c r="E196" s="135" t="str">
        <f>IF(OR(F137="",H137=""),"1º GRUPO G",E142)</f>
        <v>1º GRUPO G</v>
      </c>
      <c r="F196" s="136"/>
      <c r="G196" s="136"/>
      <c r="H196" s="136"/>
      <c r="I196" s="136"/>
      <c r="J196" s="136"/>
      <c r="K196" s="136"/>
      <c r="L196" s="137"/>
      <c r="M196" s="30"/>
      <c r="N196" s="31" t="s">
        <v>45</v>
      </c>
      <c r="O196" s="32"/>
      <c r="P196" s="135" t="str">
        <f>IF(OR(F93="",H93=""),"2º GRUPO F",E55)</f>
        <v>2º GRUPO F</v>
      </c>
      <c r="Q196" s="136"/>
      <c r="R196" s="136"/>
      <c r="S196" s="136"/>
      <c r="T196" s="136"/>
      <c r="U196" s="136"/>
      <c r="V196" s="136"/>
      <c r="W196" s="136"/>
      <c r="X196" s="136"/>
      <c r="Y196" s="136"/>
      <c r="Z196" s="136"/>
      <c r="AA196" s="136"/>
      <c r="AB196" s="136"/>
      <c r="AC196" s="136"/>
      <c r="AD196" s="137"/>
    </row>
    <row r="197" spans="4:30" ht="15.75" thickBot="1">
      <c r="D197" s="134"/>
      <c r="E197" s="138"/>
      <c r="F197" s="139"/>
      <c r="G197" s="139"/>
      <c r="H197" s="139"/>
      <c r="I197" s="139"/>
      <c r="J197" s="139"/>
      <c r="K197" s="139"/>
      <c r="L197" s="140"/>
      <c r="M197" s="37"/>
      <c r="N197" s="38" t="s">
        <v>45</v>
      </c>
      <c r="O197" s="39"/>
      <c r="P197" s="138"/>
      <c r="Q197" s="139"/>
      <c r="R197" s="139"/>
      <c r="S197" s="139"/>
      <c r="T197" s="139"/>
      <c r="U197" s="139"/>
      <c r="V197" s="139"/>
      <c r="W197" s="139"/>
      <c r="X197" s="139"/>
      <c r="Y197" s="139"/>
      <c r="Z197" s="139"/>
      <c r="AA197" s="139"/>
      <c r="AB197" s="139"/>
      <c r="AC197" s="139"/>
      <c r="AD197" s="140"/>
    </row>
    <row r="198" spans="4:30" ht="17.25" customHeight="1" thickBot="1">
      <c r="D198" s="33"/>
      <c r="E198" s="34"/>
      <c r="F198" s="35"/>
      <c r="G198" s="35"/>
      <c r="H198" s="35"/>
      <c r="I198" s="35"/>
      <c r="J198" s="35"/>
      <c r="K198" s="35"/>
      <c r="L198" s="36"/>
      <c r="M198" s="103" t="str">
        <f>IF(OR(M196="",O196=""),"",SUM(M196:M197))</f>
        <v/>
      </c>
      <c r="N198" s="42"/>
      <c r="O198" s="104" t="str">
        <f>IF(OR(O196="",M196=""),"",SUM(O196:O197))</f>
        <v/>
      </c>
      <c r="P198" s="149"/>
      <c r="Q198" s="150"/>
      <c r="R198" s="150"/>
      <c r="S198" s="150"/>
      <c r="T198" s="150"/>
      <c r="U198" s="150"/>
      <c r="V198" s="150"/>
      <c r="W198" s="150"/>
      <c r="X198" s="150"/>
      <c r="Y198" s="150"/>
      <c r="Z198" s="150"/>
      <c r="AA198" s="150"/>
      <c r="AB198" s="150"/>
      <c r="AC198" s="150"/>
      <c r="AD198" s="151"/>
    </row>
    <row r="199" spans="4:30">
      <c r="D199" s="133" t="s">
        <v>48</v>
      </c>
      <c r="E199" s="135" t="str">
        <f>IF(OR(F181="",H181=""),"1º GRUPO H",E142)</f>
        <v>1º GRUPO H</v>
      </c>
      <c r="F199" s="136"/>
      <c r="G199" s="136"/>
      <c r="H199" s="136"/>
      <c r="I199" s="136"/>
      <c r="J199" s="136"/>
      <c r="K199" s="136"/>
      <c r="L199" s="137"/>
      <c r="M199" s="30"/>
      <c r="N199" s="31" t="s">
        <v>45</v>
      </c>
      <c r="O199" s="32"/>
      <c r="P199" s="135" t="str">
        <f>IF(OR(F49="",H49=""),"2º GRUPO E",E11)</f>
        <v>2º GRUPO E</v>
      </c>
      <c r="Q199" s="136"/>
      <c r="R199" s="136"/>
      <c r="S199" s="136"/>
      <c r="T199" s="136"/>
      <c r="U199" s="136"/>
      <c r="V199" s="136"/>
      <c r="W199" s="136"/>
      <c r="X199" s="136"/>
      <c r="Y199" s="136"/>
      <c r="Z199" s="136"/>
      <c r="AA199" s="136"/>
      <c r="AB199" s="136"/>
      <c r="AC199" s="136"/>
      <c r="AD199" s="137"/>
    </row>
    <row r="200" spans="4:30" ht="15.75" thickBot="1">
      <c r="D200" s="134"/>
      <c r="E200" s="138"/>
      <c r="F200" s="139"/>
      <c r="G200" s="139"/>
      <c r="H200" s="139"/>
      <c r="I200" s="139"/>
      <c r="J200" s="139"/>
      <c r="K200" s="139"/>
      <c r="L200" s="140"/>
      <c r="M200" s="37"/>
      <c r="N200" s="38" t="s">
        <v>45</v>
      </c>
      <c r="O200" s="39"/>
      <c r="P200" s="138"/>
      <c r="Q200" s="139"/>
      <c r="R200" s="139"/>
      <c r="S200" s="139"/>
      <c r="T200" s="139"/>
      <c r="U200" s="139"/>
      <c r="V200" s="139"/>
      <c r="W200" s="139"/>
      <c r="X200" s="139"/>
      <c r="Y200" s="139"/>
      <c r="Z200" s="139"/>
      <c r="AA200" s="139"/>
      <c r="AB200" s="139"/>
      <c r="AC200" s="139"/>
      <c r="AD200" s="140"/>
    </row>
    <row r="201" spans="4:30" ht="17.25" customHeight="1" thickBot="1">
      <c r="D201" s="40"/>
      <c r="E201" s="34"/>
      <c r="F201" s="35"/>
      <c r="G201" s="35"/>
      <c r="H201" s="35"/>
      <c r="I201" s="35"/>
      <c r="J201" s="35"/>
      <c r="K201" s="35"/>
      <c r="L201" s="36"/>
      <c r="M201" s="41" t="str">
        <f>IF(OR(M199="",O199=""),"",SUM(M199:M200))</f>
        <v/>
      </c>
      <c r="N201" s="42"/>
      <c r="O201" s="43" t="str">
        <f>IF(OR(M199="",O199=""),"",SUM(O199:O200))</f>
        <v/>
      </c>
      <c r="P201" s="149"/>
      <c r="Q201" s="150"/>
      <c r="R201" s="150"/>
      <c r="S201" s="150"/>
      <c r="T201" s="150"/>
      <c r="U201" s="150"/>
      <c r="V201" s="150"/>
      <c r="W201" s="150"/>
      <c r="X201" s="150"/>
      <c r="Y201" s="150"/>
      <c r="Z201" s="150"/>
      <c r="AA201" s="150"/>
      <c r="AB201" s="150"/>
      <c r="AC201" s="150"/>
      <c r="AD201" s="151"/>
    </row>
    <row r="202" spans="4:30" ht="15.75" thickBot="1"/>
    <row r="203" spans="4:30">
      <c r="D203" s="120" t="s">
        <v>49</v>
      </c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2"/>
    </row>
    <row r="204" spans="4:30">
      <c r="D204" s="123"/>
      <c r="E204" s="124"/>
      <c r="F204" s="124"/>
      <c r="G204" s="124"/>
      <c r="H204" s="124"/>
      <c r="I204" s="124"/>
      <c r="J204" s="124"/>
      <c r="K204" s="124"/>
      <c r="L204" s="124"/>
      <c r="M204" s="124"/>
      <c r="N204" s="124"/>
      <c r="O204" s="124"/>
      <c r="P204" s="124"/>
      <c r="Q204" s="124"/>
      <c r="R204" s="124"/>
      <c r="S204" s="124"/>
      <c r="T204" s="124"/>
      <c r="U204" s="124"/>
      <c r="V204" s="124"/>
      <c r="W204" s="124"/>
      <c r="X204" s="124"/>
      <c r="Y204" s="124"/>
      <c r="Z204" s="124"/>
      <c r="AA204" s="124"/>
      <c r="AB204" s="124"/>
      <c r="AC204" s="124"/>
      <c r="AD204" s="125"/>
    </row>
    <row r="205" spans="4:30" ht="15.75" thickBot="1">
      <c r="D205" s="126"/>
      <c r="E205" s="127"/>
      <c r="F205" s="127"/>
      <c r="G205" s="127"/>
      <c r="H205" s="127"/>
      <c r="I205" s="127"/>
      <c r="J205" s="127"/>
      <c r="K205" s="127"/>
      <c r="L205" s="127"/>
      <c r="M205" s="127"/>
      <c r="N205" s="127"/>
      <c r="O205" s="127"/>
      <c r="P205" s="127"/>
      <c r="Q205" s="127"/>
      <c r="R205" s="127"/>
      <c r="S205" s="127"/>
      <c r="T205" s="127"/>
      <c r="U205" s="127"/>
      <c r="V205" s="127"/>
      <c r="W205" s="127"/>
      <c r="X205" s="127"/>
      <c r="Y205" s="127"/>
      <c r="Z205" s="127"/>
      <c r="AA205" s="127"/>
      <c r="AB205" s="127"/>
      <c r="AC205" s="127"/>
      <c r="AD205" s="128"/>
    </row>
    <row r="206" spans="4:30" ht="16.5" customHeight="1">
      <c r="D206" s="27"/>
      <c r="E206" s="28"/>
      <c r="F206" s="28"/>
      <c r="G206" s="28"/>
      <c r="H206" s="28"/>
      <c r="I206" s="28"/>
      <c r="J206" s="28"/>
      <c r="K206" s="144" t="s">
        <v>50</v>
      </c>
      <c r="L206" s="129"/>
      <c r="M206" s="129"/>
      <c r="N206" s="129"/>
      <c r="O206" s="129"/>
      <c r="P206" s="129"/>
      <c r="Q206" s="129"/>
      <c r="R206" s="145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9"/>
    </row>
    <row r="207" spans="4:30" ht="17.25" customHeight="1" thickBot="1">
      <c r="D207" s="27"/>
      <c r="E207" s="28"/>
      <c r="F207" s="28"/>
      <c r="G207" s="28"/>
      <c r="H207" s="28"/>
      <c r="I207" s="28"/>
      <c r="J207" s="28"/>
      <c r="K207" s="146"/>
      <c r="L207" s="131"/>
      <c r="M207" s="131"/>
      <c r="N207" s="131"/>
      <c r="O207" s="131"/>
      <c r="P207" s="131"/>
      <c r="Q207" s="131"/>
      <c r="R207" s="147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9"/>
    </row>
    <row r="208" spans="4:30">
      <c r="D208" s="135" t="s">
        <v>51</v>
      </c>
      <c r="E208" s="135" t="str">
        <f>IF(OR(N192="",P192=""),"VENCEDOR J1",IF(N192&gt;P192,E190,P190))</f>
        <v>VENCEDOR J1</v>
      </c>
      <c r="F208" s="136"/>
      <c r="G208" s="136"/>
      <c r="H208" s="136"/>
      <c r="I208" s="136"/>
      <c r="J208" s="136"/>
      <c r="K208" s="136"/>
      <c r="L208" s="137"/>
      <c r="M208" s="30"/>
      <c r="N208" s="31" t="s">
        <v>45</v>
      </c>
      <c r="O208" s="32"/>
      <c r="P208" s="135" t="str">
        <f>IF(OR(N195="",P195=""),"VENCEDOR J2",IF(N195&gt;P195,E193,P193))</f>
        <v>VENCEDOR J2</v>
      </c>
      <c r="Q208" s="136"/>
      <c r="R208" s="136"/>
      <c r="S208" s="136"/>
      <c r="T208" s="136"/>
      <c r="U208" s="136"/>
      <c r="V208" s="136"/>
      <c r="W208" s="136"/>
      <c r="X208" s="136"/>
      <c r="Y208" s="136"/>
      <c r="Z208" s="136"/>
      <c r="AA208" s="136"/>
      <c r="AB208" s="136"/>
      <c r="AC208" s="136"/>
      <c r="AD208" s="137"/>
    </row>
    <row r="209" spans="4:30" ht="15.75" thickBot="1">
      <c r="D209" s="148"/>
      <c r="E209" s="138"/>
      <c r="F209" s="139"/>
      <c r="G209" s="139"/>
      <c r="H209" s="139"/>
      <c r="I209" s="139"/>
      <c r="J209" s="139"/>
      <c r="K209" s="139"/>
      <c r="L209" s="140"/>
      <c r="M209" s="44"/>
      <c r="N209" s="45" t="s">
        <v>45</v>
      </c>
      <c r="O209" s="46"/>
      <c r="P209" s="138"/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  <c r="AA209" s="139"/>
      <c r="AB209" s="139"/>
      <c r="AC209" s="139"/>
      <c r="AD209" s="140"/>
    </row>
    <row r="210" spans="4:30" ht="15" customHeight="1" thickBot="1">
      <c r="D210" s="47"/>
      <c r="E210" s="48"/>
      <c r="F210" s="49"/>
      <c r="G210" s="49"/>
      <c r="H210" s="49"/>
      <c r="I210" s="49"/>
      <c r="J210" s="49"/>
      <c r="K210" s="49"/>
      <c r="L210" s="50"/>
      <c r="M210" s="51" t="str">
        <f>IF(OR(M208="",O208=""),"",SUM(M208:M209))</f>
        <v/>
      </c>
      <c r="N210" s="52"/>
      <c r="O210" s="53" t="str">
        <f>IF(OR(M208="",O208=""),"",SUM(O208:O209))</f>
        <v/>
      </c>
      <c r="P210" s="149"/>
      <c r="Q210" s="150"/>
      <c r="R210" s="150"/>
      <c r="S210" s="150"/>
      <c r="T210" s="150"/>
      <c r="U210" s="150"/>
      <c r="V210" s="150"/>
      <c r="W210" s="150"/>
      <c r="X210" s="150"/>
      <c r="Y210" s="150"/>
      <c r="Z210" s="150"/>
      <c r="AA210" s="150"/>
      <c r="AB210" s="150"/>
      <c r="AC210" s="150"/>
      <c r="AD210" s="151"/>
    </row>
    <row r="211" spans="4:30">
      <c r="D211" s="148" t="s">
        <v>52</v>
      </c>
      <c r="E211" s="135" t="str">
        <f>IF(OR(N198="",P198=""),"VENCEDOR J3",IF(N198&gt;P198,E196,P196))</f>
        <v>VENCEDOR J3</v>
      </c>
      <c r="F211" s="136"/>
      <c r="G211" s="136"/>
      <c r="H211" s="136"/>
      <c r="I211" s="136"/>
      <c r="J211" s="136"/>
      <c r="K211" s="136"/>
      <c r="L211" s="137"/>
      <c r="M211" s="30"/>
      <c r="N211" s="31" t="s">
        <v>45</v>
      </c>
      <c r="O211" s="32"/>
      <c r="P211" s="135" t="str">
        <f>IF(OR(N201="",P201=""),"VENCEDOR J4",IF(N201&gt;P201,E199,P199))</f>
        <v>VENCEDOR J4</v>
      </c>
      <c r="Q211" s="136"/>
      <c r="R211" s="136"/>
      <c r="S211" s="136"/>
      <c r="T211" s="136"/>
      <c r="U211" s="136"/>
      <c r="V211" s="136"/>
      <c r="W211" s="136"/>
      <c r="X211" s="136"/>
      <c r="Y211" s="136"/>
      <c r="Z211" s="136"/>
      <c r="AA211" s="136"/>
      <c r="AB211" s="136"/>
      <c r="AC211" s="136"/>
      <c r="AD211" s="137"/>
    </row>
    <row r="212" spans="4:30" ht="15.75" thickBot="1">
      <c r="D212" s="148"/>
      <c r="E212" s="138"/>
      <c r="F212" s="139"/>
      <c r="G212" s="139"/>
      <c r="H212" s="139"/>
      <c r="I212" s="139"/>
      <c r="J212" s="139"/>
      <c r="K212" s="139"/>
      <c r="L212" s="140"/>
      <c r="M212" s="37"/>
      <c r="N212" s="38" t="s">
        <v>45</v>
      </c>
      <c r="O212" s="39"/>
      <c r="P212" s="138"/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  <c r="AA212" s="139"/>
      <c r="AB212" s="139"/>
      <c r="AC212" s="139"/>
      <c r="AD212" s="140"/>
    </row>
    <row r="213" spans="4:30" ht="15.75" thickBot="1">
      <c r="D213" s="40"/>
      <c r="E213" s="40"/>
      <c r="F213" s="54"/>
      <c r="G213" s="54"/>
      <c r="H213" s="54"/>
      <c r="I213" s="54"/>
      <c r="J213" s="54"/>
      <c r="K213" s="54"/>
      <c r="L213" s="55"/>
      <c r="M213" s="56" t="str">
        <f>IF(OR(M211="",O211=""),"",SUM(M211:M212))</f>
        <v/>
      </c>
      <c r="N213" s="42"/>
      <c r="O213" s="57" t="str">
        <f>IF(OR(M211="",O211=""),"",SUM(O211:O212))</f>
        <v/>
      </c>
      <c r="P213" s="141"/>
      <c r="Q213" s="142"/>
      <c r="R213" s="142"/>
      <c r="S213" s="142"/>
      <c r="T213" s="142"/>
      <c r="U213" s="142"/>
      <c r="V213" s="142"/>
      <c r="W213" s="142"/>
      <c r="X213" s="142"/>
      <c r="Y213" s="142"/>
      <c r="Z213" s="142"/>
      <c r="AA213" s="142"/>
      <c r="AB213" s="142"/>
      <c r="AC213" s="142"/>
      <c r="AD213" s="143"/>
    </row>
    <row r="214" spans="4:30" ht="15.75" thickBot="1"/>
    <row r="215" spans="4:30">
      <c r="D215" s="120" t="s">
        <v>53</v>
      </c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2"/>
    </row>
    <row r="216" spans="4:30">
      <c r="D216" s="123"/>
      <c r="E216" s="124"/>
      <c r="F216" s="124"/>
      <c r="G216" s="124"/>
      <c r="H216" s="124"/>
      <c r="I216" s="124"/>
      <c r="J216" s="124"/>
      <c r="K216" s="124"/>
      <c r="L216" s="124"/>
      <c r="M216" s="124"/>
      <c r="N216" s="124"/>
      <c r="O216" s="124"/>
      <c r="P216" s="124"/>
      <c r="Q216" s="124"/>
      <c r="R216" s="124"/>
      <c r="S216" s="124"/>
      <c r="T216" s="124"/>
      <c r="U216" s="124"/>
      <c r="V216" s="124"/>
      <c r="W216" s="124"/>
      <c r="X216" s="124"/>
      <c r="Y216" s="124"/>
      <c r="Z216" s="124"/>
      <c r="AA216" s="124"/>
      <c r="AB216" s="124"/>
      <c r="AC216" s="124"/>
      <c r="AD216" s="125"/>
    </row>
    <row r="217" spans="4:30" ht="15.75" thickBot="1">
      <c r="D217" s="126"/>
      <c r="E217" s="127"/>
      <c r="F217" s="127"/>
      <c r="G217" s="127"/>
      <c r="H217" s="127"/>
      <c r="I217" s="127"/>
      <c r="J217" s="127"/>
      <c r="K217" s="127"/>
      <c r="L217" s="127"/>
      <c r="M217" s="127"/>
      <c r="N217" s="127"/>
      <c r="O217" s="127"/>
      <c r="P217" s="127"/>
      <c r="Q217" s="127"/>
      <c r="R217" s="127"/>
      <c r="S217" s="127"/>
      <c r="T217" s="127"/>
      <c r="U217" s="127"/>
      <c r="V217" s="127"/>
      <c r="W217" s="127"/>
      <c r="X217" s="127"/>
      <c r="Y217" s="127"/>
      <c r="Z217" s="127"/>
      <c r="AA217" s="127"/>
      <c r="AB217" s="127"/>
      <c r="AC217" s="127"/>
      <c r="AD217" s="128"/>
    </row>
    <row r="218" spans="4:30" ht="19.5" customHeight="1">
      <c r="D218" s="27"/>
      <c r="E218" s="28"/>
      <c r="F218" s="28"/>
      <c r="G218" s="28"/>
      <c r="H218" s="28"/>
      <c r="I218" s="28"/>
      <c r="J218" s="28"/>
      <c r="K218" s="144" t="s">
        <v>54</v>
      </c>
      <c r="L218" s="129"/>
      <c r="M218" s="129"/>
      <c r="N218" s="129"/>
      <c r="O218" s="129"/>
      <c r="P218" s="129"/>
      <c r="Q218" s="129"/>
      <c r="R218" s="145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9"/>
    </row>
    <row r="219" spans="4:30" ht="16.5" customHeight="1" thickBot="1">
      <c r="D219" s="27"/>
      <c r="E219" s="28"/>
      <c r="F219" s="28"/>
      <c r="G219" s="28"/>
      <c r="H219" s="28"/>
      <c r="I219" s="28"/>
      <c r="J219" s="28"/>
      <c r="K219" s="146"/>
      <c r="L219" s="131"/>
      <c r="M219" s="131"/>
      <c r="N219" s="131"/>
      <c r="O219" s="131"/>
      <c r="P219" s="131"/>
      <c r="Q219" s="131"/>
      <c r="R219" s="147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9"/>
    </row>
    <row r="220" spans="4:30">
      <c r="D220" s="133" t="s">
        <v>55</v>
      </c>
      <c r="E220" s="135" t="str">
        <f>IF(OR(N210="",P210=""),"PERDEDOR J5",IF(N210&lt;P210,E208,P208))</f>
        <v>PERDEDOR J5</v>
      </c>
      <c r="F220" s="136"/>
      <c r="G220" s="136"/>
      <c r="H220" s="136"/>
      <c r="I220" s="136"/>
      <c r="J220" s="136"/>
      <c r="K220" s="136"/>
      <c r="L220" s="137"/>
      <c r="M220" s="58"/>
      <c r="N220" s="59" t="s">
        <v>45</v>
      </c>
      <c r="O220" s="60"/>
      <c r="P220" s="135" t="str">
        <f>IF(OR(N213="",P213=""),"PERDEDOR J6",IF(N213&lt;P213,E211,P211))</f>
        <v>PERDEDOR J6</v>
      </c>
      <c r="Q220" s="136"/>
      <c r="R220" s="136"/>
      <c r="S220" s="136"/>
      <c r="T220" s="136"/>
      <c r="U220" s="136"/>
      <c r="V220" s="136"/>
      <c r="W220" s="136"/>
      <c r="X220" s="136"/>
      <c r="Y220" s="136"/>
      <c r="Z220" s="136"/>
      <c r="AA220" s="136"/>
      <c r="AB220" s="136"/>
      <c r="AC220" s="136"/>
      <c r="AD220" s="137"/>
    </row>
    <row r="221" spans="4:30" ht="15.75" thickBot="1">
      <c r="D221" s="134"/>
      <c r="E221" s="138"/>
      <c r="F221" s="139"/>
      <c r="G221" s="139"/>
      <c r="H221" s="139"/>
      <c r="I221" s="139"/>
      <c r="J221" s="139"/>
      <c r="K221" s="139"/>
      <c r="L221" s="140"/>
      <c r="M221" s="61"/>
      <c r="N221" s="62" t="s">
        <v>45</v>
      </c>
      <c r="O221" s="63"/>
      <c r="P221" s="138"/>
      <c r="Q221" s="139"/>
      <c r="R221" s="139"/>
      <c r="S221" s="139"/>
      <c r="T221" s="139"/>
      <c r="U221" s="139"/>
      <c r="V221" s="139"/>
      <c r="W221" s="139"/>
      <c r="X221" s="139"/>
      <c r="Y221" s="139"/>
      <c r="Z221" s="139"/>
      <c r="AA221" s="139"/>
      <c r="AB221" s="139"/>
      <c r="AC221" s="139"/>
      <c r="AD221" s="140"/>
    </row>
    <row r="222" spans="4:30" ht="15.75" thickBot="1">
      <c r="D222" s="40"/>
      <c r="E222" s="40"/>
      <c r="F222" s="54"/>
      <c r="G222" s="54"/>
      <c r="H222" s="54"/>
      <c r="I222" s="54"/>
      <c r="J222" s="54"/>
      <c r="K222" s="54"/>
      <c r="L222" s="54"/>
      <c r="M222" s="64" t="str">
        <f>IF(OR(M220="",O220=""),"",SUM(M220:M221))</f>
        <v/>
      </c>
      <c r="N222" s="65"/>
      <c r="O222" s="66" t="str">
        <f>IF(OR(M220="",O220=""),"",SUM(O220:O221))</f>
        <v/>
      </c>
      <c r="P222" s="108"/>
      <c r="Q222" s="109"/>
      <c r="R222" s="109"/>
      <c r="S222" s="109"/>
      <c r="T222" s="109"/>
      <c r="U222" s="109"/>
      <c r="V222" s="109"/>
      <c r="W222" s="109"/>
      <c r="X222" s="109"/>
      <c r="Y222" s="109"/>
      <c r="Z222" s="109"/>
      <c r="AA222" s="109"/>
      <c r="AB222" s="109"/>
      <c r="AC222" s="109"/>
      <c r="AD222" s="110"/>
    </row>
    <row r="223" spans="4:30" ht="15.75" thickBot="1"/>
    <row r="224" spans="4:30">
      <c r="D224" s="120" t="s">
        <v>56</v>
      </c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2"/>
    </row>
    <row r="225" spans="4:30">
      <c r="D225" s="123"/>
      <c r="E225" s="124"/>
      <c r="F225" s="124"/>
      <c r="G225" s="124"/>
      <c r="H225" s="124"/>
      <c r="I225" s="124"/>
      <c r="J225" s="124"/>
      <c r="K225" s="124"/>
      <c r="L225" s="124"/>
      <c r="M225" s="124"/>
      <c r="N225" s="124"/>
      <c r="O225" s="124"/>
      <c r="P225" s="124"/>
      <c r="Q225" s="124"/>
      <c r="R225" s="124"/>
      <c r="S225" s="124"/>
      <c r="T225" s="124"/>
      <c r="U225" s="124"/>
      <c r="V225" s="124"/>
      <c r="W225" s="124"/>
      <c r="X225" s="124"/>
      <c r="Y225" s="124"/>
      <c r="Z225" s="124"/>
      <c r="AA225" s="124"/>
      <c r="AB225" s="124"/>
      <c r="AC225" s="124"/>
      <c r="AD225" s="125"/>
    </row>
    <row r="226" spans="4:30" ht="15.75" thickBot="1">
      <c r="D226" s="126"/>
      <c r="E226" s="127"/>
      <c r="F226" s="127"/>
      <c r="G226" s="127"/>
      <c r="H226" s="127"/>
      <c r="I226" s="127"/>
      <c r="J226" s="127"/>
      <c r="K226" s="127"/>
      <c r="L226" s="127"/>
      <c r="M226" s="127"/>
      <c r="N226" s="127"/>
      <c r="O226" s="127"/>
      <c r="P226" s="127"/>
      <c r="Q226" s="127"/>
      <c r="R226" s="127"/>
      <c r="S226" s="127"/>
      <c r="T226" s="127"/>
      <c r="U226" s="127"/>
      <c r="V226" s="127"/>
      <c r="W226" s="127"/>
      <c r="X226" s="127"/>
      <c r="Y226" s="127"/>
      <c r="Z226" s="127"/>
      <c r="AA226" s="127"/>
      <c r="AB226" s="127"/>
      <c r="AC226" s="127"/>
      <c r="AD226" s="128"/>
    </row>
    <row r="227" spans="4:30" ht="15" customHeight="1">
      <c r="D227" s="24"/>
      <c r="E227" s="25"/>
      <c r="F227" s="25"/>
      <c r="G227" s="25"/>
      <c r="H227" s="25"/>
      <c r="I227" s="25"/>
      <c r="J227" s="26"/>
      <c r="K227" s="129" t="s">
        <v>54</v>
      </c>
      <c r="L227" s="129"/>
      <c r="M227" s="129"/>
      <c r="N227" s="129"/>
      <c r="O227" s="129"/>
      <c r="P227" s="129"/>
      <c r="Q227" s="129"/>
      <c r="R227" s="130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9"/>
    </row>
    <row r="228" spans="4:30" ht="16.5" customHeight="1" thickBot="1">
      <c r="D228" s="67"/>
      <c r="E228" s="68"/>
      <c r="F228" s="68"/>
      <c r="G228" s="68"/>
      <c r="H228" s="68"/>
      <c r="I228" s="68"/>
      <c r="J228" s="69"/>
      <c r="K228" s="131"/>
      <c r="L228" s="131"/>
      <c r="M228" s="131"/>
      <c r="N228" s="131"/>
      <c r="O228" s="131"/>
      <c r="P228" s="131"/>
      <c r="Q228" s="131"/>
      <c r="R228" s="132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9"/>
    </row>
    <row r="229" spans="4:30">
      <c r="D229" s="133" t="s">
        <v>57</v>
      </c>
      <c r="E229" s="135" t="str">
        <f>IF(OR(N213="",P213=""),"VENCEDOR J5",IF(N210&gt;P210,E208,P208))</f>
        <v>VENCEDOR J5</v>
      </c>
      <c r="F229" s="136"/>
      <c r="G229" s="136"/>
      <c r="H229" s="136"/>
      <c r="I229" s="136"/>
      <c r="J229" s="136"/>
      <c r="K229" s="136"/>
      <c r="L229" s="137"/>
      <c r="M229" s="70"/>
      <c r="N229" s="59" t="s">
        <v>45</v>
      </c>
      <c r="O229" s="71"/>
      <c r="P229" s="135" t="str">
        <f>IF(OR(N213="",P213=""),"VENCEDOR J6",IF(N213&gt;P213,E211,P211))</f>
        <v>VENCEDOR J6</v>
      </c>
      <c r="Q229" s="136"/>
      <c r="R229" s="136"/>
      <c r="S229" s="136"/>
      <c r="T229" s="136"/>
      <c r="U229" s="136"/>
      <c r="V229" s="136"/>
      <c r="W229" s="136"/>
      <c r="X229" s="136"/>
      <c r="Y229" s="136"/>
      <c r="Z229" s="136"/>
      <c r="AA229" s="136"/>
      <c r="AB229" s="136"/>
      <c r="AC229" s="136"/>
      <c r="AD229" s="137"/>
    </row>
    <row r="230" spans="4:30" ht="15.75" thickBot="1">
      <c r="D230" s="134"/>
      <c r="E230" s="138"/>
      <c r="F230" s="139"/>
      <c r="G230" s="139"/>
      <c r="H230" s="139"/>
      <c r="I230" s="139"/>
      <c r="J230" s="139"/>
      <c r="K230" s="139"/>
      <c r="L230" s="140"/>
      <c r="M230" s="72"/>
      <c r="N230" s="62" t="s">
        <v>45</v>
      </c>
      <c r="O230" s="73"/>
      <c r="P230" s="138"/>
      <c r="Q230" s="139"/>
      <c r="R230" s="139"/>
      <c r="S230" s="139"/>
      <c r="T230" s="139"/>
      <c r="U230" s="139"/>
      <c r="V230" s="139"/>
      <c r="W230" s="139"/>
      <c r="X230" s="139"/>
      <c r="Y230" s="139"/>
      <c r="Z230" s="139"/>
      <c r="AA230" s="139"/>
      <c r="AB230" s="139"/>
      <c r="AC230" s="139"/>
      <c r="AD230" s="140"/>
    </row>
    <row r="231" spans="4:30" ht="15.75" thickBot="1">
      <c r="D231" s="40"/>
      <c r="E231" s="40"/>
      <c r="F231" s="54"/>
      <c r="G231" s="54"/>
      <c r="H231" s="54"/>
      <c r="I231" s="54"/>
      <c r="J231" s="54"/>
      <c r="K231" s="54"/>
      <c r="L231" s="54"/>
      <c r="M231" s="74" t="str">
        <f>IF(OR(M229="",O229=""),"",SUM(M229:M230))</f>
        <v/>
      </c>
      <c r="N231" s="75"/>
      <c r="O231" s="66" t="str">
        <f>IF(OR(M229="",O229=""),"",SUM(O229:O230))</f>
        <v/>
      </c>
      <c r="P231" s="108"/>
      <c r="Q231" s="109"/>
      <c r="R231" s="109"/>
      <c r="S231" s="109"/>
      <c r="T231" s="109"/>
      <c r="U231" s="109"/>
      <c r="V231" s="109"/>
      <c r="W231" s="109"/>
      <c r="X231" s="109"/>
      <c r="Y231" s="109"/>
      <c r="Z231" s="109"/>
      <c r="AA231" s="109"/>
      <c r="AB231" s="109"/>
      <c r="AC231" s="109"/>
      <c r="AD231" s="110"/>
    </row>
    <row r="236" spans="4:30" ht="15.75" thickBot="1"/>
    <row r="237" spans="4:30">
      <c r="D237" s="111" t="str">
        <f>IF(OR(M231="",O231=""),"CAMPEÃO",IF(M231&gt;O231,E229,P229))</f>
        <v>CAMPEÃO</v>
      </c>
      <c r="E237" s="112"/>
      <c r="F237" s="112"/>
      <c r="G237" s="112"/>
      <c r="H237" s="112"/>
      <c r="I237" s="112"/>
      <c r="J237" s="112"/>
      <c r="K237" s="113"/>
      <c r="M237" s="111" t="s">
        <v>78</v>
      </c>
      <c r="N237" s="112"/>
      <c r="O237" s="112"/>
      <c r="P237" s="112"/>
      <c r="Q237" s="112"/>
      <c r="R237" s="112"/>
      <c r="S237" s="112"/>
      <c r="T237" s="112"/>
      <c r="U237" s="112"/>
      <c r="V237" s="112"/>
      <c r="W237" s="112"/>
      <c r="X237" s="112"/>
      <c r="Y237" s="112"/>
      <c r="Z237" s="112"/>
      <c r="AA237" s="112"/>
      <c r="AB237" s="112"/>
      <c r="AC237" s="112"/>
      <c r="AD237" s="113"/>
    </row>
    <row r="238" spans="4:30">
      <c r="D238" s="114"/>
      <c r="E238" s="115"/>
      <c r="F238" s="115"/>
      <c r="G238" s="115"/>
      <c r="H238" s="115"/>
      <c r="I238" s="115"/>
      <c r="J238" s="115"/>
      <c r="K238" s="116"/>
      <c r="M238" s="114"/>
      <c r="N238" s="115"/>
      <c r="O238" s="115"/>
      <c r="P238" s="115"/>
      <c r="Q238" s="115"/>
      <c r="R238" s="115"/>
      <c r="S238" s="115"/>
      <c r="T238" s="115"/>
      <c r="U238" s="115"/>
      <c r="V238" s="115"/>
      <c r="W238" s="115"/>
      <c r="X238" s="115"/>
      <c r="Y238" s="115"/>
      <c r="Z238" s="115"/>
      <c r="AA238" s="115"/>
      <c r="AB238" s="115"/>
      <c r="AC238" s="115"/>
      <c r="AD238" s="116"/>
    </row>
    <row r="239" spans="4:30">
      <c r="D239" s="114"/>
      <c r="E239" s="115"/>
      <c r="F239" s="115"/>
      <c r="G239" s="115"/>
      <c r="H239" s="115"/>
      <c r="I239" s="115"/>
      <c r="J239" s="115"/>
      <c r="K239" s="116"/>
      <c r="M239" s="114"/>
      <c r="N239" s="115"/>
      <c r="O239" s="115"/>
      <c r="P239" s="115"/>
      <c r="Q239" s="115"/>
      <c r="R239" s="115"/>
      <c r="S239" s="115"/>
      <c r="T239" s="115"/>
      <c r="U239" s="115"/>
      <c r="V239" s="115"/>
      <c r="W239" s="115"/>
      <c r="X239" s="115"/>
      <c r="Y239" s="115"/>
      <c r="Z239" s="115"/>
      <c r="AA239" s="115"/>
      <c r="AB239" s="115"/>
      <c r="AC239" s="115"/>
      <c r="AD239" s="116"/>
    </row>
    <row r="240" spans="4:30">
      <c r="D240" s="114"/>
      <c r="E240" s="115"/>
      <c r="F240" s="115"/>
      <c r="G240" s="115"/>
      <c r="H240" s="115"/>
      <c r="I240" s="115"/>
      <c r="J240" s="115"/>
      <c r="K240" s="116"/>
      <c r="M240" s="114"/>
      <c r="N240" s="115"/>
      <c r="O240" s="115"/>
      <c r="P240" s="115"/>
      <c r="Q240" s="115"/>
      <c r="R240" s="115"/>
      <c r="S240" s="115"/>
      <c r="T240" s="115"/>
      <c r="U240" s="115"/>
      <c r="V240" s="115"/>
      <c r="W240" s="115"/>
      <c r="X240" s="115"/>
      <c r="Y240" s="115"/>
      <c r="Z240" s="115"/>
      <c r="AA240" s="115"/>
      <c r="AB240" s="115"/>
      <c r="AC240" s="115"/>
      <c r="AD240" s="116"/>
    </row>
    <row r="241" spans="4:30">
      <c r="D241" s="114"/>
      <c r="E241" s="115"/>
      <c r="F241" s="115"/>
      <c r="G241" s="115"/>
      <c r="H241" s="115"/>
      <c r="I241" s="115"/>
      <c r="J241" s="115"/>
      <c r="K241" s="116"/>
      <c r="M241" s="114"/>
      <c r="N241" s="115"/>
      <c r="O241" s="115"/>
      <c r="P241" s="115"/>
      <c r="Q241" s="115"/>
      <c r="R241" s="115"/>
      <c r="S241" s="115"/>
      <c r="T241" s="115"/>
      <c r="U241" s="115"/>
      <c r="V241" s="115"/>
      <c r="W241" s="115"/>
      <c r="X241" s="115"/>
      <c r="Y241" s="115"/>
      <c r="Z241" s="115"/>
      <c r="AA241" s="115"/>
      <c r="AB241" s="115"/>
      <c r="AC241" s="115"/>
      <c r="AD241" s="116"/>
    </row>
    <row r="242" spans="4:30">
      <c r="D242" s="114"/>
      <c r="E242" s="115"/>
      <c r="F242" s="115"/>
      <c r="G242" s="115"/>
      <c r="H242" s="115"/>
      <c r="I242" s="115"/>
      <c r="J242" s="115"/>
      <c r="K242" s="116"/>
      <c r="M242" s="114"/>
      <c r="N242" s="115"/>
      <c r="O242" s="115"/>
      <c r="P242" s="115"/>
      <c r="Q242" s="115"/>
      <c r="R242" s="115"/>
      <c r="S242" s="115"/>
      <c r="T242" s="115"/>
      <c r="U242" s="115"/>
      <c r="V242" s="115"/>
      <c r="W242" s="115"/>
      <c r="X242" s="115"/>
      <c r="Y242" s="115"/>
      <c r="Z242" s="115"/>
      <c r="AA242" s="115"/>
      <c r="AB242" s="115"/>
      <c r="AC242" s="115"/>
      <c r="AD242" s="116"/>
    </row>
    <row r="243" spans="4:30">
      <c r="D243" s="114"/>
      <c r="E243" s="115"/>
      <c r="F243" s="115"/>
      <c r="G243" s="115"/>
      <c r="H243" s="115"/>
      <c r="I243" s="115"/>
      <c r="J243" s="115"/>
      <c r="K243" s="116"/>
      <c r="M243" s="114"/>
      <c r="N243" s="115"/>
      <c r="O243" s="115"/>
      <c r="P243" s="115"/>
      <c r="Q243" s="115"/>
      <c r="R243" s="115"/>
      <c r="S243" s="115"/>
      <c r="T243" s="115"/>
      <c r="U243" s="115"/>
      <c r="V243" s="115"/>
      <c r="W243" s="115"/>
      <c r="X243" s="115"/>
      <c r="Y243" s="115"/>
      <c r="Z243" s="115"/>
      <c r="AA243" s="115"/>
      <c r="AB243" s="115"/>
      <c r="AC243" s="115"/>
      <c r="AD243" s="116"/>
    </row>
    <row r="244" spans="4:30">
      <c r="D244" s="114"/>
      <c r="E244" s="115"/>
      <c r="F244" s="115"/>
      <c r="G244" s="115"/>
      <c r="H244" s="115"/>
      <c r="I244" s="115"/>
      <c r="J244" s="115"/>
      <c r="K244" s="116"/>
      <c r="M244" s="114"/>
      <c r="N244" s="115"/>
      <c r="O244" s="115"/>
      <c r="P244" s="115"/>
      <c r="Q244" s="115"/>
      <c r="R244" s="115"/>
      <c r="S244" s="115"/>
      <c r="T244" s="115"/>
      <c r="U244" s="115"/>
      <c r="V244" s="115"/>
      <c r="W244" s="115"/>
      <c r="X244" s="115"/>
      <c r="Y244" s="115"/>
      <c r="Z244" s="115"/>
      <c r="AA244" s="115"/>
      <c r="AB244" s="115"/>
      <c r="AC244" s="115"/>
      <c r="AD244" s="116"/>
    </row>
    <row r="245" spans="4:30">
      <c r="D245" s="114"/>
      <c r="E245" s="115"/>
      <c r="F245" s="115"/>
      <c r="G245" s="115"/>
      <c r="H245" s="115"/>
      <c r="I245" s="115"/>
      <c r="J245" s="115"/>
      <c r="K245" s="116"/>
      <c r="M245" s="114"/>
      <c r="N245" s="115"/>
      <c r="O245" s="115"/>
      <c r="P245" s="115"/>
      <c r="Q245" s="115"/>
      <c r="R245" s="115"/>
      <c r="S245" s="115"/>
      <c r="T245" s="115"/>
      <c r="U245" s="115"/>
      <c r="V245" s="115"/>
      <c r="W245" s="115"/>
      <c r="X245" s="115"/>
      <c r="Y245" s="115"/>
      <c r="Z245" s="115"/>
      <c r="AA245" s="115"/>
      <c r="AB245" s="115"/>
      <c r="AC245" s="115"/>
      <c r="AD245" s="116"/>
    </row>
    <row r="246" spans="4:30" ht="15.75" thickBot="1">
      <c r="D246" s="117"/>
      <c r="E246" s="118"/>
      <c r="F246" s="118"/>
      <c r="G246" s="118"/>
      <c r="H246" s="118"/>
      <c r="I246" s="118"/>
      <c r="J246" s="118"/>
      <c r="K246" s="119"/>
      <c r="M246" s="117"/>
      <c r="N246" s="118"/>
      <c r="O246" s="118"/>
      <c r="P246" s="118"/>
      <c r="Q246" s="118"/>
      <c r="R246" s="118"/>
      <c r="S246" s="118"/>
      <c r="T246" s="118"/>
      <c r="U246" s="118"/>
      <c r="V246" s="118"/>
      <c r="W246" s="118"/>
      <c r="X246" s="118"/>
      <c r="Y246" s="118"/>
      <c r="Z246" s="118"/>
      <c r="AA246" s="118"/>
      <c r="AB246" s="118"/>
      <c r="AC246" s="118"/>
      <c r="AD246" s="119"/>
    </row>
    <row r="247" spans="4:30" ht="15.75" thickBot="1"/>
    <row r="248" spans="4:30">
      <c r="D248" s="111" t="str">
        <f>IF(OR(M231="",O231=""),"VICE",IF(M231&lt;O231,E229,P229))</f>
        <v>VICE</v>
      </c>
      <c r="E248" s="112"/>
      <c r="F248" s="112"/>
      <c r="G248" s="112"/>
      <c r="H248" s="112"/>
      <c r="I248" s="112"/>
      <c r="J248" s="112"/>
      <c r="K248" s="113"/>
    </row>
    <row r="249" spans="4:30">
      <c r="D249" s="114"/>
      <c r="E249" s="115"/>
      <c r="F249" s="115"/>
      <c r="G249" s="115"/>
      <c r="H249" s="115"/>
      <c r="I249" s="115"/>
      <c r="J249" s="115"/>
      <c r="K249" s="116"/>
    </row>
    <row r="250" spans="4:30">
      <c r="D250" s="114"/>
      <c r="E250" s="115"/>
      <c r="F250" s="115"/>
      <c r="G250" s="115"/>
      <c r="H250" s="115"/>
      <c r="I250" s="115"/>
      <c r="J250" s="115"/>
      <c r="K250" s="116"/>
    </row>
    <row r="251" spans="4:30">
      <c r="D251" s="114"/>
      <c r="E251" s="115"/>
      <c r="F251" s="115"/>
      <c r="G251" s="115"/>
      <c r="H251" s="115"/>
      <c r="I251" s="115"/>
      <c r="J251" s="115"/>
      <c r="K251" s="116"/>
    </row>
    <row r="252" spans="4:30">
      <c r="D252" s="114"/>
      <c r="E252" s="115"/>
      <c r="F252" s="115"/>
      <c r="G252" s="115"/>
      <c r="H252" s="115"/>
      <c r="I252" s="115"/>
      <c r="J252" s="115"/>
      <c r="K252" s="116"/>
    </row>
    <row r="253" spans="4:30">
      <c r="D253" s="114"/>
      <c r="E253" s="115"/>
      <c r="F253" s="115"/>
      <c r="G253" s="115"/>
      <c r="H253" s="115"/>
      <c r="I253" s="115"/>
      <c r="J253" s="115"/>
      <c r="K253" s="116"/>
    </row>
    <row r="254" spans="4:30">
      <c r="D254" s="114"/>
      <c r="E254" s="115"/>
      <c r="F254" s="115"/>
      <c r="G254" s="115"/>
      <c r="H254" s="115"/>
      <c r="I254" s="115"/>
      <c r="J254" s="115"/>
      <c r="K254" s="116"/>
    </row>
    <row r="255" spans="4:30">
      <c r="D255" s="114"/>
      <c r="E255" s="115"/>
      <c r="F255" s="115"/>
      <c r="G255" s="115"/>
      <c r="H255" s="115"/>
      <c r="I255" s="115"/>
      <c r="J255" s="115"/>
      <c r="K255" s="116"/>
    </row>
    <row r="256" spans="4:30">
      <c r="D256" s="114"/>
      <c r="E256" s="115"/>
      <c r="F256" s="115"/>
      <c r="G256" s="115"/>
      <c r="H256" s="115"/>
      <c r="I256" s="115"/>
      <c r="J256" s="115"/>
      <c r="K256" s="116"/>
    </row>
    <row r="257" spans="4:11" ht="15.75" thickBot="1">
      <c r="D257" s="117"/>
      <c r="E257" s="118"/>
      <c r="F257" s="118"/>
      <c r="G257" s="118"/>
      <c r="H257" s="118"/>
      <c r="I257" s="118"/>
      <c r="J257" s="118"/>
      <c r="K257" s="119"/>
    </row>
    <row r="258" spans="4:11" ht="15.75" thickBot="1"/>
    <row r="259" spans="4:11">
      <c r="D259" s="111" t="str">
        <f>IF(OR(M222="",O222=""),"3º LUGAR",IF(M222&gt;O222,E220,P220))</f>
        <v>3º LUGAR</v>
      </c>
      <c r="E259" s="112"/>
      <c r="F259" s="112"/>
      <c r="G259" s="112"/>
      <c r="H259" s="112"/>
      <c r="I259" s="112"/>
      <c r="J259" s="112"/>
      <c r="K259" s="113"/>
    </row>
    <row r="260" spans="4:11">
      <c r="D260" s="114"/>
      <c r="E260" s="115"/>
      <c r="F260" s="115"/>
      <c r="G260" s="115"/>
      <c r="H260" s="115"/>
      <c r="I260" s="115"/>
      <c r="J260" s="115"/>
      <c r="K260" s="116"/>
    </row>
    <row r="261" spans="4:11">
      <c r="D261" s="114"/>
      <c r="E261" s="115"/>
      <c r="F261" s="115"/>
      <c r="G261" s="115"/>
      <c r="H261" s="115"/>
      <c r="I261" s="115"/>
      <c r="J261" s="115"/>
      <c r="K261" s="116"/>
    </row>
    <row r="262" spans="4:11">
      <c r="D262" s="114"/>
      <c r="E262" s="115"/>
      <c r="F262" s="115"/>
      <c r="G262" s="115"/>
      <c r="H262" s="115"/>
      <c r="I262" s="115"/>
      <c r="J262" s="115"/>
      <c r="K262" s="116"/>
    </row>
    <row r="263" spans="4:11">
      <c r="D263" s="114"/>
      <c r="E263" s="115"/>
      <c r="F263" s="115"/>
      <c r="G263" s="115"/>
      <c r="H263" s="115"/>
      <c r="I263" s="115"/>
      <c r="J263" s="115"/>
      <c r="K263" s="116"/>
    </row>
    <row r="264" spans="4:11">
      <c r="D264" s="114"/>
      <c r="E264" s="115"/>
      <c r="F264" s="115"/>
      <c r="G264" s="115"/>
      <c r="H264" s="115"/>
      <c r="I264" s="115"/>
      <c r="J264" s="115"/>
      <c r="K264" s="116"/>
    </row>
    <row r="265" spans="4:11">
      <c r="D265" s="114"/>
      <c r="E265" s="115"/>
      <c r="F265" s="115"/>
      <c r="G265" s="115"/>
      <c r="H265" s="115"/>
      <c r="I265" s="115"/>
      <c r="J265" s="115"/>
      <c r="K265" s="116"/>
    </row>
    <row r="266" spans="4:11">
      <c r="D266" s="114"/>
      <c r="E266" s="115"/>
      <c r="F266" s="115"/>
      <c r="G266" s="115"/>
      <c r="H266" s="115"/>
      <c r="I266" s="115"/>
      <c r="J266" s="115"/>
      <c r="K266" s="116"/>
    </row>
    <row r="267" spans="4:11">
      <c r="D267" s="114"/>
      <c r="E267" s="115"/>
      <c r="F267" s="115"/>
      <c r="G267" s="115"/>
      <c r="H267" s="115"/>
      <c r="I267" s="115"/>
      <c r="J267" s="115"/>
      <c r="K267" s="116"/>
    </row>
    <row r="268" spans="4:11" ht="15.75" thickBot="1">
      <c r="D268" s="117"/>
      <c r="E268" s="118"/>
      <c r="F268" s="118"/>
      <c r="G268" s="118"/>
      <c r="H268" s="118"/>
      <c r="I268" s="118"/>
      <c r="J268" s="118"/>
      <c r="K268" s="119"/>
    </row>
    <row r="269" spans="4:11" ht="15.75" thickBot="1"/>
    <row r="270" spans="4:11">
      <c r="D270" s="111" t="str">
        <f>IF(OR(M222="",O222=""),"4º LUGAR",IF(M222&lt;O222,E220,P220))</f>
        <v>4º LUGAR</v>
      </c>
      <c r="E270" s="112"/>
      <c r="F270" s="112"/>
      <c r="G270" s="112"/>
      <c r="H270" s="112"/>
      <c r="I270" s="112"/>
      <c r="J270" s="112"/>
      <c r="K270" s="113"/>
    </row>
    <row r="271" spans="4:11">
      <c r="D271" s="114"/>
      <c r="E271" s="115"/>
      <c r="F271" s="115"/>
      <c r="G271" s="115"/>
      <c r="H271" s="115"/>
      <c r="I271" s="115"/>
      <c r="J271" s="115"/>
      <c r="K271" s="116"/>
    </row>
    <row r="272" spans="4:11">
      <c r="D272" s="114"/>
      <c r="E272" s="115"/>
      <c r="F272" s="115"/>
      <c r="G272" s="115"/>
      <c r="H272" s="115"/>
      <c r="I272" s="115"/>
      <c r="J272" s="115"/>
      <c r="K272" s="116"/>
    </row>
    <row r="273" spans="4:11">
      <c r="D273" s="114"/>
      <c r="E273" s="115"/>
      <c r="F273" s="115"/>
      <c r="G273" s="115"/>
      <c r="H273" s="115"/>
      <c r="I273" s="115"/>
      <c r="J273" s="115"/>
      <c r="K273" s="116"/>
    </row>
    <row r="274" spans="4:11">
      <c r="D274" s="114"/>
      <c r="E274" s="115"/>
      <c r="F274" s="115"/>
      <c r="G274" s="115"/>
      <c r="H274" s="115"/>
      <c r="I274" s="115"/>
      <c r="J274" s="115"/>
      <c r="K274" s="116"/>
    </row>
    <row r="275" spans="4:11">
      <c r="D275" s="114"/>
      <c r="E275" s="115"/>
      <c r="F275" s="115"/>
      <c r="G275" s="115"/>
      <c r="H275" s="115"/>
      <c r="I275" s="115"/>
      <c r="J275" s="115"/>
      <c r="K275" s="116"/>
    </row>
    <row r="276" spans="4:11">
      <c r="D276" s="114"/>
      <c r="E276" s="115"/>
      <c r="F276" s="115"/>
      <c r="G276" s="115"/>
      <c r="H276" s="115"/>
      <c r="I276" s="115"/>
      <c r="J276" s="115"/>
      <c r="K276" s="116"/>
    </row>
    <row r="277" spans="4:11">
      <c r="D277" s="114"/>
      <c r="E277" s="115"/>
      <c r="F277" s="115"/>
      <c r="G277" s="115"/>
      <c r="H277" s="115"/>
      <c r="I277" s="115"/>
      <c r="J277" s="115"/>
      <c r="K277" s="116"/>
    </row>
    <row r="278" spans="4:11">
      <c r="D278" s="114"/>
      <c r="E278" s="115"/>
      <c r="F278" s="115"/>
      <c r="G278" s="115"/>
      <c r="H278" s="115"/>
      <c r="I278" s="115"/>
      <c r="J278" s="115"/>
      <c r="K278" s="116"/>
    </row>
    <row r="279" spans="4:11" ht="15.75" thickBot="1">
      <c r="D279" s="117"/>
      <c r="E279" s="118"/>
      <c r="F279" s="118"/>
      <c r="G279" s="118"/>
      <c r="H279" s="118"/>
      <c r="I279" s="118"/>
      <c r="J279" s="118"/>
      <c r="K279" s="119"/>
    </row>
  </sheetData>
  <sheetProtection password="D8CE" sheet="1" objects="1" scenarios="1"/>
  <mergeCells count="172">
    <mergeCell ref="AJ9:AK9"/>
    <mergeCell ref="AL9:AM9"/>
    <mergeCell ref="B2:Q4"/>
    <mergeCell ref="D7:O8"/>
    <mergeCell ref="D15:P16"/>
    <mergeCell ref="D18:E18"/>
    <mergeCell ref="I18:P18"/>
    <mergeCell ref="D27:P28"/>
    <mergeCell ref="D30:E30"/>
    <mergeCell ref="I30:P30"/>
    <mergeCell ref="D31:E31"/>
    <mergeCell ref="I31:P31"/>
    <mergeCell ref="D33:P34"/>
    <mergeCell ref="D19:E19"/>
    <mergeCell ref="I19:P19"/>
    <mergeCell ref="D21:P22"/>
    <mergeCell ref="D24:E24"/>
    <mergeCell ref="I24:P24"/>
    <mergeCell ref="D25:E25"/>
    <mergeCell ref="I25:P25"/>
    <mergeCell ref="D43:E43"/>
    <mergeCell ref="I43:P43"/>
    <mergeCell ref="D45:P46"/>
    <mergeCell ref="D48:E48"/>
    <mergeCell ref="I48:P48"/>
    <mergeCell ref="D49:E49"/>
    <mergeCell ref="I49:P49"/>
    <mergeCell ref="D36:E36"/>
    <mergeCell ref="I36:P36"/>
    <mergeCell ref="D37:E37"/>
    <mergeCell ref="I37:P37"/>
    <mergeCell ref="D39:P40"/>
    <mergeCell ref="D42:E42"/>
    <mergeCell ref="I42:P42"/>
    <mergeCell ref="D51:O52"/>
    <mergeCell ref="D59:P60"/>
    <mergeCell ref="D62:E62"/>
    <mergeCell ref="I62:P62"/>
    <mergeCell ref="D71:P72"/>
    <mergeCell ref="D74:E74"/>
    <mergeCell ref="I74:P74"/>
    <mergeCell ref="D75:E75"/>
    <mergeCell ref="I75:P75"/>
    <mergeCell ref="D77:P78"/>
    <mergeCell ref="D63:E63"/>
    <mergeCell ref="I63:P63"/>
    <mergeCell ref="D65:P66"/>
    <mergeCell ref="D68:E68"/>
    <mergeCell ref="I68:P68"/>
    <mergeCell ref="D69:E69"/>
    <mergeCell ref="I69:P69"/>
    <mergeCell ref="D87:E87"/>
    <mergeCell ref="I87:P87"/>
    <mergeCell ref="D89:P90"/>
    <mergeCell ref="D92:E92"/>
    <mergeCell ref="I92:P92"/>
    <mergeCell ref="D93:E93"/>
    <mergeCell ref="I93:P93"/>
    <mergeCell ref="D80:E80"/>
    <mergeCell ref="I80:P80"/>
    <mergeCell ref="D81:E81"/>
    <mergeCell ref="I81:P81"/>
    <mergeCell ref="D83:P84"/>
    <mergeCell ref="D86:E86"/>
    <mergeCell ref="I86:P86"/>
    <mergeCell ref="D95:O96"/>
    <mergeCell ref="D103:P104"/>
    <mergeCell ref="D106:E106"/>
    <mergeCell ref="I106:P106"/>
    <mergeCell ref="D115:P116"/>
    <mergeCell ref="D118:E118"/>
    <mergeCell ref="I118:P118"/>
    <mergeCell ref="D119:E119"/>
    <mergeCell ref="I119:P119"/>
    <mergeCell ref="D121:P122"/>
    <mergeCell ref="D107:E107"/>
    <mergeCell ref="I107:P107"/>
    <mergeCell ref="D109:P110"/>
    <mergeCell ref="D112:E112"/>
    <mergeCell ref="I112:P112"/>
    <mergeCell ref="D113:E113"/>
    <mergeCell ref="I113:P113"/>
    <mergeCell ref="D131:E131"/>
    <mergeCell ref="I131:P131"/>
    <mergeCell ref="D133:P134"/>
    <mergeCell ref="D136:E136"/>
    <mergeCell ref="I136:P136"/>
    <mergeCell ref="D137:E137"/>
    <mergeCell ref="I137:P137"/>
    <mergeCell ref="D124:E124"/>
    <mergeCell ref="I124:P124"/>
    <mergeCell ref="D125:E125"/>
    <mergeCell ref="I125:P125"/>
    <mergeCell ref="D127:P128"/>
    <mergeCell ref="D130:E130"/>
    <mergeCell ref="I130:P130"/>
    <mergeCell ref="D139:O140"/>
    <mergeCell ref="D151:E151"/>
    <mergeCell ref="I151:P151"/>
    <mergeCell ref="D153:P154"/>
    <mergeCell ref="D156:E156"/>
    <mergeCell ref="I156:P156"/>
    <mergeCell ref="D157:E157"/>
    <mergeCell ref="I157:P157"/>
    <mergeCell ref="D147:P148"/>
    <mergeCell ref="D150:E150"/>
    <mergeCell ref="I150:P150"/>
    <mergeCell ref="D168:E168"/>
    <mergeCell ref="I168:P168"/>
    <mergeCell ref="D169:E169"/>
    <mergeCell ref="I169:P169"/>
    <mergeCell ref="D171:P172"/>
    <mergeCell ref="D174:E174"/>
    <mergeCell ref="I174:P174"/>
    <mergeCell ref="D159:P160"/>
    <mergeCell ref="D162:E162"/>
    <mergeCell ref="I162:P162"/>
    <mergeCell ref="D163:E163"/>
    <mergeCell ref="I163:P163"/>
    <mergeCell ref="D165:P166"/>
    <mergeCell ref="D185:AD187"/>
    <mergeCell ref="K188:R189"/>
    <mergeCell ref="D190:D191"/>
    <mergeCell ref="E190:L191"/>
    <mergeCell ref="P190:AD191"/>
    <mergeCell ref="P192:AD192"/>
    <mergeCell ref="D175:E175"/>
    <mergeCell ref="I175:P175"/>
    <mergeCell ref="D177:P178"/>
    <mergeCell ref="D180:E180"/>
    <mergeCell ref="I180:P180"/>
    <mergeCell ref="D181:E181"/>
    <mergeCell ref="I181:P181"/>
    <mergeCell ref="P198:AD198"/>
    <mergeCell ref="D199:D200"/>
    <mergeCell ref="E199:L200"/>
    <mergeCell ref="P199:AD200"/>
    <mergeCell ref="P201:AD201"/>
    <mergeCell ref="D203:AD205"/>
    <mergeCell ref="D193:D194"/>
    <mergeCell ref="E193:L194"/>
    <mergeCell ref="P193:AD194"/>
    <mergeCell ref="P195:AD195"/>
    <mergeCell ref="D196:D197"/>
    <mergeCell ref="E196:L197"/>
    <mergeCell ref="P196:AD197"/>
    <mergeCell ref="P213:AD213"/>
    <mergeCell ref="D215:AD217"/>
    <mergeCell ref="K218:R219"/>
    <mergeCell ref="D220:D221"/>
    <mergeCell ref="E220:L221"/>
    <mergeCell ref="P220:AD221"/>
    <mergeCell ref="K206:R207"/>
    <mergeCell ref="D208:D209"/>
    <mergeCell ref="E208:L209"/>
    <mergeCell ref="P208:AD209"/>
    <mergeCell ref="P210:AD210"/>
    <mergeCell ref="D211:D212"/>
    <mergeCell ref="E211:L212"/>
    <mergeCell ref="P211:AD212"/>
    <mergeCell ref="P231:AD231"/>
    <mergeCell ref="D237:K246"/>
    <mergeCell ref="D248:K257"/>
    <mergeCell ref="D259:K268"/>
    <mergeCell ref="D270:K279"/>
    <mergeCell ref="P222:AD222"/>
    <mergeCell ref="D224:AD226"/>
    <mergeCell ref="K227:R228"/>
    <mergeCell ref="D229:D230"/>
    <mergeCell ref="E229:L230"/>
    <mergeCell ref="P229:AD230"/>
    <mergeCell ref="M237:AD24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2014-07-25T19:00:54Z</dcterms:created>
  <dcterms:modified xsi:type="dcterms:W3CDTF">2015-04-10T20:42:26Z</dcterms:modified>
</cp:coreProperties>
</file>