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330" windowWidth="15075" windowHeight="7710"/>
  </bookViews>
  <sheets>
    <sheet name="Plan1" sheetId="1" r:id="rId1"/>
    <sheet name="Plan2" sheetId="2" r:id="rId2"/>
    <sheet name="Plan3" sheetId="3" r:id="rId3"/>
  </sheets>
  <calcPr calcId="145621"/>
</workbook>
</file>

<file path=xl/calcChain.xml><?xml version="1.0" encoding="utf-8"?>
<calcChain xmlns="http://schemas.openxmlformats.org/spreadsheetml/2006/main">
  <c r="O541" i="1" l="1"/>
  <c r="M541" i="1"/>
  <c r="O532" i="1"/>
  <c r="M532" i="1"/>
  <c r="O523" i="1"/>
  <c r="M523" i="1"/>
  <c r="O514" i="1"/>
  <c r="M514" i="1"/>
  <c r="O505" i="1"/>
  <c r="M505" i="1"/>
  <c r="O503" i="1"/>
  <c r="M503" i="1"/>
  <c r="M512" i="1"/>
  <c r="AC28" i="1" l="1"/>
  <c r="AC26" i="1"/>
  <c r="W39" i="1"/>
  <c r="W37" i="1"/>
  <c r="P482" i="1" l="1"/>
  <c r="P479" i="1"/>
  <c r="O401" i="1" l="1"/>
  <c r="O540" i="1" l="1"/>
  <c r="M540" i="1"/>
  <c r="O539" i="1"/>
  <c r="M539" i="1"/>
  <c r="O531" i="1"/>
  <c r="M531" i="1"/>
  <c r="O530" i="1"/>
  <c r="M530" i="1"/>
  <c r="O513" i="1"/>
  <c r="M513" i="1"/>
  <c r="O512" i="1"/>
  <c r="O495" i="1"/>
  <c r="M496" i="1" s="1"/>
  <c r="M495" i="1"/>
  <c r="O492" i="1"/>
  <c r="M492" i="1"/>
  <c r="M491" i="1"/>
  <c r="O494" i="1"/>
  <c r="M494" i="1"/>
  <c r="O491" i="1"/>
  <c r="O521" i="1"/>
  <c r="M521" i="1"/>
  <c r="M522" i="1"/>
  <c r="O522" i="1"/>
  <c r="O483" i="1"/>
  <c r="O484" i="1" s="1"/>
  <c r="M483" i="1"/>
  <c r="M484" i="1" s="1"/>
  <c r="O480" i="1"/>
  <c r="M480" i="1"/>
  <c r="O482" i="1"/>
  <c r="M482" i="1"/>
  <c r="O479" i="1"/>
  <c r="M479" i="1"/>
  <c r="O459" i="1"/>
  <c r="M459" i="1"/>
  <c r="O456" i="1"/>
  <c r="M456" i="1"/>
  <c r="O453" i="1"/>
  <c r="M453" i="1"/>
  <c r="O450" i="1"/>
  <c r="M450" i="1"/>
  <c r="M449" i="1"/>
  <c r="O458" i="1"/>
  <c r="M458" i="1"/>
  <c r="O455" i="1"/>
  <c r="M455" i="1"/>
  <c r="O452" i="1"/>
  <c r="M452" i="1"/>
  <c r="O449" i="1"/>
  <c r="O470" i="1"/>
  <c r="M470" i="1"/>
  <c r="O467" i="1"/>
  <c r="M467" i="1"/>
  <c r="M468" i="1"/>
  <c r="M469" i="1" s="1"/>
  <c r="O471" i="1"/>
  <c r="O472" i="1" s="1"/>
  <c r="M471" i="1"/>
  <c r="M472" i="1" s="1"/>
  <c r="O468" i="1"/>
  <c r="O469" i="1" s="1"/>
  <c r="O441" i="1"/>
  <c r="M441" i="1"/>
  <c r="O438" i="1"/>
  <c r="M438" i="1"/>
  <c r="O435" i="1"/>
  <c r="M435" i="1"/>
  <c r="O432" i="1"/>
  <c r="M432" i="1"/>
  <c r="O440" i="1"/>
  <c r="M440" i="1"/>
  <c r="O437" i="1"/>
  <c r="M437" i="1"/>
  <c r="O434" i="1"/>
  <c r="M434" i="1"/>
  <c r="O431" i="1"/>
  <c r="M431" i="1"/>
  <c r="O423" i="1"/>
  <c r="M423" i="1"/>
  <c r="O420" i="1"/>
  <c r="O421" i="1" s="1"/>
  <c r="M420" i="1"/>
  <c r="M421" i="1" s="1"/>
  <c r="O417" i="1"/>
  <c r="O422" i="1"/>
  <c r="M422" i="1"/>
  <c r="O419" i="1"/>
  <c r="M419" i="1"/>
  <c r="O416" i="1"/>
  <c r="M416" i="1"/>
  <c r="O413" i="1"/>
  <c r="M417" i="1"/>
  <c r="O414" i="1"/>
  <c r="O415" i="1" s="1"/>
  <c r="M413" i="1"/>
  <c r="O410" i="1"/>
  <c r="O402" i="1"/>
  <c r="O403" i="1" s="1"/>
  <c r="M414" i="1"/>
  <c r="M415" i="1" s="1"/>
  <c r="O411" i="1"/>
  <c r="M410" i="1"/>
  <c r="M411" i="1"/>
  <c r="O408" i="1"/>
  <c r="O409" i="1" s="1"/>
  <c r="O407" i="1"/>
  <c r="M408" i="1"/>
  <c r="M409" i="1" s="1"/>
  <c r="M405" i="1"/>
  <c r="M407" i="1"/>
  <c r="O404" i="1"/>
  <c r="M404" i="1"/>
  <c r="O405" i="1"/>
  <c r="M402" i="1"/>
  <c r="M403" i="1" s="1"/>
  <c r="M401" i="1"/>
  <c r="F54" i="1"/>
  <c r="O496" i="1" l="1"/>
  <c r="O493" i="1"/>
  <c r="M493" i="1"/>
  <c r="M481" i="1"/>
  <c r="O481" i="1"/>
  <c r="M460" i="1"/>
  <c r="O460" i="1"/>
  <c r="M457" i="1"/>
  <c r="O457" i="1"/>
  <c r="M454" i="1"/>
  <c r="O454" i="1"/>
  <c r="M451" i="1"/>
  <c r="O451" i="1"/>
  <c r="O442" i="1"/>
  <c r="M442" i="1"/>
  <c r="O439" i="1"/>
  <c r="M439" i="1"/>
  <c r="O436" i="1"/>
  <c r="M436" i="1"/>
  <c r="O433" i="1"/>
  <c r="M433" i="1"/>
  <c r="O418" i="1"/>
  <c r="M418" i="1"/>
  <c r="O412" i="1"/>
  <c r="M412" i="1"/>
  <c r="M406" i="1"/>
  <c r="O406" i="1"/>
  <c r="M424" i="1"/>
  <c r="O424" i="1"/>
  <c r="H61" i="1"/>
  <c r="H370" i="1" l="1"/>
  <c r="H326" i="1"/>
  <c r="H282" i="1"/>
  <c r="H238" i="1"/>
  <c r="H193" i="1"/>
  <c r="H149" i="1"/>
  <c r="H148" i="1"/>
  <c r="H105" i="1"/>
  <c r="H104" i="1"/>
  <c r="H60" i="1"/>
  <c r="H85" i="1" l="1"/>
  <c r="H129" i="1"/>
  <c r="H79" i="1"/>
  <c r="H123" i="1"/>
  <c r="H72" i="1"/>
  <c r="H116" i="1"/>
  <c r="H67" i="1"/>
  <c r="H111" i="1"/>
  <c r="H54" i="1"/>
  <c r="H98" i="1"/>
  <c r="H173" i="1"/>
  <c r="H167" i="1"/>
  <c r="H160" i="1"/>
  <c r="H155" i="1"/>
  <c r="H142" i="1"/>
  <c r="H217" i="1"/>
  <c r="H211" i="1"/>
  <c r="H204" i="1"/>
  <c r="H199" i="1"/>
  <c r="H186" i="1"/>
  <c r="H262" i="1"/>
  <c r="H256" i="1"/>
  <c r="H249" i="1"/>
  <c r="H244" i="1"/>
  <c r="H231" i="1"/>
  <c r="H306" i="1"/>
  <c r="H300" i="1"/>
  <c r="H293" i="1"/>
  <c r="H288" i="1"/>
  <c r="H275" i="1"/>
  <c r="H350" i="1"/>
  <c r="H344" i="1"/>
  <c r="H337" i="1"/>
  <c r="H332" i="1"/>
  <c r="H319" i="1"/>
  <c r="H394" i="1"/>
  <c r="H388" i="1"/>
  <c r="H381" i="1"/>
  <c r="H376" i="1"/>
  <c r="H363" i="1"/>
  <c r="F85" i="1"/>
  <c r="H78" i="1"/>
  <c r="H73" i="1"/>
  <c r="F67" i="1"/>
  <c r="H55" i="1"/>
  <c r="F129" i="1"/>
  <c r="H122" i="1"/>
  <c r="H117" i="1"/>
  <c r="F111" i="1"/>
  <c r="H99" i="1"/>
  <c r="H172" i="1"/>
  <c r="H166" i="1"/>
  <c r="H161" i="1"/>
  <c r="F155" i="1"/>
  <c r="H143" i="1"/>
  <c r="F173" i="1"/>
  <c r="F217" i="1"/>
  <c r="H210" i="1"/>
  <c r="H205" i="1"/>
  <c r="F199" i="1"/>
  <c r="H192" i="1"/>
  <c r="H187" i="1"/>
  <c r="F262" i="1"/>
  <c r="H255" i="1"/>
  <c r="H250" i="1"/>
  <c r="F244" i="1"/>
  <c r="H237" i="1"/>
  <c r="H232" i="1"/>
  <c r="F306" i="1"/>
  <c r="H299" i="1"/>
  <c r="H294" i="1"/>
  <c r="F288" i="1"/>
  <c r="H281" i="1"/>
  <c r="H325" i="1"/>
  <c r="H276" i="1"/>
  <c r="F350" i="1"/>
  <c r="H343" i="1"/>
  <c r="H338" i="1"/>
  <c r="F332" i="1"/>
  <c r="H320" i="1"/>
  <c r="H364" i="1"/>
  <c r="F394" i="1"/>
  <c r="H387" i="1"/>
  <c r="H382" i="1"/>
  <c r="F376" i="1"/>
  <c r="H369" i="1"/>
  <c r="H84" i="1"/>
  <c r="F79" i="1"/>
  <c r="F73" i="1"/>
  <c r="H66" i="1"/>
  <c r="F61" i="1"/>
  <c r="F55" i="1"/>
  <c r="H128" i="1"/>
  <c r="F123" i="1"/>
  <c r="F117" i="1"/>
  <c r="H110" i="1"/>
  <c r="F105" i="1"/>
  <c r="F99" i="1"/>
  <c r="F167" i="1"/>
  <c r="F161" i="1"/>
  <c r="H154" i="1"/>
  <c r="F149" i="1"/>
  <c r="F143" i="1"/>
  <c r="H216" i="1"/>
  <c r="F211" i="1"/>
  <c r="F205" i="1"/>
  <c r="H198" i="1"/>
  <c r="F193" i="1"/>
  <c r="F187" i="1"/>
  <c r="H261" i="1"/>
  <c r="F256" i="1"/>
  <c r="F250" i="1"/>
  <c r="H243" i="1"/>
  <c r="F238" i="1"/>
  <c r="F232" i="1"/>
  <c r="H305" i="1"/>
  <c r="F300" i="1"/>
  <c r="F294" i="1"/>
  <c r="H287" i="1"/>
  <c r="F282" i="1"/>
  <c r="F276" i="1"/>
  <c r="H349" i="1"/>
  <c r="F344" i="1"/>
  <c r="F338" i="1"/>
  <c r="H331" i="1"/>
  <c r="F326" i="1"/>
  <c r="F320" i="1"/>
  <c r="H393" i="1"/>
  <c r="F388" i="1"/>
  <c r="F382" i="1"/>
  <c r="H375" i="1"/>
  <c r="F370" i="1"/>
  <c r="F364" i="1"/>
  <c r="F393" i="1"/>
  <c r="F387" i="1"/>
  <c r="F381" i="1"/>
  <c r="F375" i="1"/>
  <c r="F369" i="1"/>
  <c r="F363" i="1"/>
  <c r="F349" i="1"/>
  <c r="F343" i="1"/>
  <c r="F337" i="1"/>
  <c r="F331" i="1"/>
  <c r="F325" i="1"/>
  <c r="F319" i="1"/>
  <c r="F305" i="1"/>
  <c r="F299" i="1"/>
  <c r="F293" i="1"/>
  <c r="F287" i="1"/>
  <c r="F281" i="1"/>
  <c r="F275" i="1"/>
  <c r="F261" i="1"/>
  <c r="F255" i="1"/>
  <c r="F249" i="1"/>
  <c r="F243" i="1"/>
  <c r="F237" i="1"/>
  <c r="F231" i="1"/>
  <c r="F216" i="1"/>
  <c r="F210" i="1"/>
  <c r="F204" i="1"/>
  <c r="F198" i="1"/>
  <c r="F192" i="1"/>
  <c r="F186" i="1"/>
  <c r="F172" i="1"/>
  <c r="F166" i="1"/>
  <c r="F160" i="1"/>
  <c r="F154" i="1"/>
  <c r="F148" i="1"/>
  <c r="F142" i="1"/>
  <c r="F128" i="1"/>
  <c r="F122" i="1"/>
  <c r="F116" i="1"/>
  <c r="F110" i="1"/>
  <c r="F104" i="1"/>
  <c r="F98" i="1"/>
  <c r="F84" i="1"/>
  <c r="F78" i="1"/>
  <c r="F72" i="1"/>
  <c r="F66" i="1"/>
  <c r="F60" i="1"/>
  <c r="AF311" i="1" l="1"/>
  <c r="W311" i="1"/>
  <c r="AF313" i="1"/>
  <c r="W313" i="1"/>
  <c r="AF312" i="1"/>
  <c r="W312" i="1"/>
  <c r="W314" i="1"/>
  <c r="AF314" i="1"/>
  <c r="E467" i="1" l="1"/>
  <c r="AC17" i="1"/>
  <c r="AC18" i="1"/>
  <c r="P467" i="1"/>
  <c r="P470" i="1"/>
  <c r="AC20" i="1"/>
  <c r="AC34" i="1"/>
  <c r="P512" i="1"/>
  <c r="E470" i="1"/>
  <c r="AC19" i="1"/>
  <c r="AC33" i="1"/>
  <c r="E512" i="1"/>
  <c r="AC30" i="1"/>
  <c r="P521" i="1"/>
  <c r="E521" i="1"/>
  <c r="AC29" i="1"/>
  <c r="P503" i="1"/>
  <c r="AC22" i="1"/>
  <c r="AC21" i="1"/>
  <c r="E503" i="1"/>
  <c r="D642" i="1"/>
  <c r="D587" i="1"/>
  <c r="D620" i="1"/>
  <c r="D609" i="1"/>
  <c r="D598" i="1"/>
  <c r="D631" i="1"/>
  <c r="Q394" i="1"/>
  <c r="C394" i="1"/>
  <c r="Q393" i="1"/>
  <c r="D393" i="1"/>
  <c r="C393" i="1"/>
  <c r="Q392" i="1"/>
  <c r="C392" i="1"/>
  <c r="Q391" i="1"/>
  <c r="C391" i="1"/>
  <c r="Q390" i="1"/>
  <c r="C390" i="1"/>
  <c r="Q389" i="1"/>
  <c r="C389" i="1"/>
  <c r="Q388" i="1"/>
  <c r="C388" i="1"/>
  <c r="Q387" i="1"/>
  <c r="D387" i="1"/>
  <c r="C387" i="1"/>
  <c r="Q386" i="1"/>
  <c r="C386" i="1"/>
  <c r="Q385" i="1"/>
  <c r="C385" i="1"/>
  <c r="Q384" i="1"/>
  <c r="C384" i="1"/>
  <c r="Q383" i="1"/>
  <c r="C383" i="1"/>
  <c r="Q382" i="1"/>
  <c r="C382" i="1"/>
  <c r="Q381" i="1"/>
  <c r="D381" i="1"/>
  <c r="C381" i="1"/>
  <c r="Q380" i="1"/>
  <c r="C380" i="1"/>
  <c r="Q379" i="1"/>
  <c r="C379" i="1"/>
  <c r="Q378" i="1"/>
  <c r="C378" i="1"/>
  <c r="Q377" i="1"/>
  <c r="C377" i="1"/>
  <c r="Q376" i="1"/>
  <c r="C376" i="1"/>
  <c r="Q375" i="1"/>
  <c r="D375" i="1"/>
  <c r="C375" i="1"/>
  <c r="Q374" i="1"/>
  <c r="C374" i="1"/>
  <c r="Q373" i="1"/>
  <c r="C373" i="1"/>
  <c r="Q372" i="1"/>
  <c r="C372" i="1"/>
  <c r="Q371" i="1"/>
  <c r="C371" i="1"/>
  <c r="Q370" i="1"/>
  <c r="C370" i="1"/>
  <c r="Q369" i="1"/>
  <c r="D369" i="1"/>
  <c r="C369" i="1"/>
  <c r="Q368" i="1"/>
  <c r="C368" i="1"/>
  <c r="Q367" i="1"/>
  <c r="C367" i="1"/>
  <c r="Q366" i="1"/>
  <c r="C366" i="1"/>
  <c r="Q365" i="1"/>
  <c r="C365" i="1"/>
  <c r="Q364" i="1"/>
  <c r="C364" i="1"/>
  <c r="Q363" i="1"/>
  <c r="D363" i="1"/>
  <c r="C363" i="1"/>
  <c r="Q362" i="1"/>
  <c r="C362" i="1"/>
  <c r="Q361" i="1"/>
  <c r="C361" i="1"/>
  <c r="Q360" i="1"/>
  <c r="C360" i="1"/>
  <c r="Q359" i="1"/>
  <c r="C359" i="1"/>
  <c r="AG358" i="1"/>
  <c r="AF358" i="1"/>
  <c r="W358" i="1"/>
  <c r="AG357" i="1"/>
  <c r="AF357" i="1"/>
  <c r="W357" i="1"/>
  <c r="AG356" i="1"/>
  <c r="AF356" i="1"/>
  <c r="W356" i="1"/>
  <c r="AG355" i="1"/>
  <c r="AF355" i="1"/>
  <c r="W355" i="1"/>
  <c r="Q353" i="1"/>
  <c r="C353" i="1"/>
  <c r="Q352" i="1"/>
  <c r="C352" i="1"/>
  <c r="Q351" i="1"/>
  <c r="C351" i="1"/>
  <c r="Q350" i="1"/>
  <c r="C350" i="1"/>
  <c r="Q349" i="1"/>
  <c r="C349" i="1"/>
  <c r="Q348" i="1"/>
  <c r="C348" i="1"/>
  <c r="Q347" i="1"/>
  <c r="C347" i="1"/>
  <c r="Q346" i="1"/>
  <c r="C346" i="1"/>
  <c r="Q345" i="1"/>
  <c r="C345" i="1"/>
  <c r="Q344" i="1"/>
  <c r="C344" i="1"/>
  <c r="Q343" i="1"/>
  <c r="C343" i="1"/>
  <c r="Q342" i="1"/>
  <c r="C342" i="1"/>
  <c r="Q341" i="1"/>
  <c r="C341" i="1"/>
  <c r="Q340" i="1"/>
  <c r="C340" i="1"/>
  <c r="Q339" i="1"/>
  <c r="C339" i="1"/>
  <c r="Q338" i="1"/>
  <c r="C338" i="1"/>
  <c r="Q337" i="1"/>
  <c r="C337" i="1"/>
  <c r="Q336" i="1"/>
  <c r="C336" i="1"/>
  <c r="Q335" i="1"/>
  <c r="C335" i="1"/>
  <c r="Q334" i="1"/>
  <c r="C334" i="1"/>
  <c r="Q333" i="1"/>
  <c r="C333" i="1"/>
  <c r="Q332" i="1"/>
  <c r="C332" i="1"/>
  <c r="Q331" i="1"/>
  <c r="C331" i="1"/>
  <c r="Q330" i="1"/>
  <c r="C330" i="1"/>
  <c r="Q329" i="1"/>
  <c r="C329" i="1"/>
  <c r="Q328" i="1"/>
  <c r="C328" i="1"/>
  <c r="Q327" i="1"/>
  <c r="C327" i="1"/>
  <c r="Q326" i="1"/>
  <c r="C326" i="1"/>
  <c r="Q325" i="1"/>
  <c r="C325" i="1"/>
  <c r="Q324" i="1"/>
  <c r="C324" i="1"/>
  <c r="Q323" i="1"/>
  <c r="C323" i="1"/>
  <c r="Q322" i="1"/>
  <c r="C322" i="1"/>
  <c r="Q321" i="1"/>
  <c r="C321" i="1"/>
  <c r="Q320" i="1"/>
  <c r="C320" i="1"/>
  <c r="Q319" i="1"/>
  <c r="C319" i="1"/>
  <c r="Q318" i="1"/>
  <c r="C318" i="1"/>
  <c r="Q317" i="1"/>
  <c r="C317" i="1"/>
  <c r="Q316" i="1"/>
  <c r="C316" i="1"/>
  <c r="Q315" i="1"/>
  <c r="AG314" i="1"/>
  <c r="AG313" i="1"/>
  <c r="AG312" i="1"/>
  <c r="AG311" i="1"/>
  <c r="Q309" i="1"/>
  <c r="Q308" i="1"/>
  <c r="Y314" i="1" l="1"/>
  <c r="Y357" i="1"/>
  <c r="Y311" i="1"/>
  <c r="AH358" i="1"/>
  <c r="Y358" i="1"/>
  <c r="Y355" i="1"/>
  <c r="AI355" i="1" s="1"/>
  <c r="AH313" i="1"/>
  <c r="Y313" i="1"/>
  <c r="Y356" i="1"/>
  <c r="Y312" i="1"/>
  <c r="AH356" i="1"/>
  <c r="AH357" i="1"/>
  <c r="AH312" i="1"/>
  <c r="AH314" i="1"/>
  <c r="AH311" i="1"/>
  <c r="AH355" i="1"/>
  <c r="W224" i="1"/>
  <c r="W225" i="1"/>
  <c r="W226" i="1"/>
  <c r="W223" i="1"/>
  <c r="W179" i="1"/>
  <c r="W180" i="1"/>
  <c r="W181" i="1"/>
  <c r="W178" i="1"/>
  <c r="W135" i="1"/>
  <c r="W136" i="1"/>
  <c r="W137" i="1"/>
  <c r="W134" i="1"/>
  <c r="W92" i="1"/>
  <c r="W93" i="1"/>
  <c r="W91" i="1"/>
  <c r="W90" i="1"/>
  <c r="W49" i="1"/>
  <c r="W48" i="1"/>
  <c r="W47" i="1"/>
  <c r="W46" i="1"/>
  <c r="W270" i="1"/>
  <c r="W269" i="1"/>
  <c r="W268" i="1"/>
  <c r="W267" i="1"/>
  <c r="Q306" i="1"/>
  <c r="C306" i="1"/>
  <c r="Q305" i="1"/>
  <c r="D305" i="1"/>
  <c r="C305" i="1"/>
  <c r="Q304" i="1"/>
  <c r="C304" i="1"/>
  <c r="Q303" i="1"/>
  <c r="C303" i="1"/>
  <c r="Q302" i="1"/>
  <c r="C302" i="1"/>
  <c r="Q301" i="1"/>
  <c r="C301" i="1"/>
  <c r="Q300" i="1"/>
  <c r="C300" i="1"/>
  <c r="Q299" i="1"/>
  <c r="D299" i="1"/>
  <c r="C299" i="1"/>
  <c r="Q298" i="1"/>
  <c r="C298" i="1"/>
  <c r="Q297" i="1"/>
  <c r="C297" i="1"/>
  <c r="Q296" i="1"/>
  <c r="C296" i="1"/>
  <c r="Q295" i="1"/>
  <c r="C295" i="1"/>
  <c r="Q294" i="1"/>
  <c r="C294" i="1"/>
  <c r="Q293" i="1"/>
  <c r="D293" i="1"/>
  <c r="C293" i="1"/>
  <c r="Q292" i="1"/>
  <c r="C292" i="1"/>
  <c r="Q291" i="1"/>
  <c r="C291" i="1"/>
  <c r="Q290" i="1"/>
  <c r="C290" i="1"/>
  <c r="Q289" i="1"/>
  <c r="C289" i="1"/>
  <c r="Q288" i="1"/>
  <c r="C288" i="1"/>
  <c r="Q287" i="1"/>
  <c r="D287" i="1"/>
  <c r="C287" i="1"/>
  <c r="Q286" i="1"/>
  <c r="C286" i="1"/>
  <c r="Q285" i="1"/>
  <c r="C285" i="1"/>
  <c r="Q284" i="1"/>
  <c r="C284" i="1"/>
  <c r="Q283" i="1"/>
  <c r="C283" i="1"/>
  <c r="Q282" i="1"/>
  <c r="C282" i="1"/>
  <c r="Q281" i="1"/>
  <c r="D281" i="1"/>
  <c r="C281" i="1"/>
  <c r="Q280" i="1"/>
  <c r="C280" i="1"/>
  <c r="Q279" i="1"/>
  <c r="C279" i="1"/>
  <c r="Q278" i="1"/>
  <c r="C278" i="1"/>
  <c r="Q277" i="1"/>
  <c r="C277" i="1"/>
  <c r="Q276" i="1"/>
  <c r="C276" i="1"/>
  <c r="Q275" i="1"/>
  <c r="D275" i="1"/>
  <c r="C275" i="1"/>
  <c r="Q274" i="1"/>
  <c r="C274" i="1"/>
  <c r="Q273" i="1"/>
  <c r="C273" i="1"/>
  <c r="Q272" i="1"/>
  <c r="C272" i="1"/>
  <c r="Q271" i="1"/>
  <c r="C271" i="1"/>
  <c r="AG270" i="1"/>
  <c r="AF270" i="1"/>
  <c r="AG269" i="1"/>
  <c r="AF269" i="1"/>
  <c r="AG268" i="1"/>
  <c r="AF268" i="1"/>
  <c r="AG267" i="1"/>
  <c r="AF267" i="1"/>
  <c r="Q265" i="1"/>
  <c r="C265" i="1"/>
  <c r="Q264" i="1"/>
  <c r="C264" i="1"/>
  <c r="Q263" i="1"/>
  <c r="C263" i="1"/>
  <c r="Q262" i="1"/>
  <c r="C262" i="1"/>
  <c r="Q261" i="1"/>
  <c r="C261" i="1"/>
  <c r="Q260" i="1"/>
  <c r="C260" i="1"/>
  <c r="Q259" i="1"/>
  <c r="C259" i="1"/>
  <c r="Q258" i="1"/>
  <c r="C258" i="1"/>
  <c r="Q257" i="1"/>
  <c r="C257" i="1"/>
  <c r="Q256" i="1"/>
  <c r="C256" i="1"/>
  <c r="Q255" i="1"/>
  <c r="C255" i="1"/>
  <c r="Q254" i="1"/>
  <c r="C254" i="1"/>
  <c r="Q253" i="1"/>
  <c r="C253" i="1"/>
  <c r="Q252" i="1"/>
  <c r="C252" i="1"/>
  <c r="Q251" i="1"/>
  <c r="C251" i="1"/>
  <c r="Q250" i="1"/>
  <c r="C250" i="1"/>
  <c r="Q249" i="1"/>
  <c r="C249" i="1"/>
  <c r="Q248" i="1"/>
  <c r="C248" i="1"/>
  <c r="Q247" i="1"/>
  <c r="C247" i="1"/>
  <c r="Q246" i="1"/>
  <c r="C246" i="1"/>
  <c r="Q245" i="1"/>
  <c r="C245" i="1"/>
  <c r="Q244" i="1"/>
  <c r="C244" i="1"/>
  <c r="Q243" i="1"/>
  <c r="C243" i="1"/>
  <c r="Q242" i="1"/>
  <c r="C242" i="1"/>
  <c r="Q241" i="1"/>
  <c r="C241" i="1"/>
  <c r="Q240" i="1"/>
  <c r="C240" i="1"/>
  <c r="Q239" i="1"/>
  <c r="C239" i="1"/>
  <c r="Q238" i="1"/>
  <c r="C238" i="1"/>
  <c r="Q237" i="1"/>
  <c r="C237" i="1"/>
  <c r="Q236" i="1"/>
  <c r="C236" i="1"/>
  <c r="Q235" i="1"/>
  <c r="C235" i="1"/>
  <c r="Q234" i="1"/>
  <c r="C234" i="1"/>
  <c r="Q233" i="1"/>
  <c r="C233" i="1"/>
  <c r="Q232" i="1"/>
  <c r="C232" i="1"/>
  <c r="Q231" i="1"/>
  <c r="C231" i="1"/>
  <c r="Q230" i="1"/>
  <c r="C230" i="1"/>
  <c r="Q229" i="1"/>
  <c r="C229" i="1"/>
  <c r="Q228" i="1"/>
  <c r="C228" i="1"/>
  <c r="Q227" i="1"/>
  <c r="AG226" i="1"/>
  <c r="AF226" i="1"/>
  <c r="AG225" i="1"/>
  <c r="AF225" i="1"/>
  <c r="AG224" i="1"/>
  <c r="AF224" i="1"/>
  <c r="AG223" i="1"/>
  <c r="AF223" i="1"/>
  <c r="Q221" i="1"/>
  <c r="Q220" i="1"/>
  <c r="Q217" i="1"/>
  <c r="C217" i="1"/>
  <c r="Q216" i="1"/>
  <c r="C216" i="1"/>
  <c r="Q215" i="1"/>
  <c r="C215" i="1"/>
  <c r="Q214" i="1"/>
  <c r="C214" i="1"/>
  <c r="Q213" i="1"/>
  <c r="C213" i="1"/>
  <c r="Q212" i="1"/>
  <c r="C212" i="1"/>
  <c r="Q211" i="1"/>
  <c r="C211" i="1"/>
  <c r="Q210" i="1"/>
  <c r="C210" i="1"/>
  <c r="Q209" i="1"/>
  <c r="C209" i="1"/>
  <c r="Q208" i="1"/>
  <c r="C208" i="1"/>
  <c r="Q207" i="1"/>
  <c r="C207" i="1"/>
  <c r="Q206" i="1"/>
  <c r="C206" i="1"/>
  <c r="Q205" i="1"/>
  <c r="C205" i="1"/>
  <c r="Q204" i="1"/>
  <c r="C204" i="1"/>
  <c r="Q203" i="1"/>
  <c r="C203" i="1"/>
  <c r="Q202" i="1"/>
  <c r="C202" i="1"/>
  <c r="Q201" i="1"/>
  <c r="C201" i="1"/>
  <c r="Q200" i="1"/>
  <c r="C200" i="1"/>
  <c r="Q199" i="1"/>
  <c r="C199" i="1"/>
  <c r="Q198" i="1"/>
  <c r="C198" i="1"/>
  <c r="Q197" i="1"/>
  <c r="C197" i="1"/>
  <c r="Q196" i="1"/>
  <c r="C196" i="1"/>
  <c r="Q195" i="1"/>
  <c r="C195" i="1"/>
  <c r="Q194" i="1"/>
  <c r="C194" i="1"/>
  <c r="Q193" i="1"/>
  <c r="C193" i="1"/>
  <c r="Q192" i="1"/>
  <c r="C192" i="1"/>
  <c r="Q191" i="1"/>
  <c r="C191" i="1"/>
  <c r="Q190" i="1"/>
  <c r="C190" i="1"/>
  <c r="Q189" i="1"/>
  <c r="C189" i="1"/>
  <c r="Q188" i="1"/>
  <c r="C188" i="1"/>
  <c r="Q187" i="1"/>
  <c r="C187" i="1"/>
  <c r="Q186" i="1"/>
  <c r="C186" i="1"/>
  <c r="Q185" i="1"/>
  <c r="C185" i="1"/>
  <c r="Q184" i="1"/>
  <c r="C184" i="1"/>
  <c r="Q183" i="1"/>
  <c r="C183" i="1"/>
  <c r="Q182" i="1"/>
  <c r="C182" i="1"/>
  <c r="AG181" i="1"/>
  <c r="AF181" i="1"/>
  <c r="AG180" i="1"/>
  <c r="AF180" i="1"/>
  <c r="AG179" i="1"/>
  <c r="AF179" i="1"/>
  <c r="AG178" i="1"/>
  <c r="AF178" i="1"/>
  <c r="Q176" i="1"/>
  <c r="C176" i="1"/>
  <c r="Q175" i="1"/>
  <c r="C175" i="1"/>
  <c r="Q174" i="1"/>
  <c r="C174" i="1"/>
  <c r="Q173" i="1"/>
  <c r="C173" i="1"/>
  <c r="Q172" i="1"/>
  <c r="C172" i="1"/>
  <c r="Q171" i="1"/>
  <c r="C171" i="1"/>
  <c r="Q170" i="1"/>
  <c r="C170" i="1"/>
  <c r="Q169" i="1"/>
  <c r="C169" i="1"/>
  <c r="Q168" i="1"/>
  <c r="C168" i="1"/>
  <c r="Q167" i="1"/>
  <c r="C167" i="1"/>
  <c r="Q166" i="1"/>
  <c r="C166" i="1"/>
  <c r="Q165" i="1"/>
  <c r="C165" i="1"/>
  <c r="Q164" i="1"/>
  <c r="C164" i="1"/>
  <c r="Q163" i="1"/>
  <c r="C163" i="1"/>
  <c r="Q162" i="1"/>
  <c r="C162" i="1"/>
  <c r="Q161" i="1"/>
  <c r="C161" i="1"/>
  <c r="Q160" i="1"/>
  <c r="C160" i="1"/>
  <c r="Q159" i="1"/>
  <c r="C159" i="1"/>
  <c r="Q158" i="1"/>
  <c r="C158" i="1"/>
  <c r="Q157" i="1"/>
  <c r="C157" i="1"/>
  <c r="Q156" i="1"/>
  <c r="C156" i="1"/>
  <c r="Q155" i="1"/>
  <c r="C155" i="1"/>
  <c r="Q154" i="1"/>
  <c r="C154" i="1"/>
  <c r="Q153" i="1"/>
  <c r="C153" i="1"/>
  <c r="Q152" i="1"/>
  <c r="C152" i="1"/>
  <c r="Q151" i="1"/>
  <c r="C151" i="1"/>
  <c r="Q150" i="1"/>
  <c r="C150" i="1"/>
  <c r="Q149" i="1"/>
  <c r="C149" i="1"/>
  <c r="Q148" i="1"/>
  <c r="C148" i="1"/>
  <c r="Q147" i="1"/>
  <c r="C147" i="1"/>
  <c r="Q146" i="1"/>
  <c r="C146" i="1"/>
  <c r="Q145" i="1"/>
  <c r="C145" i="1"/>
  <c r="Q144" i="1"/>
  <c r="C144" i="1"/>
  <c r="Q143" i="1"/>
  <c r="C143" i="1"/>
  <c r="Q142" i="1"/>
  <c r="C142" i="1"/>
  <c r="Q141" i="1"/>
  <c r="C141" i="1"/>
  <c r="Q140" i="1"/>
  <c r="C140" i="1"/>
  <c r="Q139" i="1"/>
  <c r="C139" i="1"/>
  <c r="Q138" i="1"/>
  <c r="AG137" i="1"/>
  <c r="AF137" i="1"/>
  <c r="AG136" i="1"/>
  <c r="AF136" i="1"/>
  <c r="AG135" i="1"/>
  <c r="AF135" i="1"/>
  <c r="AG134" i="1"/>
  <c r="AF134" i="1"/>
  <c r="Q132" i="1"/>
  <c r="Q131" i="1"/>
  <c r="Q130" i="1"/>
  <c r="C130" i="1"/>
  <c r="Q129" i="1"/>
  <c r="C129" i="1"/>
  <c r="Q128" i="1"/>
  <c r="C128" i="1"/>
  <c r="Q127" i="1"/>
  <c r="C127" i="1"/>
  <c r="Q126" i="1"/>
  <c r="C126" i="1"/>
  <c r="Q125" i="1"/>
  <c r="C125" i="1"/>
  <c r="Q124" i="1"/>
  <c r="C124" i="1"/>
  <c r="Q123" i="1"/>
  <c r="C123" i="1"/>
  <c r="Q122" i="1"/>
  <c r="C122" i="1"/>
  <c r="Q121" i="1"/>
  <c r="C121" i="1"/>
  <c r="Q120" i="1"/>
  <c r="C120" i="1"/>
  <c r="Q119" i="1"/>
  <c r="C119" i="1"/>
  <c r="Q118" i="1"/>
  <c r="C118" i="1"/>
  <c r="Q117" i="1"/>
  <c r="C117" i="1"/>
  <c r="Q116" i="1"/>
  <c r="C116" i="1"/>
  <c r="Q115" i="1"/>
  <c r="C115" i="1"/>
  <c r="Q114" i="1"/>
  <c r="C114" i="1"/>
  <c r="Q113" i="1"/>
  <c r="C113" i="1"/>
  <c r="Q112" i="1"/>
  <c r="C112" i="1"/>
  <c r="Q111" i="1"/>
  <c r="C111" i="1"/>
  <c r="Q110" i="1"/>
  <c r="C110" i="1"/>
  <c r="Q109" i="1"/>
  <c r="C109" i="1"/>
  <c r="Q108" i="1"/>
  <c r="C108" i="1"/>
  <c r="Q107" i="1"/>
  <c r="C107" i="1"/>
  <c r="Q106" i="1"/>
  <c r="C106" i="1"/>
  <c r="Q105" i="1"/>
  <c r="C105" i="1"/>
  <c r="Q104" i="1"/>
  <c r="C104" i="1"/>
  <c r="Q103" i="1"/>
  <c r="C103" i="1"/>
  <c r="Q102" i="1"/>
  <c r="C102" i="1"/>
  <c r="Q101" i="1"/>
  <c r="C101" i="1"/>
  <c r="Q100" i="1"/>
  <c r="C100" i="1"/>
  <c r="Q99" i="1"/>
  <c r="C99" i="1"/>
  <c r="Q98" i="1"/>
  <c r="C98" i="1"/>
  <c r="Q97" i="1"/>
  <c r="C97" i="1"/>
  <c r="Q96" i="1"/>
  <c r="C96" i="1"/>
  <c r="Q95" i="1"/>
  <c r="C95" i="1"/>
  <c r="Q94" i="1"/>
  <c r="C94" i="1"/>
  <c r="AG93" i="1"/>
  <c r="AF93" i="1"/>
  <c r="AG92" i="1"/>
  <c r="AF92" i="1"/>
  <c r="AG91" i="1"/>
  <c r="AF91" i="1"/>
  <c r="AG90" i="1"/>
  <c r="AF90" i="1"/>
  <c r="Q88" i="1"/>
  <c r="C88" i="1"/>
  <c r="Q87" i="1"/>
  <c r="C87" i="1"/>
  <c r="Q86" i="1"/>
  <c r="C86" i="1"/>
  <c r="Q85" i="1"/>
  <c r="C85" i="1"/>
  <c r="Q84" i="1"/>
  <c r="C84" i="1"/>
  <c r="Q83" i="1"/>
  <c r="C83" i="1"/>
  <c r="Q82" i="1"/>
  <c r="C82" i="1"/>
  <c r="Q81" i="1"/>
  <c r="C81" i="1"/>
  <c r="Q80" i="1"/>
  <c r="C80" i="1"/>
  <c r="Q79" i="1"/>
  <c r="C79" i="1"/>
  <c r="Q78" i="1"/>
  <c r="C78" i="1"/>
  <c r="Q77" i="1"/>
  <c r="C77" i="1"/>
  <c r="Q76" i="1"/>
  <c r="C76" i="1"/>
  <c r="Q75" i="1"/>
  <c r="C75" i="1"/>
  <c r="Q74" i="1"/>
  <c r="C74" i="1"/>
  <c r="Q73" i="1"/>
  <c r="C73" i="1"/>
  <c r="Q72" i="1"/>
  <c r="C72" i="1"/>
  <c r="Q71" i="1"/>
  <c r="C71" i="1"/>
  <c r="Q70" i="1"/>
  <c r="C70" i="1"/>
  <c r="Q69" i="1"/>
  <c r="C69" i="1"/>
  <c r="Q68" i="1"/>
  <c r="C68" i="1"/>
  <c r="Q67" i="1"/>
  <c r="C67" i="1"/>
  <c r="Q66" i="1"/>
  <c r="C66" i="1"/>
  <c r="Q65" i="1"/>
  <c r="C65" i="1"/>
  <c r="Q64" i="1"/>
  <c r="C64" i="1"/>
  <c r="Q63" i="1"/>
  <c r="C63" i="1"/>
  <c r="Q62" i="1"/>
  <c r="C62" i="1"/>
  <c r="Q61" i="1"/>
  <c r="C61" i="1"/>
  <c r="Q60" i="1"/>
  <c r="C60" i="1"/>
  <c r="Q59" i="1"/>
  <c r="C59" i="1"/>
  <c r="Q58" i="1"/>
  <c r="C58" i="1"/>
  <c r="Q57" i="1"/>
  <c r="C57" i="1"/>
  <c r="Q56" i="1"/>
  <c r="C56" i="1"/>
  <c r="Q55" i="1"/>
  <c r="C55" i="1"/>
  <c r="Q54" i="1"/>
  <c r="C54" i="1"/>
  <c r="AG49" i="1"/>
  <c r="AF49" i="1"/>
  <c r="D84" i="1"/>
  <c r="AG48" i="1"/>
  <c r="AF48" i="1"/>
  <c r="I84" i="1"/>
  <c r="AG47" i="1"/>
  <c r="AF47" i="1"/>
  <c r="D85" i="1"/>
  <c r="AG46" i="1"/>
  <c r="AF46" i="1"/>
  <c r="W28" i="1" l="1"/>
  <c r="AC10" i="1"/>
  <c r="P449" i="1"/>
  <c r="P431" i="1"/>
  <c r="W30" i="1"/>
  <c r="P434" i="1"/>
  <c r="P452" i="1"/>
  <c r="AC12" i="1"/>
  <c r="W32" i="1"/>
  <c r="P437" i="1"/>
  <c r="P455" i="1"/>
  <c r="AC14" i="1"/>
  <c r="W34" i="1"/>
  <c r="P440" i="1"/>
  <c r="P458" i="1"/>
  <c r="AC16" i="1"/>
  <c r="W38" i="1"/>
  <c r="W40" i="1"/>
  <c r="AC40" i="1"/>
  <c r="AC38" i="1"/>
  <c r="P539" i="1"/>
  <c r="P530" i="1"/>
  <c r="AC11" i="1"/>
  <c r="W29" i="1"/>
  <c r="E452" i="1"/>
  <c r="E434" i="1"/>
  <c r="E437" i="1"/>
  <c r="W31" i="1"/>
  <c r="E455" i="1"/>
  <c r="AC13" i="1"/>
  <c r="E440" i="1"/>
  <c r="W33" i="1"/>
  <c r="E458" i="1"/>
  <c r="AC15" i="1"/>
  <c r="E479" i="1"/>
  <c r="AC25" i="1"/>
  <c r="AC27" i="1"/>
  <c r="E482" i="1"/>
  <c r="E530" i="1"/>
  <c r="AC39" i="1"/>
  <c r="AC37" i="1"/>
  <c r="E539" i="1"/>
  <c r="AC9" i="1"/>
  <c r="W27" i="1"/>
  <c r="E449" i="1"/>
  <c r="E431" i="1"/>
  <c r="AJ355" i="1"/>
  <c r="AJ358" i="1"/>
  <c r="AI357" i="1"/>
  <c r="AJ357" i="1"/>
  <c r="AI356" i="1"/>
  <c r="AJ356" i="1"/>
  <c r="AJ311" i="1"/>
  <c r="AI313" i="1"/>
  <c r="AJ313" i="1"/>
  <c r="AI312" i="1"/>
  <c r="AJ312" i="1"/>
  <c r="AI314" i="1"/>
  <c r="AJ314" i="1"/>
  <c r="Y226" i="1"/>
  <c r="AI358" i="1"/>
  <c r="AI311" i="1"/>
  <c r="D576" i="1"/>
  <c r="D565" i="1"/>
  <c r="D543" i="1"/>
  <c r="D554" i="1"/>
  <c r="Y223" i="1"/>
  <c r="Y49" i="1"/>
  <c r="Y46" i="1"/>
  <c r="AI46" i="1" s="1"/>
  <c r="AH269" i="1"/>
  <c r="Y178" i="1"/>
  <c r="Y181" i="1"/>
  <c r="Y180" i="1"/>
  <c r="Y137" i="1"/>
  <c r="Y134" i="1"/>
  <c r="Y93" i="1"/>
  <c r="Y91" i="1"/>
  <c r="Y135" i="1"/>
  <c r="Y90" i="1"/>
  <c r="Y48" i="1"/>
  <c r="Y47" i="1"/>
  <c r="AH90" i="1"/>
  <c r="Y136" i="1"/>
  <c r="Y225" i="1"/>
  <c r="Y269" i="1"/>
  <c r="Y268" i="1"/>
  <c r="Y270" i="1"/>
  <c r="AH136" i="1"/>
  <c r="AH226" i="1"/>
  <c r="Y224" i="1"/>
  <c r="P491" i="1"/>
  <c r="P494" i="1"/>
  <c r="AH92" i="1"/>
  <c r="AH179" i="1"/>
  <c r="AH224" i="1"/>
  <c r="AH181" i="1"/>
  <c r="Y179" i="1"/>
  <c r="AH267" i="1"/>
  <c r="Y92" i="1"/>
  <c r="AH134" i="1"/>
  <c r="E491" i="1"/>
  <c r="E494" i="1"/>
  <c r="Y267" i="1"/>
  <c r="AH46" i="1"/>
  <c r="AH47" i="1"/>
  <c r="AH48" i="1"/>
  <c r="AH49" i="1"/>
  <c r="AH91" i="1"/>
  <c r="AH135" i="1"/>
  <c r="AH180" i="1"/>
  <c r="AH223" i="1"/>
  <c r="AH268" i="1"/>
  <c r="AH93" i="1"/>
  <c r="AH137" i="1"/>
  <c r="AH178" i="1"/>
  <c r="AH225" i="1"/>
  <c r="AH270" i="1"/>
  <c r="D349" i="1"/>
  <c r="I393" i="1"/>
  <c r="I349" i="1"/>
  <c r="D350" i="1"/>
  <c r="D394" i="1"/>
  <c r="I394" i="1"/>
  <c r="I350" i="1"/>
  <c r="I388" i="1"/>
  <c r="D388" i="1"/>
  <c r="I387" i="1"/>
  <c r="I382" i="1"/>
  <c r="D382" i="1"/>
  <c r="I381" i="1"/>
  <c r="I376" i="1"/>
  <c r="D376" i="1"/>
  <c r="I375" i="1"/>
  <c r="I370" i="1"/>
  <c r="D370" i="1"/>
  <c r="I369" i="1"/>
  <c r="I364" i="1"/>
  <c r="D364" i="1"/>
  <c r="I363" i="1"/>
  <c r="I344" i="1"/>
  <c r="D344" i="1"/>
  <c r="I343" i="1"/>
  <c r="D343" i="1"/>
  <c r="I338" i="1"/>
  <c r="D338" i="1"/>
  <c r="I337" i="1"/>
  <c r="D337" i="1"/>
  <c r="I332" i="1"/>
  <c r="D332" i="1"/>
  <c r="I331" i="1"/>
  <c r="D331" i="1"/>
  <c r="I326" i="1"/>
  <c r="D326" i="1"/>
  <c r="I325" i="1"/>
  <c r="D325" i="1"/>
  <c r="I320" i="1"/>
  <c r="D320" i="1"/>
  <c r="I319" i="1"/>
  <c r="D319" i="1"/>
  <c r="I85" i="1"/>
  <c r="D129" i="1"/>
  <c r="D128" i="1"/>
  <c r="I173" i="1"/>
  <c r="D173" i="1"/>
  <c r="I172" i="1"/>
  <c r="D172" i="1"/>
  <c r="I217" i="1"/>
  <c r="D217" i="1"/>
  <c r="I216" i="1"/>
  <c r="D216" i="1"/>
  <c r="I262" i="1"/>
  <c r="D262" i="1"/>
  <c r="I261" i="1"/>
  <c r="D261" i="1"/>
  <c r="I306" i="1"/>
  <c r="D306" i="1"/>
  <c r="I305" i="1"/>
  <c r="I129" i="1"/>
  <c r="I123" i="1"/>
  <c r="I128" i="1"/>
  <c r="D123" i="1"/>
  <c r="D54" i="1"/>
  <c r="I54" i="1"/>
  <c r="D55" i="1"/>
  <c r="I55" i="1"/>
  <c r="D60" i="1"/>
  <c r="I60" i="1"/>
  <c r="D61" i="1"/>
  <c r="I61" i="1"/>
  <c r="D66" i="1"/>
  <c r="I66" i="1"/>
  <c r="D67" i="1"/>
  <c r="I67" i="1"/>
  <c r="D72" i="1"/>
  <c r="I72" i="1"/>
  <c r="D73" i="1"/>
  <c r="I73" i="1"/>
  <c r="D78" i="1"/>
  <c r="I78" i="1"/>
  <c r="D79" i="1"/>
  <c r="I79" i="1"/>
  <c r="D98" i="1"/>
  <c r="I98" i="1"/>
  <c r="D99" i="1"/>
  <c r="I99" i="1"/>
  <c r="D104" i="1"/>
  <c r="I104" i="1"/>
  <c r="D105" i="1"/>
  <c r="I105" i="1"/>
  <c r="D110" i="1"/>
  <c r="I110" i="1"/>
  <c r="D111" i="1"/>
  <c r="I111" i="1"/>
  <c r="D116" i="1"/>
  <c r="I116" i="1"/>
  <c r="D117" i="1"/>
  <c r="I117" i="1"/>
  <c r="D122" i="1"/>
  <c r="I122" i="1"/>
  <c r="D142" i="1"/>
  <c r="I142" i="1"/>
  <c r="D143" i="1"/>
  <c r="I143" i="1"/>
  <c r="D148" i="1"/>
  <c r="I148" i="1"/>
  <c r="D149" i="1"/>
  <c r="I149" i="1"/>
  <c r="D154" i="1"/>
  <c r="I154" i="1"/>
  <c r="D155" i="1"/>
  <c r="I155" i="1"/>
  <c r="D160" i="1"/>
  <c r="I160" i="1"/>
  <c r="D161" i="1"/>
  <c r="I161" i="1"/>
  <c r="D166" i="1"/>
  <c r="I166" i="1"/>
  <c r="D167" i="1"/>
  <c r="I167" i="1"/>
  <c r="D186" i="1"/>
  <c r="I186" i="1"/>
  <c r="D187" i="1"/>
  <c r="I187" i="1"/>
  <c r="D192" i="1"/>
  <c r="I192" i="1"/>
  <c r="D193" i="1"/>
  <c r="I193" i="1"/>
  <c r="D198" i="1"/>
  <c r="I198" i="1"/>
  <c r="D199" i="1"/>
  <c r="I199" i="1"/>
  <c r="D204" i="1"/>
  <c r="I204" i="1"/>
  <c r="D205" i="1"/>
  <c r="I205" i="1"/>
  <c r="D210" i="1"/>
  <c r="I210" i="1"/>
  <c r="D211" i="1"/>
  <c r="I211" i="1"/>
  <c r="D231" i="1"/>
  <c r="I231" i="1"/>
  <c r="D232" i="1"/>
  <c r="I232" i="1"/>
  <c r="D237" i="1"/>
  <c r="I237" i="1"/>
  <c r="D238" i="1"/>
  <c r="I238" i="1"/>
  <c r="D243" i="1"/>
  <c r="I243" i="1"/>
  <c r="D244" i="1"/>
  <c r="I244" i="1"/>
  <c r="D249" i="1"/>
  <c r="I249" i="1"/>
  <c r="D250" i="1"/>
  <c r="I250" i="1"/>
  <c r="D255" i="1"/>
  <c r="I255" i="1"/>
  <c r="D256" i="1"/>
  <c r="I256" i="1"/>
  <c r="I275" i="1"/>
  <c r="D276" i="1"/>
  <c r="I276" i="1"/>
  <c r="I281" i="1"/>
  <c r="D282" i="1"/>
  <c r="I282" i="1"/>
  <c r="I287" i="1"/>
  <c r="D288" i="1"/>
  <c r="I288" i="1"/>
  <c r="I293" i="1"/>
  <c r="D294" i="1"/>
  <c r="I294" i="1"/>
  <c r="I299" i="1"/>
  <c r="D300" i="1"/>
  <c r="I300" i="1"/>
  <c r="AJ47" i="1" l="1"/>
  <c r="AE224" i="1"/>
  <c r="Z223" i="1"/>
  <c r="AJ270" i="1"/>
  <c r="AJ136" i="1"/>
  <c r="AK355" i="1"/>
  <c r="AL355" i="1" s="1"/>
  <c r="AJ268" i="1"/>
  <c r="AJ267" i="1"/>
  <c r="AJ269" i="1"/>
  <c r="AI179" i="1"/>
  <c r="AJ179" i="1"/>
  <c r="AI181" i="1"/>
  <c r="AJ181" i="1"/>
  <c r="AI180" i="1"/>
  <c r="AJ180" i="1"/>
  <c r="AI178" i="1"/>
  <c r="AJ178" i="1"/>
  <c r="AI137" i="1"/>
  <c r="AJ137" i="1"/>
  <c r="AI135" i="1"/>
  <c r="AJ135" i="1"/>
  <c r="AJ134" i="1"/>
  <c r="AJ90" i="1"/>
  <c r="AJ91" i="1"/>
  <c r="AJ92" i="1"/>
  <c r="AJ93" i="1"/>
  <c r="AJ46" i="1"/>
  <c r="AJ48" i="1"/>
  <c r="AJ49" i="1"/>
  <c r="Z226" i="1"/>
  <c r="AK357" i="1"/>
  <c r="AL357" i="1" s="1"/>
  <c r="O357" i="1" s="1"/>
  <c r="AK356" i="1"/>
  <c r="AL356" i="1" s="1"/>
  <c r="O356" i="1" s="1"/>
  <c r="AE225" i="1"/>
  <c r="AD355" i="1"/>
  <c r="AE223" i="1"/>
  <c r="AE226" i="1"/>
  <c r="AK358" i="1"/>
  <c r="AL358" i="1" s="1"/>
  <c r="O358" i="1" s="1"/>
  <c r="AE355" i="1"/>
  <c r="AE357" i="1"/>
  <c r="AE356" i="1"/>
  <c r="AE358" i="1"/>
  <c r="Z225" i="1"/>
  <c r="AC311" i="1"/>
  <c r="AC312" i="1"/>
  <c r="AE312" i="1"/>
  <c r="AE314" i="1"/>
  <c r="AE311" i="1"/>
  <c r="AE313" i="1"/>
  <c r="Z311" i="1"/>
  <c r="AD356" i="1"/>
  <c r="AC356" i="1"/>
  <c r="Z356" i="1"/>
  <c r="AD358" i="1"/>
  <c r="AD357" i="1"/>
  <c r="Z355" i="1"/>
  <c r="Z357" i="1"/>
  <c r="AC355" i="1"/>
  <c r="AC358" i="1"/>
  <c r="AC357" i="1"/>
  <c r="Z358" i="1"/>
  <c r="AD225" i="1"/>
  <c r="Z267" i="1"/>
  <c r="AC313" i="1"/>
  <c r="AD314" i="1"/>
  <c r="AD313" i="1"/>
  <c r="AD312" i="1"/>
  <c r="AC314" i="1"/>
  <c r="AD311" i="1"/>
  <c r="AK311" i="1"/>
  <c r="AL311" i="1" s="1"/>
  <c r="AK312" i="1"/>
  <c r="AL312" i="1" s="1"/>
  <c r="F312" i="1" s="1"/>
  <c r="AK313" i="1"/>
  <c r="AL313" i="1" s="1"/>
  <c r="F313" i="1" s="1"/>
  <c r="AK314" i="1"/>
  <c r="AL314" i="1" s="1"/>
  <c r="F314" i="1" s="1"/>
  <c r="Z314" i="1"/>
  <c r="Z313" i="1"/>
  <c r="Z312" i="1"/>
  <c r="AI268" i="1"/>
  <c r="AI270" i="1"/>
  <c r="AI267" i="1"/>
  <c r="AI269" i="1"/>
  <c r="AI226" i="1"/>
  <c r="AJ226" i="1" s="1"/>
  <c r="AC224" i="1"/>
  <c r="AC226" i="1"/>
  <c r="AC223" i="1"/>
  <c r="AI224" i="1"/>
  <c r="AJ224" i="1" s="1"/>
  <c r="AD226" i="1"/>
  <c r="Z224" i="1"/>
  <c r="AD223" i="1"/>
  <c r="AC225" i="1"/>
  <c r="AI225" i="1"/>
  <c r="AJ225" i="1" s="1"/>
  <c r="AI223" i="1"/>
  <c r="AJ223" i="1" s="1"/>
  <c r="AD224" i="1"/>
  <c r="AI136" i="1"/>
  <c r="AI134" i="1"/>
  <c r="AI90" i="1"/>
  <c r="AI92" i="1"/>
  <c r="AI91" i="1"/>
  <c r="AI93" i="1"/>
  <c r="AI49" i="1"/>
  <c r="AI47" i="1"/>
  <c r="AI48" i="1"/>
  <c r="Z46" i="1"/>
  <c r="AE90" i="1"/>
  <c r="AE134" i="1"/>
  <c r="AE178" i="1"/>
  <c r="AE267" i="1"/>
  <c r="AE47" i="1"/>
  <c r="AE48" i="1"/>
  <c r="AE49" i="1"/>
  <c r="AE46" i="1"/>
  <c r="AD47" i="1"/>
  <c r="AD48" i="1"/>
  <c r="AD49" i="1"/>
  <c r="AD46" i="1"/>
  <c r="AC47" i="1"/>
  <c r="AC48" i="1"/>
  <c r="AC49" i="1"/>
  <c r="AC46" i="1"/>
  <c r="Z47" i="1"/>
  <c r="Z48" i="1"/>
  <c r="Z49" i="1"/>
  <c r="AE270" i="1"/>
  <c r="AD270" i="1"/>
  <c r="AC270" i="1"/>
  <c r="Z270" i="1"/>
  <c r="AE269" i="1"/>
  <c r="AD269" i="1"/>
  <c r="AC269" i="1"/>
  <c r="Z269" i="1"/>
  <c r="AE268" i="1"/>
  <c r="AD268" i="1"/>
  <c r="AC268" i="1"/>
  <c r="Z268" i="1"/>
  <c r="AC267" i="1"/>
  <c r="AD267" i="1"/>
  <c r="AE181" i="1"/>
  <c r="AD181" i="1"/>
  <c r="AC181" i="1"/>
  <c r="Z181" i="1"/>
  <c r="AE180" i="1"/>
  <c r="AD180" i="1"/>
  <c r="AC180" i="1"/>
  <c r="Z180" i="1"/>
  <c r="AE179" i="1"/>
  <c r="AD179" i="1"/>
  <c r="AC179" i="1"/>
  <c r="Z179" i="1"/>
  <c r="Z178" i="1"/>
  <c r="AC178" i="1"/>
  <c r="AD178" i="1"/>
  <c r="AE137" i="1"/>
  <c r="AD137" i="1"/>
  <c r="AC137" i="1"/>
  <c r="Z137" i="1"/>
  <c r="AE136" i="1"/>
  <c r="AD136" i="1"/>
  <c r="AC136" i="1"/>
  <c r="Z136" i="1"/>
  <c r="AE135" i="1"/>
  <c r="AD135" i="1"/>
  <c r="AC135" i="1"/>
  <c r="Z135" i="1"/>
  <c r="Z134" i="1"/>
  <c r="AC134" i="1"/>
  <c r="AD134" i="1"/>
  <c r="AE93" i="1"/>
  <c r="AD93" i="1"/>
  <c r="AC93" i="1"/>
  <c r="Z93" i="1"/>
  <c r="AE92" i="1"/>
  <c r="AD92" i="1"/>
  <c r="AC92" i="1"/>
  <c r="Z92" i="1"/>
  <c r="AE91" i="1"/>
  <c r="AD91" i="1"/>
  <c r="AC91" i="1"/>
  <c r="Z91" i="1"/>
  <c r="Z90" i="1"/>
  <c r="AC90" i="1"/>
  <c r="AD90" i="1"/>
  <c r="O355" i="1" l="1"/>
  <c r="F355" i="1"/>
  <c r="AK223" i="1"/>
  <c r="AL223" i="1" s="1"/>
  <c r="H223" i="1" s="1"/>
  <c r="AK226" i="1"/>
  <c r="AL226" i="1" s="1"/>
  <c r="N226" i="1" s="1"/>
  <c r="AK225" i="1"/>
  <c r="AL225" i="1" s="1"/>
  <c r="L225" i="1" s="1"/>
  <c r="AK224" i="1"/>
  <c r="AL224" i="1" s="1"/>
  <c r="K224" i="1" s="1"/>
  <c r="G311" i="1"/>
  <c r="F311" i="1"/>
  <c r="AK46" i="1"/>
  <c r="AL46" i="1" s="1"/>
  <c r="E358" i="1"/>
  <c r="AK49" i="1"/>
  <c r="AL49" i="1" s="1"/>
  <c r="F49" i="1" s="1"/>
  <c r="AK269" i="1"/>
  <c r="AL269" i="1" s="1"/>
  <c r="L269" i="1" s="1"/>
  <c r="AK136" i="1"/>
  <c r="AL136" i="1" s="1"/>
  <c r="L136" i="1" s="1"/>
  <c r="AK134" i="1"/>
  <c r="AL134" i="1" s="1"/>
  <c r="J134" i="1" s="1"/>
  <c r="E312" i="1"/>
  <c r="G356" i="1"/>
  <c r="AK270" i="1"/>
  <c r="AL270" i="1" s="1"/>
  <c r="G270" i="1" s="1"/>
  <c r="AK268" i="1"/>
  <c r="AL268" i="1" s="1"/>
  <c r="G268" i="1" s="1"/>
  <c r="K355" i="1"/>
  <c r="I357" i="1"/>
  <c r="AK267" i="1"/>
  <c r="AL267" i="1" s="1"/>
  <c r="N267" i="1" s="1"/>
  <c r="E314" i="1"/>
  <c r="I311" i="1"/>
  <c r="E313" i="1"/>
  <c r="AK180" i="1"/>
  <c r="AL180" i="1" s="1"/>
  <c r="F180" i="1" s="1"/>
  <c r="AK179" i="1"/>
  <c r="AL179" i="1" s="1"/>
  <c r="M179" i="1" s="1"/>
  <c r="AK181" i="1"/>
  <c r="AL181" i="1" s="1"/>
  <c r="L181" i="1" s="1"/>
  <c r="AK135" i="1"/>
  <c r="AL135" i="1" s="1"/>
  <c r="L135" i="1" s="1"/>
  <c r="AK137" i="1"/>
  <c r="AL137" i="1" s="1"/>
  <c r="L137" i="1" s="1"/>
  <c r="AK91" i="1"/>
  <c r="AL91" i="1" s="1"/>
  <c r="G91" i="1" s="1"/>
  <c r="AK92" i="1"/>
  <c r="AL92" i="1" s="1"/>
  <c r="L92" i="1" s="1"/>
  <c r="AK90" i="1"/>
  <c r="AL90" i="1" s="1"/>
  <c r="J90" i="1" s="1"/>
  <c r="AK93" i="1"/>
  <c r="AL93" i="1" s="1"/>
  <c r="G93" i="1" s="1"/>
  <c r="AK178" i="1"/>
  <c r="AL178" i="1" s="1"/>
  <c r="H178" i="1" s="1"/>
  <c r="AK47" i="1"/>
  <c r="AL47" i="1" s="1"/>
  <c r="L47" i="1" s="1"/>
  <c r="AK48" i="1"/>
  <c r="AL48" i="1" s="1"/>
  <c r="N46" i="1" l="1"/>
  <c r="O46" i="1"/>
  <c r="W12" i="1"/>
  <c r="P404" i="1"/>
  <c r="H46" i="1"/>
  <c r="F224" i="1"/>
  <c r="G226" i="1"/>
  <c r="H226" i="1"/>
  <c r="K226" i="1"/>
  <c r="E223" i="1"/>
  <c r="K223" i="1"/>
  <c r="E46" i="1"/>
  <c r="I46" i="1"/>
  <c r="F46" i="1"/>
  <c r="G46" i="1"/>
  <c r="K46" i="1"/>
  <c r="M46" i="1"/>
  <c r="J46" i="1"/>
  <c r="L46" i="1"/>
  <c r="H314" i="1"/>
  <c r="M269" i="1"/>
  <c r="K358" i="1"/>
  <c r="F358" i="1"/>
  <c r="M358" i="1"/>
  <c r="H311" i="1"/>
  <c r="H358" i="1"/>
  <c r="G358" i="1"/>
  <c r="J358" i="1"/>
  <c r="N358" i="1"/>
  <c r="L358" i="1"/>
  <c r="K268" i="1"/>
  <c r="I358" i="1"/>
  <c r="F269" i="1"/>
  <c r="I269" i="1"/>
  <c r="H269" i="1"/>
  <c r="O269" i="1"/>
  <c r="J269" i="1"/>
  <c r="N269" i="1"/>
  <c r="G49" i="1"/>
  <c r="H49" i="1"/>
  <c r="O47" i="1"/>
  <c r="N47" i="1"/>
  <c r="J49" i="1"/>
  <c r="L49" i="1"/>
  <c r="E47" i="1"/>
  <c r="I49" i="1"/>
  <c r="M49" i="1"/>
  <c r="O49" i="1"/>
  <c r="N49" i="1"/>
  <c r="K49" i="1"/>
  <c r="E49" i="1"/>
  <c r="K47" i="1"/>
  <c r="J47" i="1"/>
  <c r="I47" i="1"/>
  <c r="H47" i="1"/>
  <c r="J136" i="1"/>
  <c r="G136" i="1"/>
  <c r="K136" i="1"/>
  <c r="G135" i="1"/>
  <c r="H224" i="1"/>
  <c r="J224" i="1"/>
  <c r="G269" i="1"/>
  <c r="K269" i="1"/>
  <c r="I224" i="1"/>
  <c r="E269" i="1"/>
  <c r="I268" i="1"/>
  <c r="O268" i="1"/>
  <c r="E268" i="1"/>
  <c r="G47" i="1"/>
  <c r="L91" i="1"/>
  <c r="H91" i="1"/>
  <c r="M91" i="1"/>
  <c r="F136" i="1"/>
  <c r="O136" i="1"/>
  <c r="N136" i="1"/>
  <c r="E136" i="1"/>
  <c r="O137" i="1"/>
  <c r="N135" i="1"/>
  <c r="M136" i="1"/>
  <c r="I136" i="1"/>
  <c r="H136" i="1"/>
  <c r="E137" i="1"/>
  <c r="F137" i="1"/>
  <c r="I134" i="1"/>
  <c r="O134" i="1"/>
  <c r="F134" i="1"/>
  <c r="H134" i="1"/>
  <c r="M134" i="1"/>
  <c r="K134" i="1"/>
  <c r="E134" i="1"/>
  <c r="L134" i="1"/>
  <c r="N134" i="1"/>
  <c r="G134" i="1"/>
  <c r="K135" i="1"/>
  <c r="K137" i="1"/>
  <c r="I312" i="1"/>
  <c r="N312" i="1"/>
  <c r="G312" i="1"/>
  <c r="O312" i="1"/>
  <c r="J312" i="1"/>
  <c r="H312" i="1"/>
  <c r="K312" i="1"/>
  <c r="L312" i="1"/>
  <c r="M312" i="1"/>
  <c r="M268" i="1"/>
  <c r="N268" i="1"/>
  <c r="H270" i="1"/>
  <c r="N270" i="1"/>
  <c r="I270" i="1"/>
  <c r="J270" i="1"/>
  <c r="K270" i="1"/>
  <c r="L270" i="1"/>
  <c r="F270" i="1"/>
  <c r="M270" i="1"/>
  <c r="O270" i="1"/>
  <c r="E270" i="1"/>
  <c r="H356" i="1"/>
  <c r="M356" i="1"/>
  <c r="K356" i="1"/>
  <c r="G355" i="1"/>
  <c r="N356" i="1"/>
  <c r="I356" i="1"/>
  <c r="E355" i="1"/>
  <c r="H268" i="1"/>
  <c r="F268" i="1"/>
  <c r="J268" i="1"/>
  <c r="J356" i="1"/>
  <c r="L268" i="1"/>
  <c r="E356" i="1"/>
  <c r="L356" i="1"/>
  <c r="F356" i="1"/>
  <c r="G313" i="1"/>
  <c r="L313" i="1"/>
  <c r="K225" i="1"/>
  <c r="K267" i="1"/>
  <c r="J267" i="1"/>
  <c r="G267" i="1"/>
  <c r="L267" i="1"/>
  <c r="O267" i="1"/>
  <c r="E267" i="1"/>
  <c r="H267" i="1"/>
  <c r="I267" i="1"/>
  <c r="F267" i="1"/>
  <c r="M267" i="1"/>
  <c r="M355" i="1"/>
  <c r="N355" i="1"/>
  <c r="L355" i="1"/>
  <c r="J355" i="1"/>
  <c r="H355" i="1"/>
  <c r="E357" i="1"/>
  <c r="G357" i="1"/>
  <c r="L357" i="1"/>
  <c r="M357" i="1"/>
  <c r="F357" i="1"/>
  <c r="N357" i="1"/>
  <c r="J357" i="1"/>
  <c r="H357" i="1"/>
  <c r="I355" i="1"/>
  <c r="K357" i="1"/>
  <c r="G223" i="1"/>
  <c r="N314" i="1"/>
  <c r="O311" i="1"/>
  <c r="L314" i="1"/>
  <c r="O313" i="1"/>
  <c r="G314" i="1"/>
  <c r="H313" i="1"/>
  <c r="I314" i="1"/>
  <c r="N313" i="1"/>
  <c r="F225" i="1"/>
  <c r="M311" i="1"/>
  <c r="J314" i="1"/>
  <c r="O314" i="1"/>
  <c r="O225" i="1"/>
  <c r="K314" i="1"/>
  <c r="G225" i="1"/>
  <c r="J313" i="1"/>
  <c r="M314" i="1"/>
  <c r="E224" i="1"/>
  <c r="N224" i="1"/>
  <c r="L224" i="1"/>
  <c r="J225" i="1"/>
  <c r="M225" i="1"/>
  <c r="G224" i="1"/>
  <c r="J311" i="1"/>
  <c r="M313" i="1"/>
  <c r="O224" i="1"/>
  <c r="I313" i="1"/>
  <c r="N311" i="1"/>
  <c r="L311" i="1"/>
  <c r="H225" i="1"/>
  <c r="N225" i="1"/>
  <c r="M224" i="1"/>
  <c r="E225" i="1"/>
  <c r="I225" i="1"/>
  <c r="M223" i="1"/>
  <c r="L223" i="1"/>
  <c r="O226" i="1"/>
  <c r="I226" i="1"/>
  <c r="N223" i="1"/>
  <c r="F223" i="1"/>
  <c r="I223" i="1"/>
  <c r="K311" i="1"/>
  <c r="J226" i="1"/>
  <c r="J223" i="1"/>
  <c r="K313" i="1"/>
  <c r="M226" i="1"/>
  <c r="E226" i="1"/>
  <c r="O223" i="1"/>
  <c r="L226" i="1"/>
  <c r="E311" i="1"/>
  <c r="F226" i="1"/>
  <c r="K180" i="1"/>
  <c r="O180" i="1"/>
  <c r="E180" i="1"/>
  <c r="J180" i="1"/>
  <c r="N180" i="1"/>
  <c r="L180" i="1"/>
  <c r="G180" i="1"/>
  <c r="M180" i="1"/>
  <c r="H180" i="1"/>
  <c r="I180" i="1"/>
  <c r="G179" i="1"/>
  <c r="J179" i="1"/>
  <c r="H179" i="1"/>
  <c r="O179" i="1"/>
  <c r="J181" i="1"/>
  <c r="I181" i="1"/>
  <c r="K179" i="1"/>
  <c r="G181" i="1"/>
  <c r="O181" i="1"/>
  <c r="L179" i="1"/>
  <c r="I179" i="1"/>
  <c r="N179" i="1"/>
  <c r="E179" i="1"/>
  <c r="K181" i="1"/>
  <c r="E181" i="1"/>
  <c r="F179" i="1"/>
  <c r="H181" i="1"/>
  <c r="N181" i="1"/>
  <c r="F181" i="1"/>
  <c r="M181" i="1"/>
  <c r="K178" i="1"/>
  <c r="M135" i="1"/>
  <c r="E135" i="1"/>
  <c r="J135" i="1"/>
  <c r="H135" i="1"/>
  <c r="F135" i="1"/>
  <c r="I135" i="1"/>
  <c r="O135" i="1"/>
  <c r="N137" i="1"/>
  <c r="G137" i="1"/>
  <c r="H137" i="1"/>
  <c r="I137" i="1"/>
  <c r="M137" i="1"/>
  <c r="J137" i="1"/>
  <c r="I91" i="1"/>
  <c r="N91" i="1"/>
  <c r="O91" i="1"/>
  <c r="K91" i="1"/>
  <c r="E91" i="1"/>
  <c r="J91" i="1"/>
  <c r="F91" i="1"/>
  <c r="I92" i="1"/>
  <c r="M92" i="1"/>
  <c r="E92" i="1"/>
  <c r="O92" i="1"/>
  <c r="F92" i="1"/>
  <c r="K92" i="1"/>
  <c r="G92" i="1"/>
  <c r="H92" i="1"/>
  <c r="J92" i="1"/>
  <c r="N92" i="1"/>
  <c r="O93" i="1"/>
  <c r="M90" i="1"/>
  <c r="O90" i="1"/>
  <c r="F90" i="1"/>
  <c r="L90" i="1"/>
  <c r="E90" i="1"/>
  <c r="G90" i="1"/>
  <c r="N90" i="1"/>
  <c r="J93" i="1"/>
  <c r="H93" i="1"/>
  <c r="F93" i="1"/>
  <c r="I93" i="1"/>
  <c r="I90" i="1"/>
  <c r="N93" i="1"/>
  <c r="K93" i="1"/>
  <c r="L93" i="1"/>
  <c r="E93" i="1"/>
  <c r="M93" i="1"/>
  <c r="K90" i="1"/>
  <c r="H90" i="1"/>
  <c r="N178" i="1"/>
  <c r="F178" i="1"/>
  <c r="E178" i="1"/>
  <c r="M178" i="1"/>
  <c r="L178" i="1"/>
  <c r="O178" i="1"/>
  <c r="G178" i="1"/>
  <c r="J178" i="1"/>
  <c r="F47" i="1"/>
  <c r="M47" i="1"/>
  <c r="I178" i="1"/>
  <c r="M48" i="1"/>
  <c r="E48" i="1"/>
  <c r="F48" i="1"/>
  <c r="N48" i="1"/>
  <c r="G48" i="1"/>
  <c r="O48" i="1"/>
  <c r="L48" i="1"/>
  <c r="H48" i="1"/>
  <c r="K48" i="1"/>
  <c r="J48" i="1"/>
  <c r="I48" i="1"/>
  <c r="P422" i="1" l="1"/>
  <c r="W24" i="1"/>
  <c r="W17" i="1"/>
  <c r="E413" i="1"/>
  <c r="W22" i="1"/>
  <c r="P419" i="1"/>
  <c r="P416" i="1"/>
  <c r="W20" i="1"/>
  <c r="E416" i="1"/>
  <c r="W19" i="1"/>
  <c r="P407" i="1"/>
  <c r="W14" i="1"/>
  <c r="E410" i="1"/>
  <c r="W15" i="1"/>
  <c r="W23" i="1"/>
  <c r="E422" i="1"/>
  <c r="P413" i="1"/>
  <c r="W18" i="1"/>
  <c r="W21" i="1"/>
  <c r="E419" i="1"/>
  <c r="W16" i="1"/>
  <c r="P410" i="1"/>
  <c r="E407" i="1"/>
  <c r="W13" i="1"/>
  <c r="P401" i="1"/>
  <c r="W10" i="1"/>
  <c r="W11" i="1"/>
  <c r="E404" i="1"/>
  <c r="W9" i="1"/>
  <c r="E401" i="1"/>
</calcChain>
</file>

<file path=xl/sharedStrings.xml><?xml version="1.0" encoding="utf-8"?>
<sst xmlns="http://schemas.openxmlformats.org/spreadsheetml/2006/main" count="790" uniqueCount="179">
  <si>
    <t>COPA DO MUNDO - 2015</t>
  </si>
  <si>
    <t>SELEÇÃO</t>
  </si>
  <si>
    <t>PARTICIPANTES</t>
  </si>
  <si>
    <t>TIMES</t>
  </si>
  <si>
    <t>P</t>
  </si>
  <si>
    <t>GC</t>
  </si>
  <si>
    <t>SG</t>
  </si>
  <si>
    <t>calc</t>
  </si>
  <si>
    <t>maior</t>
  </si>
  <si>
    <t>corresp</t>
  </si>
  <si>
    <t>BRASIL</t>
  </si>
  <si>
    <t>ARGENTINA</t>
  </si>
  <si>
    <t>ESPANHA</t>
  </si>
  <si>
    <t>ALEMANHA</t>
  </si>
  <si>
    <t>ITALIA</t>
  </si>
  <si>
    <t>HOLANDA</t>
  </si>
  <si>
    <t>FRANÇA</t>
  </si>
  <si>
    <t>INGLATERRA</t>
  </si>
  <si>
    <t>CARTOLA</t>
  </si>
  <si>
    <t>PORTUGAL</t>
  </si>
  <si>
    <t>URUGUAI</t>
  </si>
  <si>
    <t>MEXICO</t>
  </si>
  <si>
    <t>CHILE</t>
  </si>
  <si>
    <t>BELGICA</t>
  </si>
  <si>
    <t>COSTA DO MARFIM</t>
  </si>
  <si>
    <t>DINAMARCA</t>
  </si>
  <si>
    <t>COLOMBIA</t>
  </si>
  <si>
    <t>JAPÃO</t>
  </si>
  <si>
    <t>GANA</t>
  </si>
  <si>
    <t>COSTA RICA</t>
  </si>
  <si>
    <t>COREIA DO SUL</t>
  </si>
  <si>
    <t>CAMARÕES</t>
  </si>
  <si>
    <t>NORUEGA</t>
  </si>
  <si>
    <t>NIGERIA</t>
  </si>
  <si>
    <t>GRUPO A</t>
  </si>
  <si>
    <t>Pos.</t>
  </si>
  <si>
    <t>Legenda</t>
  </si>
  <si>
    <t>GF</t>
  </si>
  <si>
    <t>1º</t>
  </si>
  <si>
    <t>P - pontos</t>
  </si>
  <si>
    <t>2º</t>
  </si>
  <si>
    <t>3º</t>
  </si>
  <si>
    <t>4º</t>
  </si>
  <si>
    <t>SP - saldo de pontos</t>
  </si>
  <si>
    <t>x</t>
  </si>
  <si>
    <t xml:space="preserve"> </t>
  </si>
  <si>
    <t>GRUPO B</t>
  </si>
  <si>
    <t>GRUPO C</t>
  </si>
  <si>
    <t>GRUPO D</t>
  </si>
  <si>
    <t>GRUPO E</t>
  </si>
  <si>
    <t>GRUPO F</t>
  </si>
  <si>
    <t>OITAVAS DE FINAIS</t>
  </si>
  <si>
    <t>J1</t>
  </si>
  <si>
    <t>X</t>
  </si>
  <si>
    <t>J2</t>
  </si>
  <si>
    <t>J3</t>
  </si>
  <si>
    <t>J4</t>
  </si>
  <si>
    <t>J5</t>
  </si>
  <si>
    <t>J6</t>
  </si>
  <si>
    <t>J7</t>
  </si>
  <si>
    <t>J8</t>
  </si>
  <si>
    <t>QUARTAS DE FINAL</t>
  </si>
  <si>
    <t>J9</t>
  </si>
  <si>
    <t>J10</t>
  </si>
  <si>
    <t>J11</t>
  </si>
  <si>
    <t>J12</t>
  </si>
  <si>
    <t>SEMI-FINAL</t>
  </si>
  <si>
    <t>J13</t>
  </si>
  <si>
    <t>J14</t>
  </si>
  <si>
    <t>DISPUTA DO 3º LUGAR</t>
  </si>
  <si>
    <t>J15</t>
  </si>
  <si>
    <t>FINAL</t>
  </si>
  <si>
    <t>J16</t>
  </si>
  <si>
    <t>RODADAS #37 e 38</t>
  </si>
  <si>
    <t>RODADAS #35 e 36</t>
  </si>
  <si>
    <t>RODADAS #33 e 34</t>
  </si>
  <si>
    <t>RODADAS #31 e 32</t>
  </si>
  <si>
    <t>6ª RODADA - #30</t>
  </si>
  <si>
    <t>5ª RODADA - #29</t>
  </si>
  <si>
    <t>4ª RODADA - #28</t>
  </si>
  <si>
    <t>3ª RODADA - #27</t>
  </si>
  <si>
    <t>2ª RODADA - #26</t>
  </si>
  <si>
    <t>1ª RODADA - #25</t>
  </si>
  <si>
    <t>V3P</t>
  </si>
  <si>
    <t>V2P</t>
  </si>
  <si>
    <t>E</t>
  </si>
  <si>
    <t>D</t>
  </si>
  <si>
    <t>J</t>
  </si>
  <si>
    <t>% APR.</t>
  </si>
  <si>
    <t>V3P - Vitória por 3 pontos</t>
  </si>
  <si>
    <t>V2P - Vitória por 2 pontos</t>
  </si>
  <si>
    <t>E - Empate</t>
  </si>
  <si>
    <t>D - Derrota</t>
  </si>
  <si>
    <t xml:space="preserve">PPC - Pontos pró Cartola </t>
  </si>
  <si>
    <t xml:space="preserve">PCC - pontos contra Cartola </t>
  </si>
  <si>
    <t xml:space="preserve">% APR. - Aproveitamento </t>
  </si>
  <si>
    <t>Classificado</t>
  </si>
  <si>
    <t>Eliminado</t>
  </si>
  <si>
    <t>RUSSIA</t>
  </si>
  <si>
    <t>SUÉCIA</t>
  </si>
  <si>
    <t>REP.TCHECA</t>
  </si>
  <si>
    <t>SUIÇA</t>
  </si>
  <si>
    <t>PARAGUAI</t>
  </si>
  <si>
    <t>PERU</t>
  </si>
  <si>
    <t>EGITO</t>
  </si>
  <si>
    <t>AUSTRALIA</t>
  </si>
  <si>
    <t>GRUPO G</t>
  </si>
  <si>
    <t>GRUPO H</t>
  </si>
  <si>
    <t>EUA</t>
  </si>
  <si>
    <t>DISPUTA DO 9º LUGAR</t>
  </si>
  <si>
    <t>DISPUTA DO 5º LUGAR</t>
  </si>
  <si>
    <t>J17</t>
  </si>
  <si>
    <t>J18</t>
  </si>
  <si>
    <t>J20</t>
  </si>
  <si>
    <t>J21</t>
  </si>
  <si>
    <t>DISPUTA DO 7º LUGAR</t>
  </si>
  <si>
    <t>J22</t>
  </si>
  <si>
    <t>J23</t>
  </si>
  <si>
    <t>J19</t>
  </si>
  <si>
    <t>J24</t>
  </si>
  <si>
    <t>J25</t>
  </si>
  <si>
    <t>J26</t>
  </si>
  <si>
    <t>J27</t>
  </si>
  <si>
    <t>Us Karas / Engenheirense</t>
  </si>
  <si>
    <t>Grajaú F.C. / André fogão</t>
  </si>
  <si>
    <t>Tribe of Gypsies / Stars United C.F</t>
  </si>
  <si>
    <t>Botafogo Rocha / Family Paz F.C.</t>
  </si>
  <si>
    <t>Lucca Mengão / BFR Igor Costa</t>
  </si>
  <si>
    <t>Casinha da Grazi / hugofluzao</t>
  </si>
  <si>
    <t>Barbosinhaas / Botafogo do HG</t>
  </si>
  <si>
    <t>Rosinha da Gabi / Bahia aju</t>
  </si>
  <si>
    <t>É o ki tu merece / .In$a.Nyos.Br</t>
  </si>
  <si>
    <t xml:space="preserve">Panza FC / Real Grotinha United </t>
  </si>
  <si>
    <t>Xavecos UFC / Oklahoma VPS Thunder</t>
  </si>
  <si>
    <t>Nicka SC / FC Casablanca</t>
  </si>
  <si>
    <t>DREAM TEAM10 / Victorius</t>
  </si>
  <si>
    <t>FURIA VERDE RJ / F.C. Bugrao</t>
  </si>
  <si>
    <t>Escafu Fc / IGORJUNIO I.F.C</t>
  </si>
  <si>
    <t>Perturbação FC / FCB BARCELONA 15</t>
  </si>
  <si>
    <t>Guapo E.C / Câmara Cascudo FC</t>
  </si>
  <si>
    <t>HANNOVER 1986 FC / ManchesterUrubu City</t>
  </si>
  <si>
    <t>Kashima Antlers / E C Barcelama</t>
  </si>
  <si>
    <t>edielson Bamor / InvasãoCorinthiana76</t>
  </si>
  <si>
    <t>Barrccelona FC / Tottenham RJ</t>
  </si>
  <si>
    <t>Bafulinos SC / Cruzeiro Japuíba</t>
  </si>
  <si>
    <t>LA Bestia FC 94 / Avante Myths FC</t>
  </si>
  <si>
    <t>TriangagemFC / Mathpalestra</t>
  </si>
  <si>
    <t>Futuro Natal / STRIKER ACP</t>
  </si>
  <si>
    <t>VascoPaulo F.C. / Juguli fc</t>
  </si>
  <si>
    <t>Real Bettus FC / Futuro recife</t>
  </si>
  <si>
    <t>Puro Malte FC / Vasco.Melbourne Fc</t>
  </si>
  <si>
    <t>Dudastayg Fc  / Unidos do caraleo A4</t>
  </si>
  <si>
    <t>Vitullo soccer clube  / ticosto fc</t>
  </si>
  <si>
    <t>Gastardi Soccer / Toledo Contabilidade</t>
  </si>
  <si>
    <t>Chevrand showe.c / BEM 10 FC</t>
  </si>
  <si>
    <t>rodada 01</t>
  </si>
  <si>
    <t>rodada 02</t>
  </si>
  <si>
    <t>rodada 03</t>
  </si>
  <si>
    <t>rodada 04</t>
  </si>
  <si>
    <t>rodada 05</t>
  </si>
  <si>
    <t>rodada 06</t>
  </si>
  <si>
    <t>Oitavas</t>
  </si>
  <si>
    <t>Seleção</t>
  </si>
  <si>
    <t>Quartas</t>
  </si>
  <si>
    <t>Disputa 9º</t>
  </si>
  <si>
    <t xml:space="preserve">Disputa  5º </t>
  </si>
  <si>
    <t xml:space="preserve">Disputa 7º </t>
  </si>
  <si>
    <t xml:space="preserve">Disputa 3º e final </t>
  </si>
  <si>
    <t>Semi final</t>
  </si>
  <si>
    <t>CAMPEÃO - 50 pontos Ranking</t>
  </si>
  <si>
    <t>VICE - 49 pontos Ranking</t>
  </si>
  <si>
    <t>3º LUGAR - 48 pontos Ranking</t>
  </si>
  <si>
    <t>4º LUGAR - 47 pontos Ranking</t>
  </si>
  <si>
    <t>5º LUGAR - 46 pontos Ranking</t>
  </si>
  <si>
    <t>6º LUGAR - 45 pontos Ranking</t>
  </si>
  <si>
    <t>7º LUGAR - 44 pontos Ranking</t>
  </si>
  <si>
    <t>8º LUGAR - 43 pontos Ranking</t>
  </si>
  <si>
    <t>9º LUGAR - 42 pontos Ranking</t>
  </si>
  <si>
    <t>10º LUGAR - 40 pontos Ranking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</si>
</sst>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26"/>
      <color theme="0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00B05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6"/>
      <name val="Calibri"/>
      <family val="2"/>
      <scheme val="minor"/>
    </font>
    <font>
      <b/>
      <sz val="11"/>
      <name val="Calibri"/>
      <family val="2"/>
      <scheme val="minor"/>
    </font>
    <font>
      <b/>
      <sz val="26"/>
      <color theme="0"/>
      <name val="Calibri"/>
      <family val="2"/>
      <scheme val="minor"/>
    </font>
    <font>
      <b/>
      <sz val="18"/>
      <color theme="0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sz val="11"/>
      <color rgb="FF00B05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48"/>
      <color theme="1"/>
      <name val="Calibri"/>
      <family val="2"/>
      <scheme val="minor"/>
    </font>
    <font>
      <b/>
      <sz val="28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2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249977111117893"/>
        <bgColor indexed="64"/>
      </patternFill>
    </fill>
  </fills>
  <borders count="6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6" fillId="0" borderId="0" applyFont="0" applyFill="0" applyBorder="0" applyAlignment="0" applyProtection="0"/>
  </cellStyleXfs>
  <cellXfs count="353">
    <xf numFmtId="0" fontId="0" fillId="0" borderId="0" xfId="0"/>
    <xf numFmtId="0" fontId="1" fillId="0" borderId="0" xfId="0" applyFont="1"/>
    <xf numFmtId="0" fontId="1" fillId="3" borderId="0" xfId="0" applyFont="1" applyFill="1" applyAlignment="1" applyProtection="1">
      <alignment horizontal="center" vertical="center"/>
      <protection hidden="1"/>
    </xf>
    <xf numFmtId="0" fontId="0" fillId="0" borderId="0" xfId="0" applyProtection="1">
      <protection hidden="1"/>
    </xf>
    <xf numFmtId="0" fontId="1" fillId="0" borderId="0" xfId="0" applyFont="1" applyProtection="1">
      <protection hidden="1"/>
    </xf>
    <xf numFmtId="0" fontId="1" fillId="3" borderId="0" xfId="0" applyFont="1" applyFill="1" applyProtection="1">
      <protection hidden="1"/>
    </xf>
    <xf numFmtId="1" fontId="1" fillId="3" borderId="0" xfId="0" applyNumberFormat="1" applyFont="1" applyFill="1" applyProtection="1">
      <protection hidden="1"/>
    </xf>
    <xf numFmtId="0" fontId="4" fillId="0" borderId="0" xfId="0" applyFont="1" applyProtection="1">
      <protection hidden="1"/>
    </xf>
    <xf numFmtId="0" fontId="1" fillId="0" borderId="0" xfId="0" applyFont="1" applyAlignment="1" applyProtection="1">
      <alignment horizontal="center"/>
      <protection hidden="1"/>
    </xf>
    <xf numFmtId="0" fontId="0" fillId="3" borderId="0" xfId="0" applyFill="1" applyBorder="1" applyProtection="1">
      <protection hidden="1"/>
    </xf>
    <xf numFmtId="0" fontId="4" fillId="0" borderId="0" xfId="0" applyFont="1"/>
    <xf numFmtId="0" fontId="4" fillId="3" borderId="0" xfId="0" applyFont="1" applyFill="1" applyProtection="1">
      <protection hidden="1"/>
    </xf>
    <xf numFmtId="1" fontId="1" fillId="3" borderId="0" xfId="0" applyNumberFormat="1" applyFont="1" applyFill="1" applyAlignment="1" applyProtection="1">
      <alignment horizontal="center"/>
      <protection hidden="1"/>
    </xf>
    <xf numFmtId="0" fontId="1" fillId="3" borderId="0" xfId="0" applyFont="1" applyFill="1"/>
    <xf numFmtId="0" fontId="0" fillId="0" borderId="0" xfId="0" applyBorder="1" applyAlignment="1">
      <alignment horizontal="center"/>
    </xf>
    <xf numFmtId="0" fontId="4" fillId="3" borderId="0" xfId="0" applyFont="1" applyFill="1"/>
    <xf numFmtId="0" fontId="7" fillId="3" borderId="0" xfId="0" applyFont="1" applyFill="1" applyBorder="1" applyAlignment="1" applyProtection="1">
      <alignment horizontal="center" vertical="center"/>
      <protection hidden="1"/>
    </xf>
    <xf numFmtId="0" fontId="2" fillId="3" borderId="0" xfId="0" applyFont="1" applyFill="1" applyBorder="1" applyAlignment="1" applyProtection="1">
      <alignment horizontal="center" vertical="center"/>
      <protection hidden="1"/>
    </xf>
    <xf numFmtId="0" fontId="4" fillId="3" borderId="0" xfId="0" applyFont="1" applyFill="1" applyAlignment="1" applyProtection="1">
      <alignment horizontal="center" vertical="center"/>
      <protection hidden="1"/>
    </xf>
    <xf numFmtId="1" fontId="4" fillId="3" borderId="0" xfId="0" applyNumberFormat="1" applyFont="1" applyFill="1"/>
    <xf numFmtId="0" fontId="6" fillId="0" borderId="0" xfId="0" applyFont="1" applyProtection="1">
      <protection hidden="1"/>
    </xf>
    <xf numFmtId="2" fontId="8" fillId="0" borderId="16" xfId="0" applyNumberFormat="1" applyFont="1" applyBorder="1" applyAlignment="1" applyProtection="1">
      <alignment horizontal="center"/>
      <protection hidden="1"/>
    </xf>
    <xf numFmtId="0" fontId="8" fillId="0" borderId="16" xfId="0" applyFont="1" applyBorder="1" applyAlignment="1" applyProtection="1">
      <alignment horizontal="center"/>
      <protection hidden="1"/>
    </xf>
    <xf numFmtId="0" fontId="6" fillId="0" borderId="0" xfId="0" applyFont="1"/>
    <xf numFmtId="1" fontId="8" fillId="0" borderId="0" xfId="0" applyNumberFormat="1" applyFont="1" applyBorder="1" applyAlignment="1" applyProtection="1">
      <alignment horizontal="center"/>
      <protection locked="0" hidden="1"/>
    </xf>
    <xf numFmtId="2" fontId="8" fillId="0" borderId="0" xfId="0" applyNumberFormat="1" applyFont="1" applyBorder="1" applyAlignment="1" applyProtection="1">
      <alignment horizontal="center"/>
      <protection hidden="1"/>
    </xf>
    <xf numFmtId="0" fontId="9" fillId="2" borderId="1" xfId="0" applyFont="1" applyFill="1" applyBorder="1" applyAlignment="1" applyProtection="1">
      <alignment vertical="center"/>
      <protection hidden="1"/>
    </xf>
    <xf numFmtId="0" fontId="9" fillId="2" borderId="2" xfId="0" applyFont="1" applyFill="1" applyBorder="1" applyAlignment="1" applyProtection="1">
      <alignment vertical="center"/>
      <protection hidden="1"/>
    </xf>
    <xf numFmtId="0" fontId="9" fillId="2" borderId="3" xfId="0" applyFont="1" applyFill="1" applyBorder="1" applyAlignment="1" applyProtection="1">
      <alignment vertical="center"/>
      <protection hidden="1"/>
    </xf>
    <xf numFmtId="0" fontId="9" fillId="2" borderId="4" xfId="0" applyFont="1" applyFill="1" applyBorder="1" applyAlignment="1" applyProtection="1">
      <alignment vertical="center"/>
      <protection hidden="1"/>
    </xf>
    <xf numFmtId="0" fontId="9" fillId="2" borderId="0" xfId="0" applyFont="1" applyFill="1" applyBorder="1" applyAlignment="1" applyProtection="1">
      <alignment vertical="center"/>
      <protection hidden="1"/>
    </xf>
    <xf numFmtId="0" fontId="9" fillId="2" borderId="5" xfId="0" applyFont="1" applyFill="1" applyBorder="1" applyAlignment="1" applyProtection="1">
      <alignment vertical="center"/>
      <protection hidden="1"/>
    </xf>
    <xf numFmtId="2" fontId="6" fillId="0" borderId="28" xfId="0" applyNumberFormat="1" applyFont="1" applyBorder="1" applyAlignment="1" applyProtection="1">
      <alignment horizontal="center" vertical="center"/>
      <protection hidden="1"/>
    </xf>
    <xf numFmtId="2" fontId="6" fillId="0" borderId="36" xfId="0" applyNumberFormat="1" applyFont="1" applyBorder="1" applyAlignment="1" applyProtection="1">
      <alignment horizontal="center" vertical="center"/>
      <protection hidden="1"/>
    </xf>
    <xf numFmtId="0" fontId="11" fillId="0" borderId="4" xfId="0" applyFont="1" applyBorder="1" applyAlignment="1" applyProtection="1">
      <alignment horizontal="center" vertical="center"/>
      <protection hidden="1"/>
    </xf>
    <xf numFmtId="0" fontId="11" fillId="0" borderId="38" xfId="0" applyFont="1" applyBorder="1" applyAlignment="1" applyProtection="1">
      <alignment horizontal="center" vertical="center"/>
      <protection hidden="1"/>
    </xf>
    <xf numFmtId="0" fontId="11" fillId="0" borderId="39" xfId="0" applyFont="1" applyBorder="1" applyAlignment="1" applyProtection="1">
      <alignment horizontal="center" vertical="center"/>
      <protection hidden="1"/>
    </xf>
    <xf numFmtId="0" fontId="11" fillId="0" borderId="23" xfId="0" applyFont="1" applyBorder="1" applyAlignment="1" applyProtection="1">
      <alignment horizontal="center" vertical="center"/>
      <protection hidden="1"/>
    </xf>
    <xf numFmtId="2" fontId="12" fillId="0" borderId="9" xfId="0" applyNumberFormat="1" applyFont="1" applyBorder="1" applyAlignment="1" applyProtection="1">
      <alignment horizontal="center" vertical="center"/>
      <protection hidden="1"/>
    </xf>
    <xf numFmtId="2" fontId="6" fillId="0" borderId="10" xfId="0" applyNumberFormat="1" applyFont="1" applyBorder="1" applyAlignment="1" applyProtection="1">
      <alignment horizontal="center" vertical="center"/>
      <protection hidden="1"/>
    </xf>
    <xf numFmtId="2" fontId="13" fillId="0" borderId="11" xfId="0" applyNumberFormat="1" applyFont="1" applyBorder="1" applyAlignment="1" applyProtection="1">
      <alignment horizontal="center" vertical="center"/>
      <protection hidden="1"/>
    </xf>
    <xf numFmtId="0" fontId="6" fillId="0" borderId="38" xfId="0" applyFont="1" applyBorder="1" applyProtection="1">
      <protection hidden="1"/>
    </xf>
    <xf numFmtId="2" fontId="12" fillId="0" borderId="22" xfId="0" applyNumberFormat="1" applyFont="1" applyBorder="1" applyAlignment="1" applyProtection="1">
      <alignment horizontal="center" vertical="center"/>
      <protection hidden="1"/>
    </xf>
    <xf numFmtId="2" fontId="13" fillId="0" borderId="21" xfId="0" applyNumberFormat="1" applyFont="1" applyBorder="1" applyAlignment="1" applyProtection="1">
      <alignment horizontal="center" vertical="center"/>
      <protection hidden="1"/>
    </xf>
    <xf numFmtId="0" fontId="6" fillId="0" borderId="0" xfId="0" applyFont="1" applyBorder="1" applyProtection="1">
      <protection hidden="1"/>
    </xf>
    <xf numFmtId="0" fontId="11" fillId="0" borderId="0" xfId="0" applyFont="1" applyBorder="1" applyAlignment="1" applyProtection="1">
      <alignment horizontal="center" vertical="center"/>
      <protection hidden="1"/>
    </xf>
    <xf numFmtId="2" fontId="12" fillId="0" borderId="0" xfId="0" applyNumberFormat="1" applyFont="1" applyBorder="1" applyAlignment="1" applyProtection="1">
      <alignment horizontal="center" vertical="center"/>
      <protection hidden="1"/>
    </xf>
    <xf numFmtId="2" fontId="6" fillId="0" borderId="0" xfId="0" applyNumberFormat="1" applyFont="1" applyBorder="1" applyAlignment="1" applyProtection="1">
      <alignment horizontal="center" vertical="center"/>
      <protection hidden="1"/>
    </xf>
    <xf numFmtId="2" fontId="13" fillId="0" borderId="0" xfId="0" applyNumberFormat="1" applyFont="1" applyBorder="1" applyAlignment="1" applyProtection="1">
      <alignment horizontal="center" vertical="center"/>
      <protection hidden="1"/>
    </xf>
    <xf numFmtId="2" fontId="8" fillId="0" borderId="40" xfId="0" applyNumberFormat="1" applyFont="1" applyBorder="1" applyAlignment="1" applyProtection="1">
      <alignment horizontal="center" vertical="center"/>
      <protection locked="0" hidden="1"/>
    </xf>
    <xf numFmtId="2" fontId="6" fillId="0" borderId="19" xfId="0" applyNumberFormat="1" applyFont="1" applyBorder="1" applyAlignment="1" applyProtection="1">
      <alignment horizontal="center" vertical="center"/>
      <protection hidden="1"/>
    </xf>
    <xf numFmtId="2" fontId="8" fillId="0" borderId="41" xfId="0" applyNumberFormat="1" applyFont="1" applyBorder="1" applyAlignment="1" applyProtection="1">
      <alignment horizontal="center" vertical="center"/>
      <protection locked="0" hidden="1"/>
    </xf>
    <xf numFmtId="0" fontId="11" fillId="0" borderId="38" xfId="0" applyFont="1" applyBorder="1" applyAlignment="1" applyProtection="1">
      <alignment vertical="center"/>
      <protection hidden="1"/>
    </xf>
    <xf numFmtId="0" fontId="6" fillId="0" borderId="38" xfId="0" applyFont="1" applyBorder="1" applyAlignment="1" applyProtection="1">
      <alignment horizontal="center"/>
      <protection hidden="1"/>
    </xf>
    <xf numFmtId="0" fontId="6" fillId="0" borderId="39" xfId="0" applyFont="1" applyBorder="1" applyAlignment="1" applyProtection="1">
      <alignment horizontal="center"/>
      <protection hidden="1"/>
    </xf>
    <xf numFmtId="0" fontId="6" fillId="0" borderId="23" xfId="0" applyFont="1" applyBorder="1" applyAlignment="1" applyProtection="1">
      <alignment horizontal="center"/>
      <protection hidden="1"/>
    </xf>
    <xf numFmtId="2" fontId="12" fillId="0" borderId="42" xfId="0" applyNumberFormat="1" applyFont="1" applyBorder="1" applyAlignment="1" applyProtection="1">
      <alignment horizontal="center" vertical="center"/>
      <protection hidden="1"/>
    </xf>
    <xf numFmtId="2" fontId="6" fillId="0" borderId="30" xfId="0" applyNumberFormat="1" applyFont="1" applyBorder="1" applyAlignment="1" applyProtection="1">
      <alignment horizontal="center" vertical="center"/>
      <protection hidden="1"/>
    </xf>
    <xf numFmtId="2" fontId="13" fillId="0" borderId="43" xfId="0" applyNumberFormat="1" applyFont="1" applyBorder="1" applyAlignment="1" applyProtection="1">
      <alignment horizontal="center" vertical="center"/>
      <protection hidden="1"/>
    </xf>
    <xf numFmtId="0" fontId="6" fillId="0" borderId="39" xfId="0" applyFont="1" applyBorder="1" applyProtection="1">
      <protection hidden="1"/>
    </xf>
    <xf numFmtId="0" fontId="6" fillId="0" borderId="23" xfId="0" applyFont="1" applyBorder="1" applyProtection="1">
      <protection hidden="1"/>
    </xf>
    <xf numFmtId="2" fontId="13" fillId="0" borderId="22" xfId="0" applyNumberFormat="1" applyFont="1" applyBorder="1" applyAlignment="1" applyProtection="1">
      <alignment horizontal="center" vertical="center"/>
      <protection hidden="1"/>
    </xf>
    <xf numFmtId="2" fontId="12" fillId="0" borderId="21" xfId="0" applyNumberFormat="1" applyFont="1" applyBorder="1" applyAlignment="1" applyProtection="1">
      <alignment horizontal="center" vertical="center"/>
      <protection hidden="1"/>
    </xf>
    <xf numFmtId="0" fontId="14" fillId="0" borderId="0" xfId="0" applyFont="1" applyBorder="1" applyAlignment="1" applyProtection="1">
      <alignment vertical="center"/>
      <protection hidden="1"/>
    </xf>
    <xf numFmtId="0" fontId="14" fillId="3" borderId="0" xfId="0" applyFont="1" applyFill="1" applyBorder="1" applyAlignment="1" applyProtection="1">
      <alignment vertical="center"/>
      <protection hidden="1"/>
    </xf>
    <xf numFmtId="0" fontId="6" fillId="3" borderId="0" xfId="0" applyFont="1" applyFill="1" applyBorder="1" applyProtection="1">
      <protection hidden="1"/>
    </xf>
    <xf numFmtId="0" fontId="6" fillId="0" borderId="0" xfId="0" applyFont="1" applyBorder="1"/>
    <xf numFmtId="0" fontId="5" fillId="0" borderId="0" xfId="0" applyFont="1" applyProtection="1">
      <protection hidden="1"/>
    </xf>
    <xf numFmtId="0" fontId="17" fillId="0" borderId="0" xfId="0" applyFont="1"/>
    <xf numFmtId="0" fontId="17" fillId="3" borderId="0" xfId="0" applyFont="1" applyFill="1"/>
    <xf numFmtId="0" fontId="17" fillId="0" borderId="0" xfId="0" applyFont="1" applyProtection="1">
      <protection hidden="1"/>
    </xf>
    <xf numFmtId="0" fontId="17" fillId="3" borderId="0" xfId="0" applyFont="1" applyFill="1" applyProtection="1">
      <protection hidden="1"/>
    </xf>
    <xf numFmtId="0" fontId="6" fillId="0" borderId="47" xfId="0" applyFont="1" applyBorder="1" applyAlignment="1">
      <alignment horizontal="center" vertical="center"/>
    </xf>
    <xf numFmtId="0" fontId="6" fillId="0" borderId="48" xfId="0" applyFont="1" applyBorder="1" applyAlignment="1">
      <alignment horizontal="center" vertical="center"/>
    </xf>
    <xf numFmtId="0" fontId="6" fillId="0" borderId="42" xfId="0" applyFont="1" applyBorder="1" applyAlignment="1">
      <alignment horizontal="center" vertical="center"/>
    </xf>
    <xf numFmtId="0" fontId="6" fillId="0" borderId="43" xfId="0" applyFont="1" applyBorder="1" applyAlignment="1">
      <alignment horizontal="center" vertical="center"/>
    </xf>
    <xf numFmtId="0" fontId="8" fillId="0" borderId="47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/>
    </xf>
    <xf numFmtId="0" fontId="6" fillId="0" borderId="15" xfId="0" applyFont="1" applyBorder="1" applyAlignment="1">
      <alignment horizontal="center"/>
    </xf>
    <xf numFmtId="0" fontId="6" fillId="0" borderId="18" xfId="0" applyFont="1" applyBorder="1" applyAlignment="1">
      <alignment horizontal="center"/>
    </xf>
    <xf numFmtId="0" fontId="6" fillId="0" borderId="12" xfId="0" applyFont="1" applyBorder="1" applyAlignment="1" applyProtection="1">
      <alignment horizontal="center" vertical="center"/>
      <protection locked="0"/>
    </xf>
    <xf numFmtId="0" fontId="6" fillId="0" borderId="14" xfId="0" applyFont="1" applyBorder="1" applyAlignment="1" applyProtection="1">
      <alignment horizontal="center" vertical="center"/>
      <protection locked="0"/>
    </xf>
    <xf numFmtId="0" fontId="6" fillId="3" borderId="14" xfId="0" applyFont="1" applyFill="1" applyBorder="1" applyAlignment="1" applyProtection="1">
      <alignment horizontal="center" vertical="center"/>
      <protection locked="0"/>
    </xf>
    <xf numFmtId="0" fontId="6" fillId="3" borderId="52" xfId="0" applyFont="1" applyFill="1" applyBorder="1" applyAlignment="1" applyProtection="1">
      <alignment horizontal="center" vertical="center"/>
      <protection locked="0"/>
    </xf>
    <xf numFmtId="0" fontId="6" fillId="3" borderId="49" xfId="0" applyFont="1" applyFill="1" applyBorder="1" applyAlignment="1" applyProtection="1">
      <alignment horizontal="center" vertical="center"/>
      <protection locked="0"/>
    </xf>
    <xf numFmtId="0" fontId="6" fillId="3" borderId="12" xfId="0" applyFont="1" applyFill="1" applyBorder="1" applyAlignment="1" applyProtection="1">
      <alignment horizontal="center" vertical="center"/>
      <protection locked="0"/>
    </xf>
    <xf numFmtId="0" fontId="6" fillId="0" borderId="52" xfId="0" applyFont="1" applyBorder="1" applyAlignment="1" applyProtection="1">
      <alignment horizontal="center" vertical="center"/>
      <protection locked="0"/>
    </xf>
    <xf numFmtId="0" fontId="6" fillId="0" borderId="49" xfId="0" applyFont="1" applyBorder="1" applyAlignment="1" applyProtection="1">
      <alignment horizontal="center" vertical="center"/>
      <protection locked="0"/>
    </xf>
    <xf numFmtId="0" fontId="8" fillId="0" borderId="12" xfId="0" applyFont="1" applyBorder="1" applyAlignment="1" applyProtection="1">
      <alignment horizontal="center" vertical="center"/>
      <protection locked="0"/>
    </xf>
    <xf numFmtId="0" fontId="6" fillId="0" borderId="15" xfId="0" applyFont="1" applyBorder="1" applyAlignment="1" applyProtection="1">
      <alignment horizontal="center" vertical="center"/>
      <protection locked="0"/>
    </xf>
    <xf numFmtId="0" fontId="6" fillId="0" borderId="17" xfId="0" applyFont="1" applyBorder="1" applyAlignment="1" applyProtection="1">
      <alignment horizontal="center" vertical="center"/>
      <protection locked="0"/>
    </xf>
    <xf numFmtId="0" fontId="6" fillId="3" borderId="17" xfId="0" applyFont="1" applyFill="1" applyBorder="1" applyAlignment="1" applyProtection="1">
      <alignment horizontal="center" vertical="center"/>
      <protection locked="0"/>
    </xf>
    <xf numFmtId="0" fontId="6" fillId="3" borderId="51" xfId="0" applyFont="1" applyFill="1" applyBorder="1" applyAlignment="1" applyProtection="1">
      <alignment horizontal="center" vertical="center"/>
      <protection locked="0"/>
    </xf>
    <xf numFmtId="0" fontId="6" fillId="3" borderId="50" xfId="0" applyFont="1" applyFill="1" applyBorder="1" applyAlignment="1" applyProtection="1">
      <alignment horizontal="center" vertical="center"/>
      <protection locked="0"/>
    </xf>
    <xf numFmtId="0" fontId="6" fillId="3" borderId="15" xfId="0" applyFont="1" applyFill="1" applyBorder="1" applyAlignment="1" applyProtection="1">
      <alignment horizontal="center" vertical="center"/>
      <protection locked="0"/>
    </xf>
    <xf numFmtId="0" fontId="6" fillId="0" borderId="51" xfId="0" applyFont="1" applyBorder="1" applyAlignment="1" applyProtection="1">
      <alignment horizontal="center" vertical="center"/>
      <protection locked="0"/>
    </xf>
    <xf numFmtId="0" fontId="6" fillId="0" borderId="50" xfId="0" applyFont="1" applyBorder="1" applyAlignment="1" applyProtection="1">
      <alignment horizontal="center" vertical="center"/>
      <protection locked="0"/>
    </xf>
    <xf numFmtId="0" fontId="8" fillId="0" borderId="15" xfId="0" applyFont="1" applyBorder="1" applyAlignment="1" applyProtection="1">
      <alignment horizontal="center" vertical="center"/>
      <protection locked="0"/>
    </xf>
    <xf numFmtId="0" fontId="1" fillId="3" borderId="0" xfId="0" applyFont="1" applyFill="1" applyAlignment="1" applyProtection="1">
      <alignment horizontal="center"/>
      <protection hidden="1"/>
    </xf>
    <xf numFmtId="0" fontId="5" fillId="3" borderId="0" xfId="0" applyFont="1" applyFill="1"/>
    <xf numFmtId="0" fontId="5" fillId="0" borderId="0" xfId="0" applyFont="1"/>
    <xf numFmtId="0" fontId="5" fillId="3" borderId="0" xfId="0" applyFont="1" applyFill="1" applyProtection="1">
      <protection hidden="1"/>
    </xf>
    <xf numFmtId="0" fontId="5" fillId="3" borderId="0" xfId="0" applyFont="1" applyFill="1" applyAlignment="1" applyProtection="1">
      <alignment horizontal="center" vertical="center"/>
      <protection hidden="1"/>
    </xf>
    <xf numFmtId="0" fontId="5" fillId="3" borderId="0" xfId="0" applyFont="1" applyFill="1" applyAlignment="1" applyProtection="1">
      <alignment horizontal="center"/>
      <protection hidden="1"/>
    </xf>
    <xf numFmtId="0" fontId="1" fillId="3" borderId="0" xfId="0" applyFont="1" applyFill="1" applyAlignment="1" applyProtection="1">
      <alignment horizontal="center"/>
      <protection hidden="1"/>
    </xf>
    <xf numFmtId="1" fontId="1" fillId="3" borderId="0" xfId="0" applyNumberFormat="1" applyFont="1" applyFill="1" applyAlignment="1" applyProtection="1">
      <alignment horizontal="center" vertical="center"/>
      <protection hidden="1"/>
    </xf>
    <xf numFmtId="0" fontId="5" fillId="0" borderId="0" xfId="0" applyFont="1" applyAlignment="1" applyProtection="1">
      <alignment horizontal="center"/>
      <protection hidden="1"/>
    </xf>
    <xf numFmtId="0" fontId="1" fillId="3" borderId="0" xfId="0" applyFont="1" applyFill="1" applyAlignment="1" applyProtection="1">
      <alignment horizontal="center"/>
      <protection hidden="1"/>
    </xf>
    <xf numFmtId="0" fontId="8" fillId="0" borderId="43" xfId="0" applyFont="1" applyBorder="1" applyAlignment="1">
      <alignment horizontal="center" vertical="center"/>
    </xf>
    <xf numFmtId="0" fontId="8" fillId="3" borderId="49" xfId="0" applyFont="1" applyFill="1" applyBorder="1" applyAlignment="1" applyProtection="1">
      <alignment horizontal="center" vertical="center"/>
      <protection locked="0"/>
    </xf>
    <xf numFmtId="0" fontId="8" fillId="3" borderId="50" xfId="0" applyFont="1" applyFill="1" applyBorder="1" applyAlignment="1" applyProtection="1">
      <alignment horizontal="center" vertical="center"/>
      <protection locked="0"/>
    </xf>
    <xf numFmtId="0" fontId="8" fillId="3" borderId="16" xfId="0" applyFont="1" applyFill="1" applyBorder="1" applyAlignment="1">
      <alignment vertical="center"/>
    </xf>
    <xf numFmtId="0" fontId="8" fillId="3" borderId="16" xfId="0" applyFont="1" applyFill="1" applyBorder="1"/>
    <xf numFmtId="0" fontId="8" fillId="3" borderId="19" xfId="0" applyFont="1" applyFill="1" applyBorder="1" applyAlignment="1">
      <alignment horizontal="center" vertical="center"/>
    </xf>
    <xf numFmtId="0" fontId="8" fillId="3" borderId="20" xfId="0" applyFont="1" applyFill="1" applyBorder="1" applyAlignment="1">
      <alignment horizontal="center" vertical="center"/>
    </xf>
    <xf numFmtId="0" fontId="8" fillId="3" borderId="41" xfId="0" applyFont="1" applyFill="1" applyBorder="1" applyAlignment="1" applyProtection="1">
      <alignment horizontal="center" vertical="center"/>
      <protection locked="0"/>
    </xf>
    <xf numFmtId="0" fontId="8" fillId="3" borderId="41" xfId="0" applyFont="1" applyFill="1" applyBorder="1" applyAlignment="1">
      <alignment horizontal="center" vertical="center"/>
    </xf>
    <xf numFmtId="0" fontId="8" fillId="3" borderId="18" xfId="0" applyFont="1" applyFill="1" applyBorder="1" applyAlignment="1">
      <alignment horizontal="center" vertical="center"/>
    </xf>
    <xf numFmtId="0" fontId="8" fillId="3" borderId="13" xfId="0" applyFont="1" applyFill="1" applyBorder="1"/>
    <xf numFmtId="0" fontId="8" fillId="3" borderId="13" xfId="0" applyFont="1" applyFill="1" applyBorder="1" applyAlignment="1">
      <alignment vertical="center"/>
    </xf>
    <xf numFmtId="0" fontId="8" fillId="3" borderId="12" xfId="0" applyFont="1" applyFill="1" applyBorder="1"/>
    <xf numFmtId="0" fontId="8" fillId="3" borderId="14" xfId="0" applyFont="1" applyFill="1" applyBorder="1" applyAlignment="1">
      <alignment vertical="center"/>
    </xf>
    <xf numFmtId="0" fontId="8" fillId="3" borderId="15" xfId="0" applyFont="1" applyFill="1" applyBorder="1"/>
    <xf numFmtId="0" fontId="8" fillId="3" borderId="17" xfId="0" applyFont="1" applyFill="1" applyBorder="1" applyAlignment="1">
      <alignment vertical="center"/>
    </xf>
    <xf numFmtId="0" fontId="8" fillId="3" borderId="18" xfId="0" applyFont="1" applyFill="1" applyBorder="1"/>
    <xf numFmtId="0" fontId="8" fillId="3" borderId="19" xfId="0" applyFont="1" applyFill="1" applyBorder="1"/>
    <xf numFmtId="0" fontId="8" fillId="3" borderId="30" xfId="0" applyFont="1" applyFill="1" applyBorder="1" applyAlignment="1">
      <alignment vertical="center"/>
    </xf>
    <xf numFmtId="0" fontId="8" fillId="3" borderId="42" xfId="0" applyFont="1" applyFill="1" applyBorder="1" applyAlignment="1">
      <alignment vertical="center"/>
    </xf>
    <xf numFmtId="0" fontId="8" fillId="3" borderId="8" xfId="0" applyFont="1" applyFill="1" applyBorder="1" applyAlignment="1">
      <alignment vertical="center"/>
    </xf>
    <xf numFmtId="1" fontId="8" fillId="3" borderId="13" xfId="0" applyNumberFormat="1" applyFont="1" applyFill="1" applyBorder="1"/>
    <xf numFmtId="1" fontId="8" fillId="3" borderId="14" xfId="0" applyNumberFormat="1" applyFont="1" applyFill="1" applyBorder="1"/>
    <xf numFmtId="1" fontId="8" fillId="3" borderId="16" xfId="0" applyNumberFormat="1" applyFont="1" applyFill="1" applyBorder="1"/>
    <xf numFmtId="1" fontId="8" fillId="3" borderId="17" xfId="0" applyNumberFormat="1" applyFont="1" applyFill="1" applyBorder="1"/>
    <xf numFmtId="0" fontId="8" fillId="3" borderId="17" xfId="0" applyFont="1" applyFill="1" applyBorder="1"/>
    <xf numFmtId="0" fontId="8" fillId="3" borderId="20" xfId="0" applyFont="1" applyFill="1" applyBorder="1"/>
    <xf numFmtId="0" fontId="8" fillId="3" borderId="32" xfId="0" applyFont="1" applyFill="1" applyBorder="1"/>
    <xf numFmtId="0" fontId="8" fillId="3" borderId="28" xfId="0" applyFont="1" applyFill="1" applyBorder="1"/>
    <xf numFmtId="0" fontId="8" fillId="3" borderId="33" xfId="0" applyFont="1" applyFill="1" applyBorder="1"/>
    <xf numFmtId="0" fontId="8" fillId="3" borderId="29" xfId="0" applyFont="1" applyFill="1" applyBorder="1"/>
    <xf numFmtId="0" fontId="8" fillId="3" borderId="51" xfId="0" applyFont="1" applyFill="1" applyBorder="1"/>
    <xf numFmtId="0" fontId="8" fillId="3" borderId="50" xfId="0" applyFont="1" applyFill="1" applyBorder="1"/>
    <xf numFmtId="0" fontId="8" fillId="3" borderId="40" xfId="0" applyFont="1" applyFill="1" applyBorder="1"/>
    <xf numFmtId="0" fontId="8" fillId="3" borderId="41" xfId="0" applyFont="1" applyFill="1" applyBorder="1"/>
    <xf numFmtId="0" fontId="8" fillId="3" borderId="52" xfId="0" applyFont="1" applyFill="1" applyBorder="1"/>
    <xf numFmtId="0" fontId="8" fillId="3" borderId="49" xfId="0" applyFont="1" applyFill="1" applyBorder="1"/>
    <xf numFmtId="0" fontId="8" fillId="3" borderId="14" xfId="0" applyFont="1" applyFill="1" applyBorder="1"/>
    <xf numFmtId="0" fontId="8" fillId="3" borderId="35" xfId="0" applyFont="1" applyFill="1" applyBorder="1"/>
    <xf numFmtId="0" fontId="8" fillId="3" borderId="36" xfId="0" applyFont="1" applyFill="1" applyBorder="1"/>
    <xf numFmtId="0" fontId="8" fillId="3" borderId="37" xfId="0" applyFont="1" applyFill="1" applyBorder="1"/>
    <xf numFmtId="0" fontId="8" fillId="3" borderId="59" xfId="0" applyFont="1" applyFill="1" applyBorder="1"/>
    <xf numFmtId="0" fontId="8" fillId="3" borderId="60" xfId="0" applyFont="1" applyFill="1" applyBorder="1"/>
    <xf numFmtId="0" fontId="6" fillId="0" borderId="60" xfId="0" applyFont="1" applyBorder="1"/>
    <xf numFmtId="0" fontId="8" fillId="3" borderId="61" xfId="0" applyFont="1" applyFill="1" applyBorder="1"/>
    <xf numFmtId="0" fontId="8" fillId="3" borderId="62" xfId="0" applyFont="1" applyFill="1" applyBorder="1"/>
    <xf numFmtId="2" fontId="13" fillId="0" borderId="33" xfId="0" applyNumberFormat="1" applyFont="1" applyBorder="1" applyAlignment="1" applyProtection="1">
      <alignment horizontal="center" vertical="center"/>
      <protection locked="0" hidden="1"/>
    </xf>
    <xf numFmtId="2" fontId="13" fillId="0" borderId="32" xfId="0" applyNumberFormat="1" applyFont="1" applyBorder="1" applyAlignment="1" applyProtection="1">
      <alignment horizontal="center" vertical="center"/>
      <protection locked="0" hidden="1"/>
    </xf>
    <xf numFmtId="2" fontId="12" fillId="0" borderId="32" xfId="0" applyNumberFormat="1" applyFont="1" applyBorder="1" applyAlignment="1" applyProtection="1">
      <alignment horizontal="center" vertical="center"/>
      <protection locked="0" hidden="1"/>
    </xf>
    <xf numFmtId="2" fontId="12" fillId="0" borderId="33" xfId="0" applyNumberFormat="1" applyFont="1" applyBorder="1" applyAlignment="1" applyProtection="1">
      <alignment horizontal="center" vertical="center"/>
      <protection locked="0" hidden="1"/>
    </xf>
    <xf numFmtId="0" fontId="4" fillId="3" borderId="0" xfId="0" applyFont="1" applyFill="1" applyAlignment="1" applyProtection="1">
      <alignment horizontal="center"/>
      <protection hidden="1"/>
    </xf>
    <xf numFmtId="0" fontId="8" fillId="3" borderId="19" xfId="0" applyFont="1" applyFill="1" applyBorder="1" applyAlignment="1">
      <alignment horizontal="center" vertical="center"/>
    </xf>
    <xf numFmtId="2" fontId="12" fillId="0" borderId="37" xfId="0" applyNumberFormat="1" applyFont="1" applyBorder="1" applyAlignment="1" applyProtection="1">
      <alignment horizontal="center" vertical="center"/>
      <protection locked="0" hidden="1"/>
    </xf>
    <xf numFmtId="2" fontId="12" fillId="0" borderId="35" xfId="0" applyNumberFormat="1" applyFont="1" applyBorder="1" applyAlignment="1" applyProtection="1">
      <alignment horizontal="center" vertical="center"/>
      <protection locked="0" hidden="1"/>
    </xf>
    <xf numFmtId="2" fontId="12" fillId="0" borderId="11" xfId="0" applyNumberFormat="1" applyFont="1" applyBorder="1" applyAlignment="1" applyProtection="1">
      <alignment horizontal="center" vertical="center"/>
      <protection hidden="1"/>
    </xf>
    <xf numFmtId="2" fontId="13" fillId="0" borderId="35" xfId="0" applyNumberFormat="1" applyFont="1" applyBorder="1" applyAlignment="1" applyProtection="1">
      <alignment horizontal="center" vertical="center"/>
      <protection locked="0" hidden="1"/>
    </xf>
    <xf numFmtId="2" fontId="13" fillId="0" borderId="37" xfId="0" applyNumberFormat="1" applyFont="1" applyBorder="1" applyAlignment="1" applyProtection="1">
      <alignment horizontal="center" vertical="center"/>
      <protection locked="0" hidden="1"/>
    </xf>
    <xf numFmtId="2" fontId="13" fillId="0" borderId="9" xfId="0" applyNumberFormat="1" applyFont="1" applyBorder="1" applyAlignment="1" applyProtection="1">
      <alignment horizontal="center" vertical="center"/>
      <protection hidden="1"/>
    </xf>
    <xf numFmtId="0" fontId="8" fillId="0" borderId="17" xfId="0" applyFont="1" applyBorder="1" applyAlignment="1" applyProtection="1">
      <alignment horizontal="center" vertical="center"/>
      <protection locked="0"/>
    </xf>
    <xf numFmtId="0" fontId="8" fillId="3" borderId="17" xfId="0" applyFont="1" applyFill="1" applyBorder="1" applyAlignment="1" applyProtection="1">
      <alignment horizontal="center" vertical="center"/>
      <protection locked="0"/>
    </xf>
    <xf numFmtId="0" fontId="8" fillId="3" borderId="51" xfId="0" applyFont="1" applyFill="1" applyBorder="1" applyAlignment="1" applyProtection="1">
      <alignment horizontal="center" vertical="center"/>
      <protection locked="0"/>
    </xf>
    <xf numFmtId="0" fontId="8" fillId="3" borderId="15" xfId="0" applyFont="1" applyFill="1" applyBorder="1" applyAlignment="1" applyProtection="1">
      <alignment horizontal="center" vertical="center"/>
      <protection locked="0"/>
    </xf>
    <xf numFmtId="0" fontId="8" fillId="0" borderId="51" xfId="0" applyFont="1" applyBorder="1" applyAlignment="1" applyProtection="1">
      <alignment horizontal="center" vertical="center"/>
      <protection locked="0"/>
    </xf>
    <xf numFmtId="0" fontId="8" fillId="0" borderId="50" xfId="0" applyFont="1" applyBorder="1" applyAlignment="1" applyProtection="1">
      <alignment horizontal="center" vertical="center"/>
      <protection locked="0"/>
    </xf>
    <xf numFmtId="0" fontId="8" fillId="0" borderId="51" xfId="0" applyFont="1" applyBorder="1" applyAlignment="1" applyProtection="1">
      <alignment horizontal="center" vertical="center"/>
      <protection locked="0" hidden="1"/>
    </xf>
    <xf numFmtId="0" fontId="8" fillId="0" borderId="18" xfId="0" applyFont="1" applyBorder="1" applyAlignment="1" applyProtection="1">
      <alignment horizontal="center" vertical="center"/>
      <protection locked="0"/>
    </xf>
    <xf numFmtId="0" fontId="8" fillId="0" borderId="20" xfId="0" applyFont="1" applyBorder="1" applyAlignment="1" applyProtection="1">
      <alignment horizontal="center" vertical="center"/>
      <protection locked="0"/>
    </xf>
    <xf numFmtId="0" fontId="8" fillId="0" borderId="40" xfId="0" applyFont="1" applyBorder="1" applyAlignment="1" applyProtection="1">
      <alignment horizontal="center" vertical="center"/>
      <protection locked="0"/>
    </xf>
    <xf numFmtId="0" fontId="8" fillId="0" borderId="41" xfId="0" applyFont="1" applyBorder="1" applyAlignment="1" applyProtection="1">
      <alignment horizontal="center" vertical="center"/>
      <protection locked="0"/>
    </xf>
    <xf numFmtId="0" fontId="4" fillId="3" borderId="0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/>
    </xf>
    <xf numFmtId="0" fontId="8" fillId="2" borderId="9" xfId="0" applyFont="1" applyFill="1" applyBorder="1" applyAlignment="1" applyProtection="1">
      <alignment horizontal="center"/>
      <protection hidden="1"/>
    </xf>
    <xf numFmtId="0" fontId="8" fillId="2" borderId="10" xfId="0" applyFont="1" applyFill="1" applyBorder="1" applyAlignment="1" applyProtection="1">
      <alignment horizontal="center"/>
      <protection hidden="1"/>
    </xf>
    <xf numFmtId="0" fontId="8" fillId="2" borderId="10" xfId="0" applyFont="1" applyFill="1" applyBorder="1" applyAlignment="1" applyProtection="1">
      <alignment horizontal="center" vertical="center"/>
      <protection hidden="1"/>
    </xf>
    <xf numFmtId="0" fontId="8" fillId="2" borderId="11" xfId="0" applyFont="1" applyFill="1" applyBorder="1" applyAlignment="1" applyProtection="1">
      <alignment horizontal="center" vertical="center"/>
      <protection hidden="1"/>
    </xf>
    <xf numFmtId="0" fontId="4" fillId="0" borderId="0" xfId="0" applyFont="1" applyAlignment="1" applyProtection="1">
      <alignment horizontal="center" vertical="center"/>
      <protection hidden="1"/>
    </xf>
    <xf numFmtId="0" fontId="8" fillId="4" borderId="24" xfId="0" applyFont="1" applyFill="1" applyBorder="1" applyAlignment="1" applyProtection="1">
      <alignment horizontal="center"/>
      <protection hidden="1"/>
    </xf>
    <xf numFmtId="0" fontId="8" fillId="4" borderId="13" xfId="0" applyFont="1" applyFill="1" applyBorder="1" applyAlignment="1" applyProtection="1">
      <alignment horizontal="center"/>
      <protection hidden="1"/>
    </xf>
    <xf numFmtId="1" fontId="8" fillId="4" borderId="13" xfId="0" applyNumberFormat="1" applyFont="1" applyFill="1" applyBorder="1" applyAlignment="1" applyProtection="1">
      <alignment horizontal="center"/>
      <protection hidden="1"/>
    </xf>
    <xf numFmtId="9" fontId="8" fillId="4" borderId="13" xfId="1" applyFont="1" applyFill="1" applyBorder="1" applyAlignment="1" applyProtection="1">
      <alignment horizontal="center"/>
      <protection hidden="1"/>
    </xf>
    <xf numFmtId="0" fontId="4" fillId="3" borderId="0" xfId="0" applyFont="1" applyFill="1" applyAlignment="1" applyProtection="1">
      <alignment horizontal="left"/>
      <protection hidden="1"/>
    </xf>
    <xf numFmtId="1" fontId="4" fillId="3" borderId="0" xfId="0" applyNumberFormat="1" applyFont="1" applyFill="1" applyAlignment="1" applyProtection="1">
      <alignment horizontal="center"/>
      <protection hidden="1"/>
    </xf>
    <xf numFmtId="0" fontId="8" fillId="4" borderId="25" xfId="0" applyFont="1" applyFill="1" applyBorder="1" applyAlignment="1" applyProtection="1">
      <alignment horizontal="center"/>
      <protection hidden="1"/>
    </xf>
    <xf numFmtId="0" fontId="8" fillId="5" borderId="25" xfId="0" applyFont="1" applyFill="1" applyBorder="1" applyAlignment="1" applyProtection="1">
      <alignment horizontal="center"/>
      <protection hidden="1"/>
    </xf>
    <xf numFmtId="0" fontId="8" fillId="5" borderId="13" xfId="0" applyFont="1" applyFill="1" applyBorder="1" applyAlignment="1" applyProtection="1">
      <alignment horizontal="center"/>
      <protection hidden="1"/>
    </xf>
    <xf numFmtId="1" fontId="8" fillId="5" borderId="13" xfId="0" applyNumberFormat="1" applyFont="1" applyFill="1" applyBorder="1" applyAlignment="1" applyProtection="1">
      <alignment horizontal="center"/>
      <protection hidden="1"/>
    </xf>
    <xf numFmtId="9" fontId="8" fillId="5" borderId="13" xfId="1" applyFont="1" applyFill="1" applyBorder="1" applyAlignment="1" applyProtection="1">
      <alignment horizontal="center"/>
      <protection hidden="1"/>
    </xf>
    <xf numFmtId="0" fontId="8" fillId="5" borderId="26" xfId="0" applyFont="1" applyFill="1" applyBorder="1" applyAlignment="1" applyProtection="1">
      <alignment horizontal="center"/>
      <protection hidden="1"/>
    </xf>
    <xf numFmtId="0" fontId="8" fillId="0" borderId="0" xfId="0" applyFont="1" applyProtection="1">
      <protection hidden="1"/>
    </xf>
    <xf numFmtId="1" fontId="8" fillId="0" borderId="16" xfId="0" applyNumberFormat="1" applyFont="1" applyBorder="1" applyAlignment="1" applyProtection="1">
      <alignment horizontal="center"/>
      <protection locked="0" hidden="1"/>
    </xf>
    <xf numFmtId="0" fontId="4" fillId="4" borderId="44" xfId="0" applyFont="1" applyFill="1" applyBorder="1" applyProtection="1">
      <protection hidden="1"/>
    </xf>
    <xf numFmtId="0" fontId="4" fillId="5" borderId="34" xfId="0" applyFont="1" applyFill="1" applyBorder="1" applyProtection="1">
      <protection hidden="1"/>
    </xf>
    <xf numFmtId="0" fontId="8" fillId="0" borderId="0" xfId="0" applyFont="1" applyProtection="1">
      <protection locked="0" hidden="1"/>
    </xf>
    <xf numFmtId="0" fontId="8" fillId="2" borderId="9" xfId="0" applyFont="1" applyFill="1" applyBorder="1" applyProtection="1">
      <protection hidden="1"/>
    </xf>
    <xf numFmtId="0" fontId="8" fillId="4" borderId="12" xfId="0" applyFont="1" applyFill="1" applyBorder="1" applyAlignment="1" applyProtection="1">
      <alignment horizontal="center"/>
      <protection hidden="1"/>
    </xf>
    <xf numFmtId="9" fontId="8" fillId="4" borderId="14" xfId="1" applyFont="1" applyFill="1" applyBorder="1" applyAlignment="1" applyProtection="1">
      <alignment horizontal="center" vertical="center"/>
      <protection hidden="1"/>
    </xf>
    <xf numFmtId="1" fontId="4" fillId="3" borderId="0" xfId="0" applyNumberFormat="1" applyFont="1" applyFill="1" applyProtection="1">
      <protection hidden="1"/>
    </xf>
    <xf numFmtId="0" fontId="8" fillId="4" borderId="15" xfId="0" applyFont="1" applyFill="1" applyBorder="1" applyAlignment="1" applyProtection="1">
      <alignment horizontal="center"/>
      <protection hidden="1"/>
    </xf>
    <xf numFmtId="0" fontId="8" fillId="4" borderId="16" xfId="0" applyFont="1" applyFill="1" applyBorder="1" applyAlignment="1" applyProtection="1">
      <alignment horizontal="center"/>
      <protection hidden="1"/>
    </xf>
    <xf numFmtId="1" fontId="8" fillId="4" borderId="16" xfId="0" applyNumberFormat="1" applyFont="1" applyFill="1" applyBorder="1" applyAlignment="1" applyProtection="1">
      <alignment horizontal="center"/>
      <protection hidden="1"/>
    </xf>
    <xf numFmtId="9" fontId="8" fillId="4" borderId="17" xfId="1" applyFont="1" applyFill="1" applyBorder="1" applyAlignment="1" applyProtection="1">
      <alignment horizontal="center" vertical="center"/>
      <protection hidden="1"/>
    </xf>
    <xf numFmtId="0" fontId="8" fillId="5" borderId="15" xfId="0" applyFont="1" applyFill="1" applyBorder="1" applyAlignment="1" applyProtection="1">
      <alignment horizontal="center"/>
      <protection hidden="1"/>
    </xf>
    <xf numFmtId="0" fontId="8" fillId="5" borderId="16" xfId="0" applyFont="1" applyFill="1" applyBorder="1" applyAlignment="1" applyProtection="1">
      <alignment horizontal="center"/>
      <protection hidden="1"/>
    </xf>
    <xf numFmtId="1" fontId="8" fillId="5" borderId="16" xfId="0" applyNumberFormat="1" applyFont="1" applyFill="1" applyBorder="1" applyAlignment="1" applyProtection="1">
      <alignment horizontal="center"/>
      <protection hidden="1"/>
    </xf>
    <xf numFmtId="9" fontId="8" fillId="5" borderId="17" xfId="1" applyFont="1" applyFill="1" applyBorder="1" applyAlignment="1" applyProtection="1">
      <alignment horizontal="center" vertical="center"/>
      <protection hidden="1"/>
    </xf>
    <xf numFmtId="0" fontId="8" fillId="5" borderId="18" xfId="0" applyFont="1" applyFill="1" applyBorder="1" applyAlignment="1" applyProtection="1">
      <alignment horizontal="center"/>
      <protection hidden="1"/>
    </xf>
    <xf numFmtId="0" fontId="8" fillId="5" borderId="30" xfId="0" applyFont="1" applyFill="1" applyBorder="1" applyAlignment="1" applyProtection="1">
      <alignment horizontal="center"/>
      <protection hidden="1"/>
    </xf>
    <xf numFmtId="0" fontId="8" fillId="5" borderId="19" xfId="0" applyFont="1" applyFill="1" applyBorder="1" applyAlignment="1" applyProtection="1">
      <alignment horizontal="center"/>
      <protection hidden="1"/>
    </xf>
    <xf numFmtId="1" fontId="8" fillId="5" borderId="19" xfId="0" applyNumberFormat="1" applyFont="1" applyFill="1" applyBorder="1" applyAlignment="1" applyProtection="1">
      <alignment horizontal="center"/>
      <protection hidden="1"/>
    </xf>
    <xf numFmtId="9" fontId="8" fillId="5" borderId="20" xfId="1" applyFont="1" applyFill="1" applyBorder="1" applyAlignment="1" applyProtection="1">
      <alignment horizontal="center" vertical="center"/>
      <protection hidden="1"/>
    </xf>
    <xf numFmtId="0" fontId="4" fillId="3" borderId="0" xfId="0" applyFont="1" applyFill="1" applyBorder="1" applyProtection="1">
      <protection hidden="1"/>
    </xf>
    <xf numFmtId="9" fontId="8" fillId="4" borderId="14" xfId="1" applyFont="1" applyFill="1" applyBorder="1" applyAlignment="1" applyProtection="1">
      <alignment horizontal="center"/>
      <protection hidden="1"/>
    </xf>
    <xf numFmtId="9" fontId="8" fillId="4" borderId="17" xfId="1" applyFont="1" applyFill="1" applyBorder="1" applyAlignment="1" applyProtection="1">
      <alignment horizontal="center"/>
      <protection hidden="1"/>
    </xf>
    <xf numFmtId="9" fontId="8" fillId="5" borderId="17" xfId="1" applyFont="1" applyFill="1" applyBorder="1" applyAlignment="1" applyProtection="1">
      <alignment horizontal="center"/>
      <protection hidden="1"/>
    </xf>
    <xf numFmtId="9" fontId="8" fillId="5" borderId="20" xfId="1" applyFont="1" applyFill="1" applyBorder="1" applyAlignment="1" applyProtection="1">
      <alignment horizontal="center"/>
      <protection hidden="1"/>
    </xf>
    <xf numFmtId="0" fontId="8" fillId="3" borderId="0" xfId="0" applyFont="1" applyFill="1" applyProtection="1">
      <protection hidden="1"/>
    </xf>
    <xf numFmtId="0" fontId="4" fillId="4" borderId="31" xfId="0" applyFont="1" applyFill="1" applyBorder="1" applyProtection="1">
      <protection hidden="1"/>
    </xf>
    <xf numFmtId="0" fontId="4" fillId="5" borderId="44" xfId="0" applyFont="1" applyFill="1" applyBorder="1" applyProtection="1">
      <protection hidden="1"/>
    </xf>
    <xf numFmtId="0" fontId="8" fillId="0" borderId="0" xfId="0" applyFont="1"/>
    <xf numFmtId="1" fontId="4" fillId="3" borderId="0" xfId="0" applyNumberFormat="1" applyFont="1" applyFill="1" applyAlignment="1" applyProtection="1">
      <alignment horizontal="center" vertical="center"/>
      <protection hidden="1"/>
    </xf>
    <xf numFmtId="0" fontId="8" fillId="0" borderId="0" xfId="0" applyFont="1" applyBorder="1" applyAlignment="1" applyProtection="1">
      <alignment horizontal="center"/>
      <protection hidden="1"/>
    </xf>
    <xf numFmtId="9" fontId="8" fillId="5" borderId="14" xfId="1" applyFont="1" applyFill="1" applyBorder="1" applyAlignment="1" applyProtection="1">
      <alignment horizontal="center"/>
      <protection hidden="1"/>
    </xf>
    <xf numFmtId="2" fontId="13" fillId="0" borderId="40" xfId="0" applyNumberFormat="1" applyFont="1" applyBorder="1" applyAlignment="1" applyProtection="1">
      <alignment horizontal="center" vertical="center"/>
      <protection locked="0" hidden="1"/>
    </xf>
    <xf numFmtId="2" fontId="13" fillId="0" borderId="42" xfId="0" applyNumberFormat="1" applyFont="1" applyBorder="1" applyAlignment="1" applyProtection="1">
      <alignment horizontal="center" vertical="center"/>
      <protection hidden="1"/>
    </xf>
    <xf numFmtId="2" fontId="12" fillId="0" borderId="41" xfId="0" applyNumberFormat="1" applyFont="1" applyBorder="1" applyAlignment="1" applyProtection="1">
      <alignment horizontal="center" vertical="center"/>
      <protection locked="0" hidden="1"/>
    </xf>
    <xf numFmtId="2" fontId="12" fillId="0" borderId="43" xfId="0" applyNumberFormat="1" applyFont="1" applyBorder="1" applyAlignment="1" applyProtection="1">
      <alignment horizontal="center" vertical="center"/>
      <protection hidden="1"/>
    </xf>
    <xf numFmtId="2" fontId="12" fillId="0" borderId="40" xfId="0" applyNumberFormat="1" applyFont="1" applyBorder="1" applyAlignment="1" applyProtection="1">
      <alignment horizontal="center" vertical="center"/>
      <protection locked="0" hidden="1"/>
    </xf>
    <xf numFmtId="2" fontId="13" fillId="0" borderId="41" xfId="0" applyNumberFormat="1" applyFont="1" applyBorder="1" applyAlignment="1" applyProtection="1">
      <alignment horizontal="center" vertical="center"/>
      <protection locked="0" hidden="1"/>
    </xf>
    <xf numFmtId="0" fontId="6" fillId="0" borderId="22" xfId="0" applyFont="1" applyBorder="1" applyAlignment="1">
      <alignment horizontal="center"/>
    </xf>
    <xf numFmtId="0" fontId="6" fillId="0" borderId="21" xfId="0" applyFont="1" applyBorder="1" applyAlignment="1">
      <alignment horizontal="center"/>
    </xf>
    <xf numFmtId="0" fontId="8" fillId="0" borderId="9" xfId="0" applyFont="1" applyBorder="1" applyAlignment="1">
      <alignment horizontal="center"/>
    </xf>
    <xf numFmtId="0" fontId="8" fillId="0" borderId="21" xfId="0" applyFont="1" applyBorder="1" applyAlignment="1">
      <alignment horizontal="center"/>
    </xf>
    <xf numFmtId="0" fontId="6" fillId="3" borderId="16" xfId="0" applyFont="1" applyFill="1" applyBorder="1" applyAlignment="1">
      <alignment horizontal="center" vertical="center"/>
    </xf>
    <xf numFmtId="0" fontId="18" fillId="2" borderId="1" xfId="0" applyFont="1" applyFill="1" applyBorder="1" applyAlignment="1" applyProtection="1">
      <alignment horizontal="center" vertical="center"/>
      <protection hidden="1"/>
    </xf>
    <xf numFmtId="0" fontId="18" fillId="2" borderId="2" xfId="0" applyFont="1" applyFill="1" applyBorder="1" applyAlignment="1" applyProtection="1">
      <alignment horizontal="center" vertical="center"/>
      <protection hidden="1"/>
    </xf>
    <xf numFmtId="0" fontId="18" fillId="2" borderId="3" xfId="0" applyFont="1" applyFill="1" applyBorder="1" applyAlignment="1" applyProtection="1">
      <alignment horizontal="center" vertical="center"/>
      <protection hidden="1"/>
    </xf>
    <xf numFmtId="0" fontId="18" fillId="2" borderId="6" xfId="0" applyFont="1" applyFill="1" applyBorder="1" applyAlignment="1" applyProtection="1">
      <alignment horizontal="center" vertical="center"/>
      <protection hidden="1"/>
    </xf>
    <xf numFmtId="0" fontId="18" fillId="2" borderId="7" xfId="0" applyFont="1" applyFill="1" applyBorder="1" applyAlignment="1" applyProtection="1">
      <alignment horizontal="center" vertical="center"/>
      <protection hidden="1"/>
    </xf>
    <xf numFmtId="0" fontId="18" fillId="2" borderId="8" xfId="0" applyFont="1" applyFill="1" applyBorder="1" applyAlignment="1" applyProtection="1">
      <alignment horizontal="center" vertical="center"/>
      <protection hidden="1"/>
    </xf>
    <xf numFmtId="0" fontId="8" fillId="3" borderId="16" xfId="0" applyFont="1" applyFill="1" applyBorder="1" applyAlignment="1">
      <alignment horizontal="center"/>
    </xf>
    <xf numFmtId="0" fontId="8" fillId="3" borderId="50" xfId="0" applyFont="1" applyFill="1" applyBorder="1" applyAlignment="1">
      <alignment horizontal="center"/>
    </xf>
    <xf numFmtId="0" fontId="6" fillId="3" borderId="16" xfId="0" applyFont="1" applyFill="1" applyBorder="1" applyAlignment="1">
      <alignment horizontal="center"/>
    </xf>
    <xf numFmtId="0" fontId="6" fillId="3" borderId="50" xfId="0" applyFont="1" applyFill="1" applyBorder="1" applyAlignment="1">
      <alignment horizontal="center"/>
    </xf>
    <xf numFmtId="0" fontId="8" fillId="3" borderId="16" xfId="0" applyFont="1" applyFill="1" applyBorder="1" applyAlignment="1">
      <alignment horizontal="center" vertical="center"/>
    </xf>
    <xf numFmtId="0" fontId="8" fillId="3" borderId="19" xfId="0" applyFont="1" applyFill="1" applyBorder="1" applyAlignment="1">
      <alignment horizontal="center" vertical="center"/>
    </xf>
    <xf numFmtId="0" fontId="2" fillId="2" borderId="1" xfId="0" applyFont="1" applyFill="1" applyBorder="1" applyAlignment="1" applyProtection="1">
      <alignment horizontal="center" vertical="center"/>
      <protection hidden="1"/>
    </xf>
    <xf numFmtId="0" fontId="2" fillId="2" borderId="2" xfId="0" applyFont="1" applyFill="1" applyBorder="1" applyAlignment="1" applyProtection="1">
      <alignment horizontal="center" vertical="center"/>
      <protection hidden="1"/>
    </xf>
    <xf numFmtId="0" fontId="2" fillId="2" borderId="3" xfId="0" applyFont="1" applyFill="1" applyBorder="1" applyAlignment="1" applyProtection="1">
      <alignment horizontal="center" vertical="center"/>
      <protection hidden="1"/>
    </xf>
    <xf numFmtId="0" fontId="2" fillId="2" borderId="4" xfId="0" applyFont="1" applyFill="1" applyBorder="1" applyAlignment="1" applyProtection="1">
      <alignment horizontal="center" vertical="center"/>
      <protection hidden="1"/>
    </xf>
    <xf numFmtId="0" fontId="2" fillId="2" borderId="0" xfId="0" applyFont="1" applyFill="1" applyBorder="1" applyAlignment="1" applyProtection="1">
      <alignment horizontal="center" vertical="center"/>
      <protection hidden="1"/>
    </xf>
    <xf numFmtId="0" fontId="2" fillId="2" borderId="5" xfId="0" applyFont="1" applyFill="1" applyBorder="1" applyAlignment="1" applyProtection="1">
      <alignment horizontal="center" vertical="center"/>
      <protection hidden="1"/>
    </xf>
    <xf numFmtId="0" fontId="2" fillId="2" borderId="6" xfId="0" applyFont="1" applyFill="1" applyBorder="1" applyAlignment="1" applyProtection="1">
      <alignment horizontal="center" vertical="center"/>
      <protection hidden="1"/>
    </xf>
    <xf numFmtId="0" fontId="2" fillId="2" borderId="7" xfId="0" applyFont="1" applyFill="1" applyBorder="1" applyAlignment="1" applyProtection="1">
      <alignment horizontal="center" vertical="center"/>
      <protection hidden="1"/>
    </xf>
    <xf numFmtId="0" fontId="2" fillId="2" borderId="8" xfId="0" applyFont="1" applyFill="1" applyBorder="1" applyAlignment="1" applyProtection="1">
      <alignment horizontal="center" vertical="center"/>
      <protection hidden="1"/>
    </xf>
    <xf numFmtId="0" fontId="6" fillId="3" borderId="13" xfId="0" applyFont="1" applyFill="1" applyBorder="1" applyAlignment="1">
      <alignment horizontal="center"/>
    </xf>
    <xf numFmtId="0" fontId="6" fillId="3" borderId="49" xfId="0" applyFont="1" applyFill="1" applyBorder="1" applyAlignment="1">
      <alignment horizontal="center"/>
    </xf>
    <xf numFmtId="0" fontId="6" fillId="3" borderId="13" xfId="0" applyFont="1" applyFill="1" applyBorder="1" applyAlignment="1">
      <alignment horizontal="center" vertical="center"/>
    </xf>
    <xf numFmtId="0" fontId="3" fillId="6" borderId="1" xfId="0" applyFont="1" applyFill="1" applyBorder="1" applyAlignment="1">
      <alignment horizontal="center" vertical="center"/>
    </xf>
    <xf numFmtId="0" fontId="3" fillId="6" borderId="2" xfId="0" applyFont="1" applyFill="1" applyBorder="1" applyAlignment="1">
      <alignment horizontal="center" vertical="center"/>
    </xf>
    <xf numFmtId="0" fontId="3" fillId="6" borderId="45" xfId="0" applyFont="1" applyFill="1" applyBorder="1" applyAlignment="1">
      <alignment horizontal="center" vertical="center"/>
    </xf>
    <xf numFmtId="0" fontId="3" fillId="6" borderId="6" xfId="0" applyFont="1" applyFill="1" applyBorder="1" applyAlignment="1">
      <alignment horizontal="center" vertical="center"/>
    </xf>
    <xf numFmtId="0" fontId="3" fillId="6" borderId="7" xfId="0" applyFont="1" applyFill="1" applyBorder="1" applyAlignment="1">
      <alignment horizontal="center" vertical="center"/>
    </xf>
    <xf numFmtId="0" fontId="3" fillId="6" borderId="42" xfId="0" applyFont="1" applyFill="1" applyBorder="1" applyAlignment="1">
      <alignment horizontal="center" vertical="center"/>
    </xf>
    <xf numFmtId="0" fontId="3" fillId="6" borderId="46" xfId="0" applyFont="1" applyFill="1" applyBorder="1" applyAlignment="1">
      <alignment horizontal="center" vertical="center"/>
    </xf>
    <xf numFmtId="0" fontId="3" fillId="6" borderId="43" xfId="0" applyFont="1" applyFill="1" applyBorder="1" applyAlignment="1">
      <alignment horizontal="center" vertical="center"/>
    </xf>
    <xf numFmtId="0" fontId="6" fillId="0" borderId="9" xfId="0" applyFont="1" applyBorder="1" applyAlignment="1">
      <alignment horizontal="center"/>
    </xf>
    <xf numFmtId="0" fontId="6" fillId="0" borderId="11" xfId="0" applyFont="1" applyBorder="1" applyAlignment="1">
      <alignment horizontal="center"/>
    </xf>
    <xf numFmtId="0" fontId="4" fillId="3" borderId="0" xfId="0" applyFont="1" applyFill="1" applyAlignment="1" applyProtection="1">
      <alignment horizontal="center"/>
      <protection hidden="1"/>
    </xf>
    <xf numFmtId="0" fontId="8" fillId="3" borderId="19" xfId="0" applyFont="1" applyFill="1" applyBorder="1" applyAlignment="1">
      <alignment horizontal="center"/>
    </xf>
    <xf numFmtId="0" fontId="8" fillId="3" borderId="41" xfId="0" applyFont="1" applyFill="1" applyBorder="1" applyAlignment="1">
      <alignment horizontal="center"/>
    </xf>
    <xf numFmtId="0" fontId="18" fillId="2" borderId="27" xfId="0" applyFont="1" applyFill="1" applyBorder="1" applyAlignment="1" applyProtection="1">
      <alignment horizontal="center" vertical="center"/>
      <protection hidden="1"/>
    </xf>
    <xf numFmtId="0" fontId="18" fillId="2" borderId="28" xfId="0" applyFont="1" applyFill="1" applyBorder="1" applyAlignment="1" applyProtection="1">
      <alignment horizontal="center" vertical="center"/>
      <protection hidden="1"/>
    </xf>
    <xf numFmtId="0" fontId="18" fillId="2" borderId="29" xfId="0" applyFont="1" applyFill="1" applyBorder="1" applyAlignment="1" applyProtection="1">
      <alignment horizontal="center" vertical="center"/>
      <protection hidden="1"/>
    </xf>
    <xf numFmtId="0" fontId="18" fillId="2" borderId="18" xfId="0" applyFont="1" applyFill="1" applyBorder="1" applyAlignment="1" applyProtection="1">
      <alignment horizontal="center" vertical="center"/>
      <protection hidden="1"/>
    </xf>
    <xf numFmtId="0" fontId="18" fillId="2" borderId="19" xfId="0" applyFont="1" applyFill="1" applyBorder="1" applyAlignment="1" applyProtection="1">
      <alignment horizontal="center" vertical="center"/>
      <protection hidden="1"/>
    </xf>
    <xf numFmtId="0" fontId="18" fillId="2" borderId="20" xfId="0" applyFont="1" applyFill="1" applyBorder="1" applyAlignment="1" applyProtection="1">
      <alignment horizontal="center" vertical="center"/>
      <protection hidden="1"/>
    </xf>
    <xf numFmtId="0" fontId="8" fillId="0" borderId="16" xfId="0" applyFont="1" applyBorder="1" applyAlignment="1" applyProtection="1">
      <alignment horizontal="center"/>
      <protection hidden="1"/>
    </xf>
    <xf numFmtId="0" fontId="9" fillId="2" borderId="1" xfId="0" applyFont="1" applyFill="1" applyBorder="1" applyAlignment="1" applyProtection="1">
      <alignment horizontal="center" vertical="center"/>
      <protection hidden="1"/>
    </xf>
    <xf numFmtId="0" fontId="9" fillId="2" borderId="2" xfId="0" applyFont="1" applyFill="1" applyBorder="1" applyAlignment="1" applyProtection="1">
      <alignment horizontal="center" vertical="center"/>
      <protection hidden="1"/>
    </xf>
    <xf numFmtId="0" fontId="9" fillId="2" borderId="3" xfId="0" applyFont="1" applyFill="1" applyBorder="1" applyAlignment="1" applyProtection="1">
      <alignment horizontal="center" vertical="center"/>
      <protection hidden="1"/>
    </xf>
    <xf numFmtId="0" fontId="9" fillId="2" borderId="4" xfId="0" applyFont="1" applyFill="1" applyBorder="1" applyAlignment="1" applyProtection="1">
      <alignment horizontal="center" vertical="center"/>
      <protection hidden="1"/>
    </xf>
    <xf numFmtId="0" fontId="9" fillId="2" borderId="0" xfId="0" applyFont="1" applyFill="1" applyBorder="1" applyAlignment="1" applyProtection="1">
      <alignment horizontal="center" vertical="center"/>
      <protection hidden="1"/>
    </xf>
    <xf numFmtId="0" fontId="9" fillId="2" borderId="5" xfId="0" applyFont="1" applyFill="1" applyBorder="1" applyAlignment="1" applyProtection="1">
      <alignment horizontal="center" vertical="center"/>
      <protection hidden="1"/>
    </xf>
    <xf numFmtId="0" fontId="9" fillId="2" borderId="6" xfId="0" applyFont="1" applyFill="1" applyBorder="1" applyAlignment="1" applyProtection="1">
      <alignment horizontal="center" vertical="center"/>
      <protection hidden="1"/>
    </xf>
    <xf numFmtId="0" fontId="9" fillId="2" borderId="7" xfId="0" applyFont="1" applyFill="1" applyBorder="1" applyAlignment="1" applyProtection="1">
      <alignment horizontal="center" vertical="center"/>
      <protection hidden="1"/>
    </xf>
    <xf numFmtId="0" fontId="9" fillId="2" borderId="8" xfId="0" applyFont="1" applyFill="1" applyBorder="1" applyAlignment="1" applyProtection="1">
      <alignment horizontal="center" vertical="center"/>
      <protection hidden="1"/>
    </xf>
    <xf numFmtId="0" fontId="10" fillId="2" borderId="1" xfId="0" applyFont="1" applyFill="1" applyBorder="1" applyAlignment="1" applyProtection="1">
      <alignment horizontal="center" vertical="center"/>
      <protection hidden="1"/>
    </xf>
    <xf numFmtId="0" fontId="10" fillId="2" borderId="2" xfId="0" applyFont="1" applyFill="1" applyBorder="1" applyAlignment="1" applyProtection="1">
      <alignment horizontal="center" vertical="center"/>
      <protection hidden="1"/>
    </xf>
    <xf numFmtId="0" fontId="10" fillId="2" borderId="3" xfId="0" applyFont="1" applyFill="1" applyBorder="1" applyAlignment="1" applyProtection="1">
      <alignment horizontal="center" vertical="center"/>
      <protection hidden="1"/>
    </xf>
    <xf numFmtId="0" fontId="10" fillId="2" borderId="6" xfId="0" applyFont="1" applyFill="1" applyBorder="1" applyAlignment="1" applyProtection="1">
      <alignment horizontal="center" vertical="center"/>
      <protection hidden="1"/>
    </xf>
    <xf numFmtId="0" fontId="10" fillId="2" borderId="7" xfId="0" applyFont="1" applyFill="1" applyBorder="1" applyAlignment="1" applyProtection="1">
      <alignment horizontal="center" vertical="center"/>
      <protection hidden="1"/>
    </xf>
    <xf numFmtId="0" fontId="10" fillId="2" borderId="8" xfId="0" applyFont="1" applyFill="1" applyBorder="1" applyAlignment="1" applyProtection="1">
      <alignment horizontal="center" vertical="center"/>
      <protection hidden="1"/>
    </xf>
    <xf numFmtId="0" fontId="11" fillId="0" borderId="31" xfId="0" applyFont="1" applyBorder="1" applyAlignment="1" applyProtection="1">
      <alignment horizontal="center" vertical="center"/>
      <protection hidden="1"/>
    </xf>
    <xf numFmtId="0" fontId="11" fillId="0" borderId="34" xfId="0" applyFont="1" applyBorder="1" applyAlignment="1" applyProtection="1">
      <alignment horizontal="center" vertical="center"/>
      <protection hidden="1"/>
    </xf>
    <xf numFmtId="0" fontId="11" fillId="0" borderId="1" xfId="0" applyFont="1" applyBorder="1" applyAlignment="1" applyProtection="1">
      <alignment horizontal="center" vertical="center"/>
      <protection hidden="1"/>
    </xf>
    <xf numFmtId="0" fontId="11" fillId="0" borderId="2" xfId="0" applyFont="1" applyBorder="1" applyAlignment="1" applyProtection="1">
      <alignment horizontal="center" vertical="center"/>
      <protection hidden="1"/>
    </xf>
    <xf numFmtId="0" fontId="11" fillId="0" borderId="3" xfId="0" applyFont="1" applyBorder="1" applyAlignment="1" applyProtection="1">
      <alignment horizontal="center" vertical="center"/>
      <protection hidden="1"/>
    </xf>
    <xf numFmtId="0" fontId="11" fillId="0" borderId="6" xfId="0" applyFont="1" applyBorder="1" applyAlignment="1" applyProtection="1">
      <alignment horizontal="center" vertical="center"/>
      <protection hidden="1"/>
    </xf>
    <xf numFmtId="0" fontId="11" fillId="0" borderId="7" xfId="0" applyFont="1" applyBorder="1" applyAlignment="1" applyProtection="1">
      <alignment horizontal="center" vertical="center"/>
      <protection hidden="1"/>
    </xf>
    <xf numFmtId="0" fontId="11" fillId="0" borderId="8" xfId="0" applyFont="1" applyBorder="1" applyAlignment="1" applyProtection="1">
      <alignment horizontal="center" vertical="center"/>
      <protection hidden="1"/>
    </xf>
    <xf numFmtId="2" fontId="13" fillId="0" borderId="38" xfId="0" applyNumberFormat="1" applyFont="1" applyBorder="1" applyAlignment="1" applyProtection="1">
      <alignment horizontal="center" vertical="center"/>
      <protection hidden="1"/>
    </xf>
    <xf numFmtId="2" fontId="13" fillId="0" borderId="39" xfId="0" applyNumberFormat="1" applyFont="1" applyBorder="1" applyAlignment="1" applyProtection="1">
      <alignment horizontal="center" vertical="center"/>
      <protection hidden="1"/>
    </xf>
    <xf numFmtId="2" fontId="13" fillId="0" borderId="23" xfId="0" applyNumberFormat="1" applyFont="1" applyBorder="1" applyAlignment="1" applyProtection="1">
      <alignment horizontal="center" vertical="center"/>
      <protection hidden="1"/>
    </xf>
    <xf numFmtId="0" fontId="11" fillId="0" borderId="4" xfId="0" applyFont="1" applyBorder="1" applyAlignment="1" applyProtection="1">
      <alignment horizontal="center" vertical="center"/>
      <protection hidden="1"/>
    </xf>
    <xf numFmtId="2" fontId="12" fillId="0" borderId="38" xfId="0" applyNumberFormat="1" applyFont="1" applyBorder="1" applyAlignment="1" applyProtection="1">
      <alignment horizontal="center" vertical="center"/>
      <protection hidden="1"/>
    </xf>
    <xf numFmtId="2" fontId="12" fillId="0" borderId="39" xfId="0" applyNumberFormat="1" applyFont="1" applyBorder="1" applyAlignment="1" applyProtection="1">
      <alignment horizontal="center" vertical="center"/>
      <protection hidden="1"/>
    </xf>
    <xf numFmtId="2" fontId="12" fillId="0" borderId="23" xfId="0" applyNumberFormat="1" applyFont="1" applyBorder="1" applyAlignment="1" applyProtection="1">
      <alignment horizontal="center" vertical="center"/>
      <protection hidden="1"/>
    </xf>
    <xf numFmtId="0" fontId="14" fillId="0" borderId="1" xfId="0" applyFont="1" applyBorder="1" applyAlignment="1" applyProtection="1">
      <alignment horizontal="center" vertical="center"/>
      <protection hidden="1"/>
    </xf>
    <xf numFmtId="0" fontId="14" fillId="0" borderId="2" xfId="0" applyFont="1" applyBorder="1" applyAlignment="1" applyProtection="1">
      <alignment horizontal="center" vertical="center"/>
      <protection hidden="1"/>
    </xf>
    <xf numFmtId="0" fontId="14" fillId="0" borderId="3" xfId="0" applyFont="1" applyBorder="1" applyAlignment="1" applyProtection="1">
      <alignment horizontal="center" vertical="center"/>
      <protection hidden="1"/>
    </xf>
    <xf numFmtId="0" fontId="14" fillId="0" borderId="4" xfId="0" applyFont="1" applyBorder="1" applyAlignment="1" applyProtection="1">
      <alignment horizontal="center" vertical="center"/>
      <protection hidden="1"/>
    </xf>
    <xf numFmtId="0" fontId="14" fillId="0" borderId="0" xfId="0" applyFont="1" applyBorder="1" applyAlignment="1" applyProtection="1">
      <alignment horizontal="center" vertical="center"/>
      <protection hidden="1"/>
    </xf>
    <xf numFmtId="0" fontId="14" fillId="0" borderId="5" xfId="0" applyFont="1" applyBorder="1" applyAlignment="1" applyProtection="1">
      <alignment horizontal="center" vertical="center"/>
      <protection hidden="1"/>
    </xf>
    <xf numFmtId="0" fontId="14" fillId="0" borderId="6" xfId="0" applyFont="1" applyBorder="1" applyAlignment="1" applyProtection="1">
      <alignment horizontal="center" vertical="center"/>
      <protection hidden="1"/>
    </xf>
    <xf numFmtId="0" fontId="14" fillId="0" borderId="7" xfId="0" applyFont="1" applyBorder="1" applyAlignment="1" applyProtection="1">
      <alignment horizontal="center" vertical="center"/>
      <protection hidden="1"/>
    </xf>
    <xf numFmtId="0" fontId="14" fillId="0" borderId="8" xfId="0" applyFont="1" applyBorder="1" applyAlignment="1" applyProtection="1">
      <alignment horizontal="center" vertical="center"/>
      <protection hidden="1"/>
    </xf>
    <xf numFmtId="0" fontId="15" fillId="0" borderId="1" xfId="0" applyFont="1" applyBorder="1" applyAlignment="1" applyProtection="1">
      <alignment horizontal="center" vertical="center"/>
      <protection hidden="1"/>
    </xf>
    <xf numFmtId="0" fontId="15" fillId="0" borderId="2" xfId="0" applyFont="1" applyBorder="1" applyAlignment="1" applyProtection="1">
      <alignment horizontal="center" vertical="center"/>
      <protection hidden="1"/>
    </xf>
    <xf numFmtId="0" fontId="15" fillId="0" borderId="3" xfId="0" applyFont="1" applyBorder="1" applyAlignment="1" applyProtection="1">
      <alignment horizontal="center" vertical="center"/>
      <protection hidden="1"/>
    </xf>
    <xf numFmtId="0" fontId="15" fillId="0" borderId="4" xfId="0" applyFont="1" applyBorder="1" applyAlignment="1" applyProtection="1">
      <alignment horizontal="center" vertical="center"/>
      <protection hidden="1"/>
    </xf>
    <xf numFmtId="0" fontId="15" fillId="0" borderId="0" xfId="0" applyFont="1" applyBorder="1" applyAlignment="1" applyProtection="1">
      <alignment horizontal="center" vertical="center"/>
      <protection hidden="1"/>
    </xf>
    <xf numFmtId="0" fontId="15" fillId="0" borderId="5" xfId="0" applyFont="1" applyBorder="1" applyAlignment="1" applyProtection="1">
      <alignment horizontal="center" vertical="center"/>
      <protection hidden="1"/>
    </xf>
    <xf numFmtId="0" fontId="15" fillId="0" borderId="6" xfId="0" applyFont="1" applyBorder="1" applyAlignment="1" applyProtection="1">
      <alignment horizontal="center" vertical="center"/>
      <protection hidden="1"/>
    </xf>
    <xf numFmtId="0" fontId="15" fillId="0" borderId="7" xfId="0" applyFont="1" applyBorder="1" applyAlignment="1" applyProtection="1">
      <alignment horizontal="center" vertical="center"/>
      <protection hidden="1"/>
    </xf>
    <xf numFmtId="0" fontId="15" fillId="0" borderId="8" xfId="0" applyFont="1" applyBorder="1" applyAlignment="1" applyProtection="1">
      <alignment horizontal="center" vertical="center"/>
      <protection hidden="1"/>
    </xf>
    <xf numFmtId="0" fontId="8" fillId="3" borderId="46" xfId="0" applyFont="1" applyFill="1" applyBorder="1" applyAlignment="1">
      <alignment horizontal="center" vertical="center"/>
    </xf>
    <xf numFmtId="0" fontId="8" fillId="3" borderId="2" xfId="0" applyFont="1" applyFill="1" applyBorder="1" applyAlignment="1">
      <alignment horizontal="center" vertical="center"/>
    </xf>
    <xf numFmtId="0" fontId="8" fillId="3" borderId="3" xfId="0" applyFont="1" applyFill="1" applyBorder="1" applyAlignment="1">
      <alignment horizontal="center" vertical="center"/>
    </xf>
    <xf numFmtId="0" fontId="8" fillId="3" borderId="33" xfId="0" applyFont="1" applyFill="1" applyBorder="1" applyAlignment="1">
      <alignment horizontal="center" vertical="center"/>
    </xf>
    <xf numFmtId="0" fontId="8" fillId="3" borderId="56" xfId="0" applyFont="1" applyFill="1" applyBorder="1" applyAlignment="1">
      <alignment horizontal="center" vertical="center"/>
    </xf>
    <xf numFmtId="0" fontId="8" fillId="3" borderId="55" xfId="0" applyFont="1" applyFill="1" applyBorder="1" applyAlignment="1">
      <alignment horizontal="center" vertical="center"/>
    </xf>
    <xf numFmtId="0" fontId="8" fillId="3" borderId="27" xfId="0" applyFont="1" applyFill="1" applyBorder="1" applyAlignment="1">
      <alignment horizontal="center" vertical="center"/>
    </xf>
    <xf numFmtId="0" fontId="8" fillId="3" borderId="18" xfId="0" applyFont="1" applyFill="1" applyBorder="1" applyAlignment="1">
      <alignment horizontal="center" vertical="center"/>
    </xf>
    <xf numFmtId="0" fontId="8" fillId="3" borderId="28" xfId="0" applyFont="1" applyFill="1" applyBorder="1" applyAlignment="1">
      <alignment horizontal="center" vertical="center"/>
    </xf>
    <xf numFmtId="0" fontId="8" fillId="3" borderId="57" xfId="0" applyFont="1" applyFill="1" applyBorder="1" applyAlignment="1">
      <alignment horizontal="center" vertical="center"/>
    </xf>
    <xf numFmtId="0" fontId="8" fillId="3" borderId="58" xfId="0" applyFont="1" applyFill="1" applyBorder="1" applyAlignment="1">
      <alignment horizontal="center" vertical="center"/>
    </xf>
    <xf numFmtId="0" fontId="8" fillId="3" borderId="26" xfId="0" applyFont="1" applyFill="1" applyBorder="1" applyAlignment="1">
      <alignment horizontal="center" vertical="center"/>
    </xf>
    <xf numFmtId="0" fontId="8" fillId="3" borderId="29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8" fillId="3" borderId="45" xfId="0" applyFont="1" applyFill="1" applyBorder="1" applyAlignment="1">
      <alignment horizontal="center" vertical="center"/>
    </xf>
    <xf numFmtId="0" fontId="8" fillId="3" borderId="42" xfId="0" applyFont="1" applyFill="1" applyBorder="1" applyAlignment="1">
      <alignment horizontal="center" vertical="center"/>
    </xf>
    <xf numFmtId="0" fontId="8" fillId="3" borderId="54" xfId="0" applyFont="1" applyFill="1" applyBorder="1" applyAlignment="1">
      <alignment horizontal="center" vertical="center"/>
    </xf>
    <xf numFmtId="0" fontId="8" fillId="3" borderId="30" xfId="0" applyFont="1" applyFill="1" applyBorder="1" applyAlignment="1">
      <alignment horizontal="center" vertical="center"/>
    </xf>
    <xf numFmtId="0" fontId="8" fillId="3" borderId="53" xfId="0" applyFont="1" applyFill="1" applyBorder="1" applyAlignment="1">
      <alignment horizontal="center" vertical="center"/>
    </xf>
    <xf numFmtId="0" fontId="8" fillId="3" borderId="47" xfId="0" applyFont="1" applyFill="1" applyBorder="1" applyAlignment="1">
      <alignment horizontal="center" vertical="center"/>
    </xf>
  </cellXfs>
  <cellStyles count="2">
    <cellStyle name="Normal" xfId="0" builtinId="0"/>
    <cellStyle name="Porcentagem" xfId="1" builtinId="5"/>
  </cellStyles>
  <dxfs count="0"/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R661"/>
  <sheetViews>
    <sheetView showGridLines="0" showRowColHeaders="0" tabSelected="1" topLeftCell="A482" zoomScale="70" zoomScaleNormal="70" workbookViewId="0">
      <selection activeCell="AI509" sqref="AI509"/>
    </sheetView>
  </sheetViews>
  <sheetFormatPr defaultRowHeight="15" x14ac:dyDescent="0.25"/>
  <cols>
    <col min="1" max="1" width="3.85546875" customWidth="1"/>
    <col min="2" max="2" width="5.28515625" customWidth="1"/>
    <col min="3" max="3" width="15.42578125" customWidth="1"/>
    <col min="4" max="4" width="7.7109375" bestFit="1" customWidth="1"/>
    <col min="5" max="5" width="25" customWidth="1"/>
    <col min="6" max="7" width="5" customWidth="1"/>
    <col min="8" max="9" width="6.42578125" bestFit="1" customWidth="1"/>
    <col min="10" max="10" width="4.140625" customWidth="1"/>
    <col min="11" max="11" width="6.5703125" customWidth="1"/>
    <col min="12" max="12" width="4.42578125" customWidth="1"/>
    <col min="13" max="13" width="9.28515625" bestFit="1" customWidth="1"/>
    <col min="14" max="14" width="6.85546875" customWidth="1"/>
    <col min="15" max="15" width="11" bestFit="1" customWidth="1"/>
    <col min="16" max="16" width="4.5703125" bestFit="1" customWidth="1"/>
    <col min="17" max="17" width="4.42578125" customWidth="1"/>
    <col min="18" max="18" width="6.5703125" customWidth="1"/>
    <col min="19" max="22" width="5.28515625" customWidth="1"/>
    <col min="23" max="23" width="4.42578125" customWidth="1"/>
    <col min="24" max="24" width="5" customWidth="1"/>
    <col min="25" max="25" width="4.5703125" customWidth="1"/>
    <col min="26" max="28" width="4.42578125" customWidth="1"/>
    <col min="29" max="29" width="5.5703125" customWidth="1"/>
    <col min="30" max="31" width="4.85546875" customWidth="1"/>
    <col min="32" max="32" width="5.42578125" customWidth="1"/>
    <col min="33" max="33" width="4.7109375" customWidth="1"/>
    <col min="34" max="34" width="6.28515625" customWidth="1"/>
    <col min="35" max="35" width="11" customWidth="1"/>
    <col min="36" max="37" width="12" bestFit="1" customWidth="1"/>
    <col min="38" max="38" width="9.42578125" bestFit="1" customWidth="1"/>
  </cols>
  <sheetData>
    <row r="1" spans="2:39" ht="15.75" thickBot="1" x14ac:dyDescent="0.3"/>
    <row r="2" spans="2:39" x14ac:dyDescent="0.25">
      <c r="B2" s="253" t="s">
        <v>0</v>
      </c>
      <c r="C2" s="254"/>
      <c r="D2" s="254"/>
      <c r="E2" s="254"/>
      <c r="F2" s="254"/>
      <c r="G2" s="254"/>
      <c r="H2" s="254"/>
      <c r="I2" s="254"/>
      <c r="J2" s="254"/>
      <c r="K2" s="254"/>
      <c r="L2" s="254"/>
      <c r="M2" s="254"/>
      <c r="N2" s="254"/>
      <c r="O2" s="254"/>
      <c r="P2" s="254"/>
      <c r="Q2" s="255"/>
    </row>
    <row r="3" spans="2:39" x14ac:dyDescent="0.25">
      <c r="B3" s="256"/>
      <c r="C3" s="257"/>
      <c r="D3" s="257"/>
      <c r="E3" s="257"/>
      <c r="F3" s="257"/>
      <c r="G3" s="257"/>
      <c r="H3" s="257"/>
      <c r="I3" s="257"/>
      <c r="J3" s="257"/>
      <c r="K3" s="257"/>
      <c r="L3" s="257"/>
      <c r="M3" s="257"/>
      <c r="N3" s="257"/>
      <c r="O3" s="257"/>
      <c r="P3" s="257"/>
      <c r="Q3" s="258"/>
    </row>
    <row r="4" spans="2:39" ht="15.75" thickBot="1" x14ac:dyDescent="0.3">
      <c r="B4" s="259"/>
      <c r="C4" s="260"/>
      <c r="D4" s="260"/>
      <c r="E4" s="260"/>
      <c r="F4" s="260"/>
      <c r="G4" s="260"/>
      <c r="H4" s="260"/>
      <c r="I4" s="260"/>
      <c r="J4" s="260"/>
      <c r="K4" s="260"/>
      <c r="L4" s="260"/>
      <c r="M4" s="260"/>
      <c r="N4" s="260"/>
      <c r="O4" s="260"/>
      <c r="P4" s="260"/>
      <c r="Q4" s="261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</row>
    <row r="5" spans="2:39" ht="12" customHeight="1" x14ac:dyDescent="0.25">
      <c r="B5" s="17"/>
      <c r="C5" s="17"/>
      <c r="D5" s="17"/>
      <c r="E5" s="17"/>
      <c r="F5" s="17"/>
      <c r="G5" s="17"/>
      <c r="H5" s="16"/>
      <c r="I5" s="17"/>
      <c r="J5" s="17"/>
      <c r="K5" s="17"/>
      <c r="L5" s="17"/>
      <c r="M5" s="17"/>
      <c r="N5" s="17"/>
      <c r="O5" s="17"/>
      <c r="P5" s="17"/>
      <c r="Q5" s="17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</row>
    <row r="6" spans="2:39" ht="12" customHeight="1" thickBot="1" x14ac:dyDescent="0.3"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</row>
    <row r="7" spans="2:39" ht="15.75" customHeight="1" thickBot="1" x14ac:dyDescent="0.3">
      <c r="B7" s="265" t="s">
        <v>1</v>
      </c>
      <c r="C7" s="266"/>
      <c r="D7" s="267"/>
      <c r="E7" s="271" t="s">
        <v>2</v>
      </c>
      <c r="F7" s="266"/>
      <c r="G7" s="266"/>
      <c r="H7" s="266"/>
      <c r="I7" s="266"/>
      <c r="J7" s="266"/>
      <c r="K7" s="273" t="s">
        <v>155</v>
      </c>
      <c r="L7" s="274"/>
      <c r="M7" s="273" t="s">
        <v>156</v>
      </c>
      <c r="N7" s="274"/>
      <c r="O7" s="236" t="s">
        <v>157</v>
      </c>
      <c r="P7" s="237"/>
      <c r="Q7" s="273" t="s">
        <v>158</v>
      </c>
      <c r="R7" s="274"/>
      <c r="S7" s="236" t="s">
        <v>159</v>
      </c>
      <c r="T7" s="237"/>
      <c r="U7" s="238" t="s">
        <v>160</v>
      </c>
      <c r="V7" s="239"/>
      <c r="W7" s="339" t="s">
        <v>162</v>
      </c>
      <c r="X7" s="341" t="s">
        <v>2</v>
      </c>
      <c r="Y7" s="341" t="s">
        <v>161</v>
      </c>
      <c r="Z7" s="341"/>
      <c r="AA7" s="341"/>
      <c r="AB7" s="345"/>
      <c r="AC7" s="337" t="s">
        <v>162</v>
      </c>
      <c r="AD7" s="343" t="s">
        <v>2</v>
      </c>
      <c r="AE7" s="346" t="s">
        <v>164</v>
      </c>
      <c r="AF7" s="334"/>
      <c r="AG7" s="334"/>
      <c r="AH7" s="335"/>
      <c r="AI7" s="15"/>
      <c r="AJ7" s="18"/>
      <c r="AK7" s="18"/>
      <c r="AL7" s="18"/>
      <c r="AM7" s="10"/>
    </row>
    <row r="8" spans="2:39" ht="15.75" customHeight="1" thickBot="1" x14ac:dyDescent="0.3">
      <c r="B8" s="268"/>
      <c r="C8" s="269"/>
      <c r="D8" s="270"/>
      <c r="E8" s="272"/>
      <c r="F8" s="269"/>
      <c r="G8" s="269"/>
      <c r="H8" s="269"/>
      <c r="I8" s="269"/>
      <c r="J8" s="269"/>
      <c r="K8" s="72">
        <v>1</v>
      </c>
      <c r="L8" s="73">
        <v>2</v>
      </c>
      <c r="M8" s="72">
        <v>1</v>
      </c>
      <c r="N8" s="73">
        <v>2</v>
      </c>
      <c r="O8" s="74">
        <v>1</v>
      </c>
      <c r="P8" s="75">
        <v>2</v>
      </c>
      <c r="Q8" s="72">
        <v>1</v>
      </c>
      <c r="R8" s="73">
        <v>2</v>
      </c>
      <c r="S8" s="74">
        <v>1</v>
      </c>
      <c r="T8" s="75">
        <v>2</v>
      </c>
      <c r="U8" s="76">
        <v>1</v>
      </c>
      <c r="V8" s="108">
        <v>2</v>
      </c>
      <c r="W8" s="340"/>
      <c r="X8" s="252"/>
      <c r="Y8" s="113">
        <v>1</v>
      </c>
      <c r="Z8" s="113">
        <v>2</v>
      </c>
      <c r="AA8" s="113">
        <v>1</v>
      </c>
      <c r="AB8" s="114">
        <v>2</v>
      </c>
      <c r="AC8" s="342"/>
      <c r="AD8" s="344"/>
      <c r="AE8" s="117">
        <v>1</v>
      </c>
      <c r="AF8" s="114">
        <v>2</v>
      </c>
      <c r="AG8" s="113">
        <v>1</v>
      </c>
      <c r="AH8" s="114">
        <v>2</v>
      </c>
      <c r="AI8" s="15"/>
      <c r="AJ8" s="18"/>
      <c r="AK8" s="18"/>
      <c r="AL8" s="18"/>
      <c r="AM8" s="10"/>
    </row>
    <row r="9" spans="2:39" x14ac:dyDescent="0.25">
      <c r="B9" s="77">
        <v>1</v>
      </c>
      <c r="C9" s="264" t="s">
        <v>10</v>
      </c>
      <c r="D9" s="264"/>
      <c r="E9" s="262" t="s">
        <v>123</v>
      </c>
      <c r="F9" s="262"/>
      <c r="G9" s="262"/>
      <c r="H9" s="262"/>
      <c r="I9" s="262"/>
      <c r="J9" s="263"/>
      <c r="K9" s="80">
        <v>92</v>
      </c>
      <c r="L9" s="81">
        <v>55</v>
      </c>
      <c r="M9" s="80">
        <v>32</v>
      </c>
      <c r="N9" s="82">
        <v>40</v>
      </c>
      <c r="O9" s="83">
        <v>59</v>
      </c>
      <c r="P9" s="84">
        <v>54</v>
      </c>
      <c r="Q9" s="85">
        <v>43</v>
      </c>
      <c r="R9" s="82">
        <v>77</v>
      </c>
      <c r="S9" s="86">
        <v>38</v>
      </c>
      <c r="T9" s="87">
        <v>41</v>
      </c>
      <c r="U9" s="88">
        <v>62</v>
      </c>
      <c r="V9" s="109">
        <v>52</v>
      </c>
      <c r="W9" s="149" t="str">
        <f>IF(OR(F85="",H85=""),"1º GRUPO A",E46)</f>
        <v>BRASIL</v>
      </c>
      <c r="X9" s="143" t="s">
        <v>123</v>
      </c>
      <c r="Y9" s="119">
        <v>49.42</v>
      </c>
      <c r="Z9" s="119">
        <v>63.26</v>
      </c>
      <c r="AA9" s="119">
        <v>49.46</v>
      </c>
      <c r="AB9" s="121">
        <v>40.56</v>
      </c>
      <c r="AC9" s="149" t="str">
        <f>IF(OR(M403="",O403=""),"PERDEDOR J1",IF(M403&lt;O403,E401,P401))</f>
        <v>JAPÃO</v>
      </c>
      <c r="AD9" s="143" t="s">
        <v>138</v>
      </c>
      <c r="AE9" s="118">
        <v>37.18</v>
      </c>
      <c r="AF9" s="129">
        <v>31.82</v>
      </c>
      <c r="AG9" s="129">
        <v>54.1</v>
      </c>
      <c r="AH9" s="130">
        <v>24.02</v>
      </c>
      <c r="AI9" s="19"/>
      <c r="AJ9" s="15"/>
      <c r="AK9" s="15"/>
      <c r="AL9" s="15"/>
      <c r="AM9" s="10"/>
    </row>
    <row r="10" spans="2:39" x14ac:dyDescent="0.25">
      <c r="B10" s="78">
        <v>2</v>
      </c>
      <c r="C10" s="240" t="s">
        <v>11</v>
      </c>
      <c r="D10" s="240"/>
      <c r="E10" s="249" t="s">
        <v>124</v>
      </c>
      <c r="F10" s="249"/>
      <c r="G10" s="249"/>
      <c r="H10" s="249"/>
      <c r="I10" s="249"/>
      <c r="J10" s="250"/>
      <c r="K10" s="89">
        <v>64</v>
      </c>
      <c r="L10" s="90">
        <v>52</v>
      </c>
      <c r="M10" s="89">
        <v>35</v>
      </c>
      <c r="N10" s="91">
        <v>76</v>
      </c>
      <c r="O10" s="92">
        <v>65</v>
      </c>
      <c r="P10" s="93">
        <v>67</v>
      </c>
      <c r="Q10" s="94">
        <v>52</v>
      </c>
      <c r="R10" s="90">
        <v>60</v>
      </c>
      <c r="S10" s="95">
        <v>35</v>
      </c>
      <c r="T10" s="96">
        <v>22</v>
      </c>
      <c r="U10" s="97">
        <v>103</v>
      </c>
      <c r="V10" s="110">
        <v>61</v>
      </c>
      <c r="W10" s="150" t="str">
        <f>IF(OR(F394="",H394=""),"2º GRUPO H",E356)</f>
        <v>JAPÃO</v>
      </c>
      <c r="X10" s="139" t="s">
        <v>138</v>
      </c>
      <c r="Y10" s="111">
        <v>37.520000000000003</v>
      </c>
      <c r="Z10" s="111">
        <v>59.96</v>
      </c>
      <c r="AA10" s="111">
        <v>55.62</v>
      </c>
      <c r="AB10" s="123">
        <v>34.82</v>
      </c>
      <c r="AC10" s="150" t="str">
        <f>IF(OR(M406="",O406=""),"PERDEDOR J2",IF(M406&lt;O406,E404,P404))</f>
        <v>FRANÇA</v>
      </c>
      <c r="AD10" s="139" t="s">
        <v>129</v>
      </c>
      <c r="AE10" s="112">
        <v>38.619999999999997</v>
      </c>
      <c r="AF10" s="131">
        <v>48.91</v>
      </c>
      <c r="AG10" s="131">
        <v>87.01</v>
      </c>
      <c r="AH10" s="132">
        <v>4.7</v>
      </c>
      <c r="AI10" s="19"/>
      <c r="AJ10" s="15"/>
      <c r="AK10" s="15"/>
      <c r="AL10" s="15"/>
      <c r="AM10" s="10"/>
    </row>
    <row r="11" spans="2:39" x14ac:dyDescent="0.25">
      <c r="B11" s="78">
        <v>3</v>
      </c>
      <c r="C11" s="240" t="s">
        <v>12</v>
      </c>
      <c r="D11" s="240"/>
      <c r="E11" s="249" t="s">
        <v>125</v>
      </c>
      <c r="F11" s="249"/>
      <c r="G11" s="249"/>
      <c r="H11" s="249"/>
      <c r="I11" s="249"/>
      <c r="J11" s="250"/>
      <c r="K11" s="89">
        <v>56</v>
      </c>
      <c r="L11" s="90">
        <v>49</v>
      </c>
      <c r="M11" s="89">
        <v>31</v>
      </c>
      <c r="N11" s="91">
        <v>44</v>
      </c>
      <c r="O11" s="92">
        <v>48</v>
      </c>
      <c r="P11" s="93">
        <v>64</v>
      </c>
      <c r="Q11" s="94">
        <v>36</v>
      </c>
      <c r="R11" s="90">
        <v>54</v>
      </c>
      <c r="S11" s="95">
        <v>21</v>
      </c>
      <c r="T11" s="96">
        <v>40</v>
      </c>
      <c r="U11" s="97">
        <v>62</v>
      </c>
      <c r="V11" s="110">
        <v>36</v>
      </c>
      <c r="W11" s="150" t="str">
        <f>IF(OR(F129="",H129=""),"1º GRUPO B",E90)</f>
        <v>ARGENTINA</v>
      </c>
      <c r="X11" s="139" t="s">
        <v>124</v>
      </c>
      <c r="Y11" s="111">
        <v>78.86</v>
      </c>
      <c r="Z11" s="111">
        <v>74.459999999999994</v>
      </c>
      <c r="AA11" s="111">
        <v>45.42</v>
      </c>
      <c r="AB11" s="123">
        <v>43.42</v>
      </c>
      <c r="AC11" s="150" t="str">
        <f>IF(OR(M409="",O409=""),"PERDEDOR J3",IF(M409&lt;O409,E407,P407))</f>
        <v>HOLANDA</v>
      </c>
      <c r="AD11" s="139" t="s">
        <v>128</v>
      </c>
      <c r="AE11" s="112">
        <v>39.42</v>
      </c>
      <c r="AF11" s="131">
        <v>33.6</v>
      </c>
      <c r="AG11" s="131">
        <v>39.409999999999997</v>
      </c>
      <c r="AH11" s="132">
        <v>49.81</v>
      </c>
      <c r="AI11" s="19"/>
      <c r="AJ11" s="15"/>
      <c r="AK11" s="15"/>
      <c r="AL11" s="15"/>
      <c r="AM11" s="10"/>
    </row>
    <row r="12" spans="2:39" x14ac:dyDescent="0.25">
      <c r="B12" s="78">
        <v>4</v>
      </c>
      <c r="C12" s="240" t="s">
        <v>13</v>
      </c>
      <c r="D12" s="240"/>
      <c r="E12" s="249" t="s">
        <v>126</v>
      </c>
      <c r="F12" s="249"/>
      <c r="G12" s="249"/>
      <c r="H12" s="249"/>
      <c r="I12" s="249"/>
      <c r="J12" s="250"/>
      <c r="K12" s="89">
        <v>68</v>
      </c>
      <c r="L12" s="90">
        <v>29</v>
      </c>
      <c r="M12" s="94">
        <v>31</v>
      </c>
      <c r="N12" s="91">
        <v>3</v>
      </c>
      <c r="O12" s="92">
        <v>84</v>
      </c>
      <c r="P12" s="93">
        <v>48</v>
      </c>
      <c r="Q12" s="94">
        <v>64</v>
      </c>
      <c r="R12" s="90">
        <v>76</v>
      </c>
      <c r="S12" s="95">
        <v>26</v>
      </c>
      <c r="T12" s="96">
        <v>43</v>
      </c>
      <c r="U12" s="97">
        <v>67</v>
      </c>
      <c r="V12" s="110">
        <v>31</v>
      </c>
      <c r="W12" s="151" t="str">
        <f>IF(OR(F350="",H350=""),"2º GRUPO G",E312)</f>
        <v>FRANÇA</v>
      </c>
      <c r="X12" s="139" t="s">
        <v>129</v>
      </c>
      <c r="Y12" s="111">
        <v>50.56</v>
      </c>
      <c r="Z12" s="111">
        <v>52.42</v>
      </c>
      <c r="AA12" s="111">
        <v>57.96</v>
      </c>
      <c r="AB12" s="123">
        <v>32.82</v>
      </c>
      <c r="AC12" s="150" t="str">
        <f>IF(OR(M412="",O412=""),"PERDEDOR J4",IF(M412&lt;O412,E410,P410))</f>
        <v>COSTA RICA</v>
      </c>
      <c r="AD12" s="139" t="s">
        <v>141</v>
      </c>
      <c r="AE12" s="112">
        <v>55.05</v>
      </c>
      <c r="AF12" s="131">
        <v>48.12</v>
      </c>
      <c r="AG12" s="131">
        <v>50.61</v>
      </c>
      <c r="AH12" s="132">
        <v>42.6</v>
      </c>
      <c r="AI12" s="19"/>
      <c r="AJ12" s="15"/>
      <c r="AK12" s="15"/>
      <c r="AL12" s="15"/>
      <c r="AM12" s="10"/>
    </row>
    <row r="13" spans="2:39" x14ac:dyDescent="0.25">
      <c r="B13" s="78">
        <v>5</v>
      </c>
      <c r="C13" s="240" t="s">
        <v>14</v>
      </c>
      <c r="D13" s="240"/>
      <c r="E13" s="249" t="s">
        <v>127</v>
      </c>
      <c r="F13" s="249"/>
      <c r="G13" s="249"/>
      <c r="H13" s="249"/>
      <c r="I13" s="249"/>
      <c r="J13" s="250"/>
      <c r="K13" s="89">
        <v>27</v>
      </c>
      <c r="L13" s="90">
        <v>87</v>
      </c>
      <c r="M13" s="89">
        <v>28</v>
      </c>
      <c r="N13" s="91">
        <v>34</v>
      </c>
      <c r="O13" s="92">
        <v>50</v>
      </c>
      <c r="P13" s="93">
        <v>75</v>
      </c>
      <c r="Q13" s="94">
        <v>48</v>
      </c>
      <c r="R13" s="90">
        <v>52</v>
      </c>
      <c r="S13" s="95">
        <v>50</v>
      </c>
      <c r="T13" s="96">
        <v>30</v>
      </c>
      <c r="U13" s="97">
        <v>84</v>
      </c>
      <c r="V13" s="110">
        <v>69</v>
      </c>
      <c r="W13" s="150" t="str">
        <f>IF(OR(F173="",H173=""),"1º GRUPO C",E134)</f>
        <v>PERU</v>
      </c>
      <c r="X13" s="139" t="s">
        <v>151</v>
      </c>
      <c r="Y13" s="111">
        <v>79.23</v>
      </c>
      <c r="Z13" s="111">
        <v>67.02</v>
      </c>
      <c r="AA13" s="111">
        <v>47.52</v>
      </c>
      <c r="AB13" s="123">
        <v>40.11</v>
      </c>
      <c r="AC13" s="150" t="str">
        <f>IF(OR(M415="",O415=""),"PERDEDOR J5",IF(M415&lt;O415,E413,P413))</f>
        <v>SUIÇA</v>
      </c>
      <c r="AD13" s="139" t="s">
        <v>149</v>
      </c>
      <c r="AE13" s="112">
        <v>55.49</v>
      </c>
      <c r="AF13" s="131">
        <v>93.89</v>
      </c>
      <c r="AG13" s="131">
        <v>25.01</v>
      </c>
      <c r="AH13" s="132">
        <v>24.21</v>
      </c>
      <c r="AI13" s="19"/>
      <c r="AJ13" s="15"/>
      <c r="AK13" s="15"/>
      <c r="AL13" s="15"/>
      <c r="AM13" s="10"/>
    </row>
    <row r="14" spans="2:39" x14ac:dyDescent="0.25">
      <c r="B14" s="78">
        <v>6</v>
      </c>
      <c r="C14" s="240" t="s">
        <v>15</v>
      </c>
      <c r="D14" s="240"/>
      <c r="E14" s="249" t="s">
        <v>128</v>
      </c>
      <c r="F14" s="249"/>
      <c r="G14" s="249"/>
      <c r="H14" s="249"/>
      <c r="I14" s="249"/>
      <c r="J14" s="250"/>
      <c r="K14" s="89">
        <v>46</v>
      </c>
      <c r="L14" s="90">
        <v>48</v>
      </c>
      <c r="M14" s="89">
        <v>27</v>
      </c>
      <c r="N14" s="91">
        <v>37</v>
      </c>
      <c r="O14" s="92">
        <v>70</v>
      </c>
      <c r="P14" s="93">
        <v>62</v>
      </c>
      <c r="Q14" s="94">
        <v>68</v>
      </c>
      <c r="R14" s="90">
        <v>77</v>
      </c>
      <c r="S14" s="95">
        <v>29</v>
      </c>
      <c r="T14" s="96">
        <v>29</v>
      </c>
      <c r="U14" s="97">
        <v>43</v>
      </c>
      <c r="V14" s="110">
        <v>71</v>
      </c>
      <c r="W14" s="150" t="str">
        <f>IF(OR(F306="",H306=""),"2º GRUPO F",E268)</f>
        <v>HOLANDA</v>
      </c>
      <c r="X14" s="139" t="s">
        <v>128</v>
      </c>
      <c r="Y14" s="111">
        <v>64.52</v>
      </c>
      <c r="Z14" s="111">
        <v>64.56</v>
      </c>
      <c r="AA14" s="111">
        <v>40.36</v>
      </c>
      <c r="AB14" s="123">
        <v>45.71</v>
      </c>
      <c r="AC14" s="150" t="str">
        <f>IF(OR(M418="",O418=""),"PERDEDOR J6",IF(M418&lt;O418,E416,P416))</f>
        <v>COSTA DO MARFIM</v>
      </c>
      <c r="AD14" s="139" t="s">
        <v>135</v>
      </c>
      <c r="AE14" s="112">
        <v>41.65</v>
      </c>
      <c r="AF14" s="131">
        <v>29.86</v>
      </c>
      <c r="AG14" s="131">
        <v>22.84</v>
      </c>
      <c r="AH14" s="132">
        <v>35.950000000000003</v>
      </c>
      <c r="AI14" s="19"/>
      <c r="AJ14" s="15"/>
      <c r="AK14" s="15"/>
      <c r="AL14" s="15"/>
      <c r="AM14" s="10"/>
    </row>
    <row r="15" spans="2:39" x14ac:dyDescent="0.25">
      <c r="B15" s="78">
        <v>7</v>
      </c>
      <c r="C15" s="240" t="s">
        <v>16</v>
      </c>
      <c r="D15" s="240"/>
      <c r="E15" s="249" t="s">
        <v>129</v>
      </c>
      <c r="F15" s="249"/>
      <c r="G15" s="249"/>
      <c r="H15" s="249"/>
      <c r="I15" s="249"/>
      <c r="J15" s="250"/>
      <c r="K15" s="89">
        <v>91</v>
      </c>
      <c r="L15" s="90">
        <v>58</v>
      </c>
      <c r="M15" s="89">
        <v>19</v>
      </c>
      <c r="N15" s="91">
        <v>28</v>
      </c>
      <c r="O15" s="92">
        <v>69</v>
      </c>
      <c r="P15" s="93">
        <v>40</v>
      </c>
      <c r="Q15" s="94">
        <v>61</v>
      </c>
      <c r="R15" s="90">
        <v>39</v>
      </c>
      <c r="S15" s="95">
        <v>39</v>
      </c>
      <c r="T15" s="96">
        <v>25</v>
      </c>
      <c r="U15" s="97">
        <v>64</v>
      </c>
      <c r="V15" s="110">
        <v>74</v>
      </c>
      <c r="W15" s="150" t="str">
        <f>IF(OR(F217="",H217=""),"1º GRUPO D",E178)</f>
        <v>COREIA DO SUL</v>
      </c>
      <c r="X15" s="139" t="s">
        <v>142</v>
      </c>
      <c r="Y15" s="111">
        <v>60.16</v>
      </c>
      <c r="Z15" s="111">
        <v>88.24</v>
      </c>
      <c r="AA15" s="111">
        <v>49.06</v>
      </c>
      <c r="AB15" s="123">
        <v>58.12</v>
      </c>
      <c r="AC15" s="150" t="str">
        <f>IF(OR(M421="",O421=""),"PERDEDOR J7",IF(M421&lt;O421,E419,P419))</f>
        <v>REP.TCHECA</v>
      </c>
      <c r="AD15" s="139" t="s">
        <v>147</v>
      </c>
      <c r="AE15" s="112">
        <v>40.32</v>
      </c>
      <c r="AF15" s="112">
        <v>46.6</v>
      </c>
      <c r="AG15" s="112">
        <v>62.91</v>
      </c>
      <c r="AH15" s="133">
        <v>25.04</v>
      </c>
      <c r="AI15" s="15"/>
      <c r="AJ15" s="15"/>
      <c r="AK15" s="15"/>
      <c r="AL15" s="15"/>
      <c r="AM15" s="10"/>
    </row>
    <row r="16" spans="2:39" ht="15.75" thickBot="1" x14ac:dyDescent="0.3">
      <c r="B16" s="78">
        <v>8</v>
      </c>
      <c r="C16" s="240" t="s">
        <v>17</v>
      </c>
      <c r="D16" s="240"/>
      <c r="E16" s="249" t="s">
        <v>130</v>
      </c>
      <c r="F16" s="249"/>
      <c r="G16" s="249"/>
      <c r="H16" s="249"/>
      <c r="I16" s="249"/>
      <c r="J16" s="250"/>
      <c r="K16" s="89">
        <v>42</v>
      </c>
      <c r="L16" s="90">
        <v>32</v>
      </c>
      <c r="M16" s="89">
        <v>49</v>
      </c>
      <c r="N16" s="91">
        <v>19</v>
      </c>
      <c r="O16" s="92">
        <v>38</v>
      </c>
      <c r="P16" s="93">
        <v>37</v>
      </c>
      <c r="Q16" s="94">
        <v>39</v>
      </c>
      <c r="R16" s="90">
        <v>13</v>
      </c>
      <c r="S16" s="95">
        <v>43</v>
      </c>
      <c r="T16" s="96">
        <v>36</v>
      </c>
      <c r="U16" s="97">
        <v>84</v>
      </c>
      <c r="V16" s="110">
        <v>4</v>
      </c>
      <c r="W16" s="150" t="str">
        <f>IF(OR(F262="",H262=""),"2º GRUPO E",E224)</f>
        <v>COSTA RICA</v>
      </c>
      <c r="X16" s="139" t="s">
        <v>141</v>
      </c>
      <c r="Y16" s="111">
        <v>36.76</v>
      </c>
      <c r="Z16" s="111">
        <v>62.22</v>
      </c>
      <c r="AA16" s="111">
        <v>47.41</v>
      </c>
      <c r="AB16" s="123">
        <v>26.12</v>
      </c>
      <c r="AC16" s="153" t="str">
        <f>IF(OR(M424="",O424=""),"PERDEDOR J8",IF(M424&lt;O424,E422,P422))</f>
        <v>PORTUGAL</v>
      </c>
      <c r="AD16" s="141" t="s">
        <v>131</v>
      </c>
      <c r="AE16" s="125">
        <v>62.65</v>
      </c>
      <c r="AF16" s="125">
        <v>45.95</v>
      </c>
      <c r="AG16" s="125">
        <v>27.21</v>
      </c>
      <c r="AH16" s="134">
        <v>43.61</v>
      </c>
      <c r="AI16" s="15"/>
      <c r="AJ16" s="15"/>
      <c r="AK16" s="15"/>
      <c r="AL16" s="15"/>
      <c r="AM16" s="10"/>
    </row>
    <row r="17" spans="2:39" x14ac:dyDescent="0.25">
      <c r="B17" s="78">
        <v>9</v>
      </c>
      <c r="C17" s="240" t="s">
        <v>19</v>
      </c>
      <c r="D17" s="240"/>
      <c r="E17" s="249" t="s">
        <v>131</v>
      </c>
      <c r="F17" s="249"/>
      <c r="G17" s="249"/>
      <c r="H17" s="249"/>
      <c r="I17" s="249"/>
      <c r="J17" s="250"/>
      <c r="K17" s="89">
        <v>43</v>
      </c>
      <c r="L17" s="90">
        <v>53</v>
      </c>
      <c r="M17" s="89">
        <v>62</v>
      </c>
      <c r="N17" s="91">
        <v>28</v>
      </c>
      <c r="O17" s="92">
        <v>43</v>
      </c>
      <c r="P17" s="93">
        <v>64</v>
      </c>
      <c r="Q17" s="94">
        <v>82</v>
      </c>
      <c r="R17" s="90">
        <v>57</v>
      </c>
      <c r="S17" s="95">
        <v>57</v>
      </c>
      <c r="T17" s="96">
        <v>38</v>
      </c>
      <c r="U17" s="97">
        <v>46</v>
      </c>
      <c r="V17" s="110">
        <v>92</v>
      </c>
      <c r="W17" s="150" t="str">
        <f>IF(OR(F262="",H262=""),"1º GRUPO E",E223)</f>
        <v>SUIÇA</v>
      </c>
      <c r="X17" s="139" t="s">
        <v>149</v>
      </c>
      <c r="Y17" s="111">
        <v>69.02</v>
      </c>
      <c r="Z17" s="111">
        <v>32.32</v>
      </c>
      <c r="AA17" s="111">
        <v>42.12</v>
      </c>
      <c r="AB17" s="123">
        <v>31.16</v>
      </c>
      <c r="AC17" s="149" t="str">
        <f>IF(OR(M433="",O433=""),"VENCEDOR J9",IF(M433&gt;O433,E431,P431))</f>
        <v>FRANÇA</v>
      </c>
      <c r="AD17" s="139" t="s">
        <v>129</v>
      </c>
      <c r="AE17" s="136">
        <v>40.75</v>
      </c>
      <c r="AF17" s="137">
        <v>18.23</v>
      </c>
      <c r="AG17" s="136">
        <v>51.6</v>
      </c>
      <c r="AH17" s="138">
        <v>22.03</v>
      </c>
      <c r="AI17" s="15"/>
      <c r="AJ17" s="15"/>
      <c r="AK17" s="15"/>
      <c r="AL17" s="15"/>
      <c r="AM17" s="10"/>
    </row>
    <row r="18" spans="2:39" x14ac:dyDescent="0.25">
      <c r="B18" s="78">
        <v>10</v>
      </c>
      <c r="C18" s="240" t="s">
        <v>20</v>
      </c>
      <c r="D18" s="240"/>
      <c r="E18" s="249" t="s">
        <v>154</v>
      </c>
      <c r="F18" s="249"/>
      <c r="G18" s="249"/>
      <c r="H18" s="249"/>
      <c r="I18" s="249"/>
      <c r="J18" s="250"/>
      <c r="K18" s="89">
        <v>81</v>
      </c>
      <c r="L18" s="90">
        <v>59</v>
      </c>
      <c r="M18" s="89">
        <v>55</v>
      </c>
      <c r="N18" s="91">
        <v>27</v>
      </c>
      <c r="O18" s="92">
        <v>84</v>
      </c>
      <c r="P18" s="93">
        <v>52</v>
      </c>
      <c r="Q18" s="94">
        <v>67</v>
      </c>
      <c r="R18" s="90">
        <v>59</v>
      </c>
      <c r="S18" s="95">
        <v>48</v>
      </c>
      <c r="T18" s="96">
        <v>18</v>
      </c>
      <c r="U18" s="97">
        <v>71</v>
      </c>
      <c r="V18" s="110">
        <v>8</v>
      </c>
      <c r="W18" s="150" t="str">
        <f>IF(OR(F217="",H217=""),"2º GRUPO D",E179)</f>
        <v>BELGICA</v>
      </c>
      <c r="X18" s="139" t="s">
        <v>134</v>
      </c>
      <c r="Y18" s="111">
        <v>56.76</v>
      </c>
      <c r="Z18" s="111">
        <v>52.46</v>
      </c>
      <c r="AA18" s="111">
        <v>33.76</v>
      </c>
      <c r="AB18" s="123">
        <v>58.81</v>
      </c>
      <c r="AC18" s="150" t="str">
        <f>IF(OR(M436="",O436=""),"VENCEDOR J10",IF(M436&gt;O436,E434,P434))</f>
        <v>COSTA RICA</v>
      </c>
      <c r="AD18" s="139" t="s">
        <v>141</v>
      </c>
      <c r="AE18" s="112">
        <v>43.36</v>
      </c>
      <c r="AF18" s="140">
        <v>30.46</v>
      </c>
      <c r="AG18" s="112">
        <v>50.9</v>
      </c>
      <c r="AH18" s="133">
        <v>31.43</v>
      </c>
      <c r="AI18" s="15"/>
      <c r="AJ18" s="15"/>
      <c r="AK18" s="15"/>
      <c r="AL18" s="15"/>
      <c r="AM18" s="10"/>
    </row>
    <row r="19" spans="2:39" x14ac:dyDescent="0.25">
      <c r="B19" s="78">
        <v>11</v>
      </c>
      <c r="C19" s="240" t="s">
        <v>21</v>
      </c>
      <c r="D19" s="240"/>
      <c r="E19" s="249" t="s">
        <v>132</v>
      </c>
      <c r="F19" s="249"/>
      <c r="G19" s="249"/>
      <c r="H19" s="249"/>
      <c r="I19" s="249"/>
      <c r="J19" s="250"/>
      <c r="K19" s="89">
        <v>65</v>
      </c>
      <c r="L19" s="90">
        <v>43</v>
      </c>
      <c r="M19" s="89">
        <v>24</v>
      </c>
      <c r="N19" s="91">
        <v>32</v>
      </c>
      <c r="O19" s="92">
        <v>56</v>
      </c>
      <c r="P19" s="93">
        <v>43</v>
      </c>
      <c r="Q19" s="94">
        <v>43</v>
      </c>
      <c r="R19" s="90">
        <v>59</v>
      </c>
      <c r="S19" s="95">
        <v>37</v>
      </c>
      <c r="T19" s="96">
        <v>38</v>
      </c>
      <c r="U19" s="97">
        <v>52</v>
      </c>
      <c r="V19" s="110">
        <v>73</v>
      </c>
      <c r="W19" s="150" t="str">
        <f>IF(OR(F306="",H306=""),"1º GRUPO F",E267)</f>
        <v>EUA</v>
      </c>
      <c r="X19" s="139" t="s">
        <v>140</v>
      </c>
      <c r="Y19" s="111">
        <v>82.86</v>
      </c>
      <c r="Z19" s="111">
        <v>89.75</v>
      </c>
      <c r="AA19" s="111">
        <v>44.32</v>
      </c>
      <c r="AB19" s="123">
        <v>27.26</v>
      </c>
      <c r="AC19" s="150" t="str">
        <f>IF(OR(M439="",O439=""),"VENCEDOR J11",IF(M439&gt;O439,E437,P437))</f>
        <v>SUIÇA</v>
      </c>
      <c r="AD19" s="139" t="s">
        <v>149</v>
      </c>
      <c r="AE19" s="112">
        <v>45.96</v>
      </c>
      <c r="AF19" s="140">
        <v>33.979999999999997</v>
      </c>
      <c r="AG19" s="112">
        <v>21.94</v>
      </c>
      <c r="AH19" s="133">
        <v>21.03</v>
      </c>
      <c r="AI19" s="15"/>
      <c r="AJ19" s="15"/>
      <c r="AK19" s="15"/>
      <c r="AL19" s="15"/>
      <c r="AM19" s="10"/>
    </row>
    <row r="20" spans="2:39" ht="15.75" thickBot="1" x14ac:dyDescent="0.3">
      <c r="B20" s="78">
        <v>12</v>
      </c>
      <c r="C20" s="240" t="s">
        <v>22</v>
      </c>
      <c r="D20" s="240"/>
      <c r="E20" s="249" t="s">
        <v>133</v>
      </c>
      <c r="F20" s="249"/>
      <c r="G20" s="249"/>
      <c r="H20" s="249"/>
      <c r="I20" s="249"/>
      <c r="J20" s="250"/>
      <c r="K20" s="89">
        <v>30</v>
      </c>
      <c r="L20" s="90">
        <v>55</v>
      </c>
      <c r="M20" s="89">
        <v>32</v>
      </c>
      <c r="N20" s="91">
        <v>33</v>
      </c>
      <c r="O20" s="92">
        <v>35</v>
      </c>
      <c r="P20" s="93">
        <v>53</v>
      </c>
      <c r="Q20" s="94">
        <v>30</v>
      </c>
      <c r="R20" s="90">
        <v>39</v>
      </c>
      <c r="S20" s="95">
        <v>35</v>
      </c>
      <c r="T20" s="96">
        <v>22</v>
      </c>
      <c r="U20" s="97">
        <v>6</v>
      </c>
      <c r="V20" s="110">
        <v>54</v>
      </c>
      <c r="W20" s="150" t="str">
        <f>IF(OR(F173="",H173=""),"2º GRUPO C",E135)</f>
        <v>COSTA DO MARFIM</v>
      </c>
      <c r="X20" s="139" t="s">
        <v>135</v>
      </c>
      <c r="Y20" s="111">
        <v>53.06</v>
      </c>
      <c r="Z20" s="111">
        <v>65.73</v>
      </c>
      <c r="AA20" s="111">
        <v>33.659999999999997</v>
      </c>
      <c r="AB20" s="123">
        <v>41.13</v>
      </c>
      <c r="AC20" s="152" t="str">
        <f>IF(OR(M442="",O442=""),"VENCEDOR J12",IF(M442&gt;O442,E440,P440))</f>
        <v>PORTUGAL</v>
      </c>
      <c r="AD20" s="141" t="s">
        <v>131</v>
      </c>
      <c r="AE20" s="125">
        <v>27.76</v>
      </c>
      <c r="AF20" s="142">
        <v>48.41</v>
      </c>
      <c r="AG20" s="125">
        <v>33.799999999999997</v>
      </c>
      <c r="AH20" s="134">
        <v>29.03</v>
      </c>
      <c r="AI20" s="15"/>
      <c r="AJ20" s="15"/>
      <c r="AK20" s="15"/>
      <c r="AL20" s="15"/>
      <c r="AM20" s="10"/>
    </row>
    <row r="21" spans="2:39" x14ac:dyDescent="0.25">
      <c r="B21" s="78">
        <v>13</v>
      </c>
      <c r="C21" s="240" t="s">
        <v>23</v>
      </c>
      <c r="D21" s="240"/>
      <c r="E21" s="249" t="s">
        <v>134</v>
      </c>
      <c r="F21" s="249"/>
      <c r="G21" s="249"/>
      <c r="H21" s="249"/>
      <c r="I21" s="249"/>
      <c r="J21" s="250"/>
      <c r="K21" s="89">
        <v>35</v>
      </c>
      <c r="L21" s="90">
        <v>98</v>
      </c>
      <c r="M21" s="89">
        <v>54</v>
      </c>
      <c r="N21" s="91">
        <v>45</v>
      </c>
      <c r="O21" s="92">
        <v>61</v>
      </c>
      <c r="P21" s="93">
        <v>23</v>
      </c>
      <c r="Q21" s="94">
        <v>61</v>
      </c>
      <c r="R21" s="90">
        <v>7</v>
      </c>
      <c r="S21" s="95">
        <v>41</v>
      </c>
      <c r="T21" s="96">
        <v>33</v>
      </c>
      <c r="U21" s="97">
        <v>53</v>
      </c>
      <c r="V21" s="110">
        <v>48</v>
      </c>
      <c r="W21" s="150" t="str">
        <f>IF(OR(F350="",H350=""),"1º GRUPO G",E311)</f>
        <v>REP.TCHECA</v>
      </c>
      <c r="X21" s="139" t="s">
        <v>147</v>
      </c>
      <c r="Y21" s="111">
        <v>49.82</v>
      </c>
      <c r="Z21" s="111">
        <v>53.99</v>
      </c>
      <c r="AA21" s="111">
        <v>56.42</v>
      </c>
      <c r="AB21" s="123">
        <v>51.01</v>
      </c>
      <c r="AC21" s="149" t="str">
        <f>IF(OR(M469="",O469=""),"VENCEDOR J17",IF(M469&gt;O469,E467,P467))</f>
        <v>COSTA RICA</v>
      </c>
      <c r="AD21" s="139" t="s">
        <v>141</v>
      </c>
      <c r="AE21" s="136">
        <v>81.23</v>
      </c>
      <c r="AF21" s="137">
        <v>42.4</v>
      </c>
      <c r="AG21" s="136"/>
      <c r="AH21" s="138"/>
      <c r="AI21" s="15"/>
      <c r="AJ21" s="15"/>
      <c r="AK21" s="15"/>
      <c r="AL21" s="15"/>
      <c r="AM21" s="10"/>
    </row>
    <row r="22" spans="2:39" ht="15.75" thickBot="1" x14ac:dyDescent="0.3">
      <c r="B22" s="78">
        <v>14</v>
      </c>
      <c r="C22" s="240" t="s">
        <v>24</v>
      </c>
      <c r="D22" s="240"/>
      <c r="E22" s="249" t="s">
        <v>135</v>
      </c>
      <c r="F22" s="249"/>
      <c r="G22" s="249"/>
      <c r="H22" s="249"/>
      <c r="I22" s="249"/>
      <c r="J22" s="250"/>
      <c r="K22" s="89">
        <v>72</v>
      </c>
      <c r="L22" s="90">
        <v>45</v>
      </c>
      <c r="M22" s="89">
        <v>53</v>
      </c>
      <c r="N22" s="91">
        <v>51</v>
      </c>
      <c r="O22" s="92">
        <v>63</v>
      </c>
      <c r="P22" s="93">
        <v>39</v>
      </c>
      <c r="Q22" s="94">
        <v>39</v>
      </c>
      <c r="R22" s="90">
        <v>36</v>
      </c>
      <c r="S22" s="95">
        <v>34</v>
      </c>
      <c r="T22" s="96">
        <v>39</v>
      </c>
      <c r="U22" s="97">
        <v>89</v>
      </c>
      <c r="V22" s="110">
        <v>25</v>
      </c>
      <c r="W22" s="150" t="str">
        <f>IF(OR(F129="",H129=""),"2º GRUPO B",E91)</f>
        <v>NORUEGA</v>
      </c>
      <c r="X22" s="139" t="s">
        <v>144</v>
      </c>
      <c r="Y22" s="111">
        <v>66.06</v>
      </c>
      <c r="Z22" s="111">
        <v>61.76</v>
      </c>
      <c r="AA22" s="111">
        <v>54.02</v>
      </c>
      <c r="AB22" s="123">
        <v>48.59</v>
      </c>
      <c r="AC22" s="152" t="str">
        <f>IF(OR(M472="",O472=""),"VENCEDOR J18",IF(M472&gt;O472,E470,P470))</f>
        <v>PORTUGAL</v>
      </c>
      <c r="AD22" s="141" t="s">
        <v>131</v>
      </c>
      <c r="AE22" s="125">
        <v>56.43</v>
      </c>
      <c r="AF22" s="142">
        <v>73.13</v>
      </c>
      <c r="AG22" s="125"/>
      <c r="AH22" s="134"/>
      <c r="AI22" s="15"/>
      <c r="AJ22" s="15"/>
      <c r="AK22" s="15"/>
      <c r="AL22" s="15"/>
      <c r="AM22" s="10"/>
    </row>
    <row r="23" spans="2:39" x14ac:dyDescent="0.25">
      <c r="B23" s="78">
        <v>15</v>
      </c>
      <c r="C23" s="240" t="s">
        <v>25</v>
      </c>
      <c r="D23" s="240"/>
      <c r="E23" s="249" t="s">
        <v>136</v>
      </c>
      <c r="F23" s="249"/>
      <c r="G23" s="249"/>
      <c r="H23" s="249"/>
      <c r="I23" s="249"/>
      <c r="J23" s="250"/>
      <c r="K23" s="89">
        <v>61</v>
      </c>
      <c r="L23" s="90">
        <v>64</v>
      </c>
      <c r="M23" s="89">
        <v>31</v>
      </c>
      <c r="N23" s="91">
        <v>31</v>
      </c>
      <c r="O23" s="92">
        <v>53</v>
      </c>
      <c r="P23" s="93">
        <v>69</v>
      </c>
      <c r="Q23" s="94">
        <v>64</v>
      </c>
      <c r="R23" s="90">
        <v>44</v>
      </c>
      <c r="S23" s="95">
        <v>42</v>
      </c>
      <c r="T23" s="96">
        <v>47</v>
      </c>
      <c r="U23" s="97">
        <v>58</v>
      </c>
      <c r="V23" s="110">
        <v>65</v>
      </c>
      <c r="W23" s="150" t="str">
        <f>IF(OR(F394="",H394=""),"1º GRUPO H",E355)</f>
        <v>PORTUGAL</v>
      </c>
      <c r="X23" s="139" t="s">
        <v>131</v>
      </c>
      <c r="Y23" s="111">
        <v>39.119999999999997</v>
      </c>
      <c r="Z23" s="111">
        <v>51.76</v>
      </c>
      <c r="AA23" s="111">
        <v>21.86</v>
      </c>
      <c r="AB23" s="123">
        <v>57.02</v>
      </c>
      <c r="AC23" s="347" t="s">
        <v>162</v>
      </c>
      <c r="AD23" s="349" t="s">
        <v>2</v>
      </c>
      <c r="AE23" s="333" t="s">
        <v>165</v>
      </c>
      <c r="AF23" s="334"/>
      <c r="AG23" s="334"/>
      <c r="AH23" s="335"/>
      <c r="AI23" s="15"/>
      <c r="AJ23" s="15"/>
      <c r="AK23" s="15"/>
      <c r="AL23" s="15"/>
      <c r="AM23" s="10"/>
    </row>
    <row r="24" spans="2:39" ht="15.75" thickBot="1" x14ac:dyDescent="0.3">
      <c r="B24" s="78">
        <v>16</v>
      </c>
      <c r="C24" s="240" t="s">
        <v>26</v>
      </c>
      <c r="D24" s="240"/>
      <c r="E24" s="249" t="s">
        <v>137</v>
      </c>
      <c r="F24" s="249"/>
      <c r="G24" s="249"/>
      <c r="H24" s="249"/>
      <c r="I24" s="249"/>
      <c r="J24" s="250"/>
      <c r="K24" s="89">
        <v>58</v>
      </c>
      <c r="L24" s="90">
        <v>74</v>
      </c>
      <c r="M24" s="89">
        <v>13</v>
      </c>
      <c r="N24" s="91">
        <v>28</v>
      </c>
      <c r="O24" s="92">
        <v>50</v>
      </c>
      <c r="P24" s="93">
        <v>58</v>
      </c>
      <c r="Q24" s="94">
        <v>44</v>
      </c>
      <c r="R24" s="90">
        <v>39</v>
      </c>
      <c r="S24" s="95">
        <v>23</v>
      </c>
      <c r="T24" s="96">
        <v>76</v>
      </c>
      <c r="U24" s="97">
        <v>51</v>
      </c>
      <c r="V24" s="110">
        <v>31</v>
      </c>
      <c r="W24" s="152" t="str">
        <f>IF(OR(F85="",H85=""),"2º GRUPO A",E47)</f>
        <v>AUSTRALIA</v>
      </c>
      <c r="X24" s="141" t="s">
        <v>153</v>
      </c>
      <c r="Y24" s="126">
        <v>57.32</v>
      </c>
      <c r="Z24" s="126">
        <v>78.53</v>
      </c>
      <c r="AA24" s="127">
        <v>49.92</v>
      </c>
      <c r="AB24" s="128">
        <v>63.02</v>
      </c>
      <c r="AC24" s="348"/>
      <c r="AD24" s="350"/>
      <c r="AE24" s="113">
        <v>1</v>
      </c>
      <c r="AF24" s="114">
        <v>2</v>
      </c>
      <c r="AG24" s="113">
        <v>1</v>
      </c>
      <c r="AH24" s="114">
        <v>2</v>
      </c>
      <c r="AI24" s="15"/>
      <c r="AJ24" s="15"/>
      <c r="AK24" s="15"/>
      <c r="AL24" s="15"/>
      <c r="AM24" s="10"/>
    </row>
    <row r="25" spans="2:39" x14ac:dyDescent="0.25">
      <c r="B25" s="78">
        <v>17</v>
      </c>
      <c r="C25" s="251" t="s">
        <v>27</v>
      </c>
      <c r="D25" s="251"/>
      <c r="E25" s="247" t="s">
        <v>138</v>
      </c>
      <c r="F25" s="247"/>
      <c r="G25" s="247"/>
      <c r="H25" s="247"/>
      <c r="I25" s="247"/>
      <c r="J25" s="248"/>
      <c r="K25" s="97">
        <v>71</v>
      </c>
      <c r="L25" s="166">
        <v>60</v>
      </c>
      <c r="M25" s="97">
        <v>34</v>
      </c>
      <c r="N25" s="167">
        <v>51</v>
      </c>
      <c r="O25" s="168">
        <v>30</v>
      </c>
      <c r="P25" s="110">
        <v>45</v>
      </c>
      <c r="Q25" s="169">
        <v>37</v>
      </c>
      <c r="R25" s="166">
        <v>47</v>
      </c>
      <c r="S25" s="170">
        <v>16</v>
      </c>
      <c r="T25" s="171">
        <v>36</v>
      </c>
      <c r="U25" s="97">
        <v>25</v>
      </c>
      <c r="V25" s="110">
        <v>85</v>
      </c>
      <c r="W25" s="339" t="s">
        <v>162</v>
      </c>
      <c r="X25" s="341" t="s">
        <v>2</v>
      </c>
      <c r="Y25" s="336" t="s">
        <v>163</v>
      </c>
      <c r="Z25" s="337"/>
      <c r="AA25" s="337"/>
      <c r="AB25" s="338"/>
      <c r="AC25" s="143" t="str">
        <f>IF(OR(M451="",O451=""),"PERDEDOR J13",IF(M451&lt;O451,E449,P449))</f>
        <v>BRASIL</v>
      </c>
      <c r="AD25" s="118" t="s">
        <v>123</v>
      </c>
      <c r="AE25" s="118">
        <v>40.56</v>
      </c>
      <c r="AF25" s="144">
        <v>44.56</v>
      </c>
      <c r="AG25" s="118">
        <v>17.100000000000001</v>
      </c>
      <c r="AH25" s="118">
        <v>40</v>
      </c>
      <c r="AI25" s="15"/>
      <c r="AJ25" s="15"/>
      <c r="AK25" s="15"/>
      <c r="AL25" s="15"/>
      <c r="AM25" s="10"/>
    </row>
    <row r="26" spans="2:39" ht="15.75" thickBot="1" x14ac:dyDescent="0.3">
      <c r="B26" s="78">
        <v>18</v>
      </c>
      <c r="C26" s="251" t="s">
        <v>28</v>
      </c>
      <c r="D26" s="251"/>
      <c r="E26" s="247" t="s">
        <v>139</v>
      </c>
      <c r="F26" s="247"/>
      <c r="G26" s="247"/>
      <c r="H26" s="247"/>
      <c r="I26" s="247"/>
      <c r="J26" s="248"/>
      <c r="K26" s="97">
        <v>83</v>
      </c>
      <c r="L26" s="166">
        <v>74</v>
      </c>
      <c r="M26" s="97">
        <v>31</v>
      </c>
      <c r="N26" s="166">
        <v>43</v>
      </c>
      <c r="O26" s="170">
        <v>26</v>
      </c>
      <c r="P26" s="171">
        <v>81</v>
      </c>
      <c r="Q26" s="97">
        <v>37</v>
      </c>
      <c r="R26" s="166">
        <v>57</v>
      </c>
      <c r="S26" s="170">
        <v>29</v>
      </c>
      <c r="T26" s="171">
        <v>28</v>
      </c>
      <c r="U26" s="97">
        <v>65</v>
      </c>
      <c r="V26" s="110">
        <v>63</v>
      </c>
      <c r="W26" s="340"/>
      <c r="X26" s="252"/>
      <c r="Y26" s="159">
        <v>1</v>
      </c>
      <c r="Z26" s="116">
        <v>2</v>
      </c>
      <c r="AA26" s="159">
        <v>1</v>
      </c>
      <c r="AB26" s="114">
        <v>2</v>
      </c>
      <c r="AC26" s="139" t="str">
        <f>IF(OR(M454="",O454=""),"PERDEDOR J14",IF(M454&lt;O454,E452,P452))</f>
        <v>COREIA DO SUL</v>
      </c>
      <c r="AD26" s="112" t="s">
        <v>142</v>
      </c>
      <c r="AE26" s="112">
        <v>45.45</v>
      </c>
      <c r="AF26" s="140">
        <v>68.36</v>
      </c>
      <c r="AG26" s="112">
        <v>8.06</v>
      </c>
      <c r="AH26" s="112">
        <v>52.44</v>
      </c>
      <c r="AI26" s="15"/>
      <c r="AJ26" s="15"/>
      <c r="AK26" s="15"/>
      <c r="AL26" s="15"/>
      <c r="AM26" s="10"/>
    </row>
    <row r="27" spans="2:39" x14ac:dyDescent="0.25">
      <c r="B27" s="78">
        <v>19</v>
      </c>
      <c r="C27" s="251" t="s">
        <v>108</v>
      </c>
      <c r="D27" s="251"/>
      <c r="E27" s="247" t="s">
        <v>140</v>
      </c>
      <c r="F27" s="247"/>
      <c r="G27" s="247"/>
      <c r="H27" s="247"/>
      <c r="I27" s="247"/>
      <c r="J27" s="248"/>
      <c r="K27" s="97">
        <v>61</v>
      </c>
      <c r="L27" s="166">
        <v>54</v>
      </c>
      <c r="M27" s="97">
        <v>37</v>
      </c>
      <c r="N27" s="166">
        <v>32</v>
      </c>
      <c r="O27" s="170">
        <v>54</v>
      </c>
      <c r="P27" s="171">
        <v>68</v>
      </c>
      <c r="Q27" s="97">
        <v>61</v>
      </c>
      <c r="R27" s="166">
        <v>75</v>
      </c>
      <c r="S27" s="172">
        <v>30</v>
      </c>
      <c r="T27" s="171">
        <v>41</v>
      </c>
      <c r="U27" s="97">
        <v>67</v>
      </c>
      <c r="V27" s="110">
        <v>66</v>
      </c>
      <c r="W27" s="120" t="str">
        <f>IF(OR(M403="",O403=""),"VENCEDOR J1",IF(M403&gt;O403,E401,P401))</f>
        <v>BRASIL</v>
      </c>
      <c r="X27" s="118" t="s">
        <v>123</v>
      </c>
      <c r="Y27" s="118">
        <v>54.15</v>
      </c>
      <c r="Z27" s="144">
        <v>48.32</v>
      </c>
      <c r="AA27" s="118">
        <v>51.01</v>
      </c>
      <c r="AB27" s="145">
        <v>24.91</v>
      </c>
      <c r="AC27" s="139" t="str">
        <f>IF(OR(M457="",O457=""),"PERDEDOR J15",IF(M457&lt;O457,E455,P455))</f>
        <v>BELGICA</v>
      </c>
      <c r="AD27" s="112" t="s">
        <v>134</v>
      </c>
      <c r="AE27" s="112">
        <v>50.57</v>
      </c>
      <c r="AF27" s="140">
        <v>15.6</v>
      </c>
      <c r="AG27" s="112">
        <v>19.78</v>
      </c>
      <c r="AH27" s="112">
        <v>36.78</v>
      </c>
      <c r="AI27" s="15"/>
      <c r="AJ27" s="15"/>
      <c r="AK27" s="15"/>
      <c r="AL27" s="15"/>
      <c r="AM27" s="10"/>
    </row>
    <row r="28" spans="2:39" ht="15.75" thickBot="1" x14ac:dyDescent="0.3">
      <c r="B28" s="78">
        <v>20</v>
      </c>
      <c r="C28" s="251" t="s">
        <v>29</v>
      </c>
      <c r="D28" s="251"/>
      <c r="E28" s="247" t="s">
        <v>141</v>
      </c>
      <c r="F28" s="247"/>
      <c r="G28" s="247"/>
      <c r="H28" s="247"/>
      <c r="I28" s="247"/>
      <c r="J28" s="248"/>
      <c r="K28" s="97">
        <v>36</v>
      </c>
      <c r="L28" s="166">
        <v>49</v>
      </c>
      <c r="M28" s="97">
        <v>40</v>
      </c>
      <c r="N28" s="166">
        <v>49</v>
      </c>
      <c r="O28" s="170">
        <v>48</v>
      </c>
      <c r="P28" s="171">
        <v>47</v>
      </c>
      <c r="Q28" s="97">
        <v>59</v>
      </c>
      <c r="R28" s="166">
        <v>50</v>
      </c>
      <c r="S28" s="172">
        <v>30</v>
      </c>
      <c r="T28" s="171">
        <v>53</v>
      </c>
      <c r="U28" s="97">
        <v>37</v>
      </c>
      <c r="V28" s="110">
        <v>56</v>
      </c>
      <c r="W28" s="122" t="str">
        <f>IF(OR(M406="",O406=""),"VENCEDOR J2",IF(M406&gt;O406,E404,P404))</f>
        <v>ARGENTINA</v>
      </c>
      <c r="X28" s="112" t="s">
        <v>124</v>
      </c>
      <c r="Y28" s="112">
        <v>41.62</v>
      </c>
      <c r="Z28" s="140">
        <v>53.95</v>
      </c>
      <c r="AA28" s="112">
        <v>38.81</v>
      </c>
      <c r="AB28" s="133">
        <v>54.15</v>
      </c>
      <c r="AC28" s="146" t="str">
        <f>IF(OR(M460="",O460=""),"PERDEDOR J16",IF(M460&lt;O460,E458,P458))</f>
        <v>AUSTRALIA</v>
      </c>
      <c r="AD28" s="125" t="s">
        <v>153</v>
      </c>
      <c r="AE28" s="147">
        <v>23.67</v>
      </c>
      <c r="AF28" s="148">
        <v>29.95</v>
      </c>
      <c r="AG28" s="147">
        <v>42.25</v>
      </c>
      <c r="AH28" s="147">
        <v>26.26</v>
      </c>
      <c r="AI28" s="15"/>
      <c r="AJ28" s="15"/>
      <c r="AK28" s="15"/>
      <c r="AL28" s="15"/>
      <c r="AM28" s="10"/>
    </row>
    <row r="29" spans="2:39" x14ac:dyDescent="0.25">
      <c r="B29" s="78">
        <v>21</v>
      </c>
      <c r="C29" s="251" t="s">
        <v>30</v>
      </c>
      <c r="D29" s="251"/>
      <c r="E29" s="247" t="s">
        <v>142</v>
      </c>
      <c r="F29" s="247"/>
      <c r="G29" s="247"/>
      <c r="H29" s="247"/>
      <c r="I29" s="247"/>
      <c r="J29" s="248"/>
      <c r="K29" s="97">
        <v>43</v>
      </c>
      <c r="L29" s="166">
        <v>41</v>
      </c>
      <c r="M29" s="97">
        <v>40</v>
      </c>
      <c r="N29" s="166">
        <v>44</v>
      </c>
      <c r="O29" s="170">
        <v>53</v>
      </c>
      <c r="P29" s="171">
        <v>18</v>
      </c>
      <c r="Q29" s="97">
        <v>63</v>
      </c>
      <c r="R29" s="166">
        <v>62</v>
      </c>
      <c r="S29" s="172">
        <v>31</v>
      </c>
      <c r="T29" s="171">
        <v>45</v>
      </c>
      <c r="U29" s="97">
        <v>42</v>
      </c>
      <c r="V29" s="110">
        <v>60</v>
      </c>
      <c r="W29" s="122" t="str">
        <f>IF(OR(M409="",O409=""),"VENCEDOR J3",IF(M409&gt;O409,E407,P407))</f>
        <v>PERU</v>
      </c>
      <c r="X29" s="112" t="s">
        <v>151</v>
      </c>
      <c r="Y29" s="112">
        <v>34.090000000000003</v>
      </c>
      <c r="Z29" s="140">
        <v>52.6</v>
      </c>
      <c r="AA29" s="112">
        <v>34.31</v>
      </c>
      <c r="AB29" s="133">
        <v>49.81</v>
      </c>
      <c r="AC29" s="135" t="str">
        <f>IF(OR(M481="",O481=""),"VENCEDOR J19",IF(M481&gt;O481,E479,P479))</f>
        <v>COREIA DO SUL</v>
      </c>
      <c r="AD29" s="112" t="s">
        <v>142</v>
      </c>
      <c r="AE29" s="136">
        <v>75.23</v>
      </c>
      <c r="AF29" s="137">
        <v>64.63</v>
      </c>
      <c r="AG29" s="136"/>
      <c r="AH29" s="138"/>
      <c r="AI29" s="15"/>
      <c r="AJ29" s="15"/>
      <c r="AK29" s="15"/>
      <c r="AL29" s="15"/>
      <c r="AM29" s="10"/>
    </row>
    <row r="30" spans="2:39" ht="15.75" thickBot="1" x14ac:dyDescent="0.3">
      <c r="B30" s="78">
        <v>22</v>
      </c>
      <c r="C30" s="251" t="s">
        <v>31</v>
      </c>
      <c r="D30" s="251"/>
      <c r="E30" s="247" t="s">
        <v>143</v>
      </c>
      <c r="F30" s="247"/>
      <c r="G30" s="247"/>
      <c r="H30" s="247"/>
      <c r="I30" s="247"/>
      <c r="J30" s="248"/>
      <c r="K30" s="97">
        <v>80</v>
      </c>
      <c r="L30" s="166">
        <v>40</v>
      </c>
      <c r="M30" s="97">
        <v>18</v>
      </c>
      <c r="N30" s="166">
        <v>44</v>
      </c>
      <c r="O30" s="170">
        <v>54</v>
      </c>
      <c r="P30" s="171">
        <v>27</v>
      </c>
      <c r="Q30" s="97">
        <v>61</v>
      </c>
      <c r="R30" s="166">
        <v>40</v>
      </c>
      <c r="S30" s="172">
        <v>23</v>
      </c>
      <c r="T30" s="171">
        <v>50</v>
      </c>
      <c r="U30" s="97">
        <v>94</v>
      </c>
      <c r="V30" s="110">
        <v>32</v>
      </c>
      <c r="W30" s="122" t="str">
        <f>IF(OR(M412="",O412=""),"VENCEDOR J4",IF(M412&gt;O412,E410,P410))</f>
        <v>COREIA DO SUL</v>
      </c>
      <c r="X30" s="112" t="s">
        <v>142</v>
      </c>
      <c r="Y30" s="112">
        <v>50.45</v>
      </c>
      <c r="Z30" s="140">
        <v>44.01</v>
      </c>
      <c r="AA30" s="112">
        <v>36.299999999999997</v>
      </c>
      <c r="AB30" s="133">
        <v>25.31</v>
      </c>
      <c r="AC30" s="141" t="str">
        <f>IF(OR(M484="",O484=""),"VENCEDOR J20",IF(M484&gt;O484,E482,P482))</f>
        <v>BELGICA</v>
      </c>
      <c r="AD30" s="112" t="s">
        <v>134</v>
      </c>
      <c r="AE30" s="125">
        <v>60.23</v>
      </c>
      <c r="AF30" s="142">
        <v>28.53</v>
      </c>
      <c r="AG30" s="125"/>
      <c r="AH30" s="134"/>
      <c r="AI30" s="15"/>
      <c r="AJ30" s="15"/>
      <c r="AK30" s="15"/>
      <c r="AL30" s="15"/>
      <c r="AM30" s="10"/>
    </row>
    <row r="31" spans="2:39" x14ac:dyDescent="0.25">
      <c r="B31" s="78">
        <v>23</v>
      </c>
      <c r="C31" s="251" t="s">
        <v>32</v>
      </c>
      <c r="D31" s="251"/>
      <c r="E31" s="247" t="s">
        <v>144</v>
      </c>
      <c r="F31" s="247"/>
      <c r="G31" s="247"/>
      <c r="H31" s="247"/>
      <c r="I31" s="247"/>
      <c r="J31" s="248"/>
      <c r="K31" s="97">
        <v>72</v>
      </c>
      <c r="L31" s="166">
        <v>35</v>
      </c>
      <c r="M31" s="97">
        <v>41</v>
      </c>
      <c r="N31" s="166">
        <v>42</v>
      </c>
      <c r="O31" s="170">
        <v>63</v>
      </c>
      <c r="P31" s="171">
        <v>46</v>
      </c>
      <c r="Q31" s="97">
        <v>74</v>
      </c>
      <c r="R31" s="166">
        <v>76</v>
      </c>
      <c r="S31" s="172">
        <v>44</v>
      </c>
      <c r="T31" s="171">
        <v>33</v>
      </c>
      <c r="U31" s="97">
        <v>62</v>
      </c>
      <c r="V31" s="110">
        <v>70</v>
      </c>
      <c r="W31" s="122" t="str">
        <f>IF(OR(M415="",O415=""),"VENCEDOR J5",IF(M415&gt;O415,E413,P413))</f>
        <v>BELGICA</v>
      </c>
      <c r="X31" s="112" t="s">
        <v>134</v>
      </c>
      <c r="Y31" s="112">
        <v>39.119999999999997</v>
      </c>
      <c r="Z31" s="140">
        <v>7.15</v>
      </c>
      <c r="AA31" s="112">
        <v>64.81</v>
      </c>
      <c r="AB31" s="133">
        <v>19.649999999999999</v>
      </c>
      <c r="AC31" s="347" t="s">
        <v>162</v>
      </c>
      <c r="AD31" s="349" t="s">
        <v>2</v>
      </c>
      <c r="AE31" s="336" t="s">
        <v>166</v>
      </c>
      <c r="AF31" s="337"/>
      <c r="AG31" s="337"/>
      <c r="AH31" s="338"/>
      <c r="AI31" s="15"/>
      <c r="AJ31" s="15"/>
      <c r="AK31" s="15"/>
      <c r="AL31" s="15"/>
      <c r="AM31" s="10"/>
    </row>
    <row r="32" spans="2:39" ht="15.75" thickBot="1" x14ac:dyDescent="0.3">
      <c r="B32" s="78">
        <v>24</v>
      </c>
      <c r="C32" s="251" t="s">
        <v>33</v>
      </c>
      <c r="D32" s="251"/>
      <c r="E32" s="247" t="s">
        <v>145</v>
      </c>
      <c r="F32" s="247"/>
      <c r="G32" s="247"/>
      <c r="H32" s="247"/>
      <c r="I32" s="247"/>
      <c r="J32" s="248"/>
      <c r="K32" s="97">
        <v>71</v>
      </c>
      <c r="L32" s="166">
        <v>72</v>
      </c>
      <c r="M32" s="97">
        <v>43</v>
      </c>
      <c r="N32" s="166">
        <v>11</v>
      </c>
      <c r="O32" s="170">
        <v>46</v>
      </c>
      <c r="P32" s="171">
        <v>52</v>
      </c>
      <c r="Q32" s="97">
        <v>59</v>
      </c>
      <c r="R32" s="166">
        <v>55</v>
      </c>
      <c r="S32" s="170">
        <v>8</v>
      </c>
      <c r="T32" s="171">
        <v>22</v>
      </c>
      <c r="U32" s="97">
        <v>73</v>
      </c>
      <c r="V32" s="110">
        <v>64</v>
      </c>
      <c r="W32" s="122" t="str">
        <f>IF(OR(M418="",O418=""),"VENCEDOR J6",IF(M418&gt;O418,E416,P416))</f>
        <v>EUA</v>
      </c>
      <c r="X32" s="112" t="s">
        <v>140</v>
      </c>
      <c r="Y32" s="112">
        <v>25.92</v>
      </c>
      <c r="Z32" s="140">
        <v>34.119999999999997</v>
      </c>
      <c r="AA32" s="112">
        <v>47.41</v>
      </c>
      <c r="AB32" s="133">
        <v>68.010000000000005</v>
      </c>
      <c r="AC32" s="348"/>
      <c r="AD32" s="350"/>
      <c r="AE32" s="159">
        <v>1</v>
      </c>
      <c r="AF32" s="116">
        <v>2</v>
      </c>
      <c r="AG32" s="159">
        <v>1</v>
      </c>
      <c r="AH32" s="114">
        <v>2</v>
      </c>
      <c r="AI32" s="13"/>
      <c r="AJ32" s="13"/>
      <c r="AK32" s="13"/>
      <c r="AL32" s="13"/>
    </row>
    <row r="33" spans="2:44" x14ac:dyDescent="0.25">
      <c r="B33" s="78">
        <v>25</v>
      </c>
      <c r="C33" s="251" t="s">
        <v>98</v>
      </c>
      <c r="D33" s="251"/>
      <c r="E33" s="247" t="s">
        <v>146</v>
      </c>
      <c r="F33" s="247"/>
      <c r="G33" s="247"/>
      <c r="H33" s="247"/>
      <c r="I33" s="247"/>
      <c r="J33" s="248"/>
      <c r="K33" s="97">
        <v>58</v>
      </c>
      <c r="L33" s="166">
        <v>16</v>
      </c>
      <c r="M33" s="97">
        <v>43</v>
      </c>
      <c r="N33" s="167">
        <v>43</v>
      </c>
      <c r="O33" s="168">
        <v>53</v>
      </c>
      <c r="P33" s="110">
        <v>32</v>
      </c>
      <c r="Q33" s="169">
        <v>36</v>
      </c>
      <c r="R33" s="167">
        <v>42</v>
      </c>
      <c r="S33" s="170">
        <v>34</v>
      </c>
      <c r="T33" s="171">
        <v>44</v>
      </c>
      <c r="U33" s="97">
        <v>44</v>
      </c>
      <c r="V33" s="110">
        <v>25</v>
      </c>
      <c r="W33" s="122" t="str">
        <f>IF(OR(M421="",O421=""),"VENCEDOR J7",IF(M421&gt;O421,E419,P419))</f>
        <v>NORUEGA</v>
      </c>
      <c r="X33" s="112" t="s">
        <v>144</v>
      </c>
      <c r="Y33" s="112">
        <v>48.62</v>
      </c>
      <c r="Z33" s="112">
        <v>30.25</v>
      </c>
      <c r="AA33" s="112">
        <v>53.11</v>
      </c>
      <c r="AB33" s="133">
        <v>41.64</v>
      </c>
      <c r="AC33" s="143" t="str">
        <f>IF(OR(M481="",O481=""),"PERDEDOR J19",IF(M481&lt;O481,E479,P479))</f>
        <v>BRASIL</v>
      </c>
      <c r="AD33" s="118" t="s">
        <v>123</v>
      </c>
      <c r="AE33" s="118">
        <v>63.73</v>
      </c>
      <c r="AF33" s="144">
        <v>69.930000000000007</v>
      </c>
      <c r="AG33" s="118"/>
      <c r="AH33" s="145"/>
      <c r="AI33" s="13"/>
      <c r="AJ33" s="13"/>
      <c r="AK33" s="13"/>
      <c r="AL33" s="13"/>
    </row>
    <row r="34" spans="2:44" ht="15.75" thickBot="1" x14ac:dyDescent="0.3">
      <c r="B34" s="78">
        <v>26</v>
      </c>
      <c r="C34" s="251" t="s">
        <v>100</v>
      </c>
      <c r="D34" s="251"/>
      <c r="E34" s="247" t="s">
        <v>147</v>
      </c>
      <c r="F34" s="247"/>
      <c r="G34" s="247"/>
      <c r="H34" s="247"/>
      <c r="I34" s="247"/>
      <c r="J34" s="248"/>
      <c r="K34" s="97">
        <v>81</v>
      </c>
      <c r="L34" s="166">
        <v>57</v>
      </c>
      <c r="M34" s="97">
        <v>38</v>
      </c>
      <c r="N34" s="167">
        <v>50</v>
      </c>
      <c r="O34" s="168">
        <v>97</v>
      </c>
      <c r="P34" s="110">
        <v>52</v>
      </c>
      <c r="Q34" s="169">
        <v>79</v>
      </c>
      <c r="R34" s="166">
        <v>82</v>
      </c>
      <c r="S34" s="170">
        <v>32</v>
      </c>
      <c r="T34" s="171">
        <v>34</v>
      </c>
      <c r="U34" s="97">
        <v>93</v>
      </c>
      <c r="V34" s="110">
        <v>60</v>
      </c>
      <c r="W34" s="124" t="str">
        <f>IF(OR(M424="",O424=""),"VENCEDOR J8",IF(M424&gt;O424,E422,P422))</f>
        <v>AUSTRALIA</v>
      </c>
      <c r="X34" s="125" t="s">
        <v>153</v>
      </c>
      <c r="Y34" s="125">
        <v>60.55</v>
      </c>
      <c r="Z34" s="125">
        <v>25.72</v>
      </c>
      <c r="AA34" s="125">
        <v>29.89</v>
      </c>
      <c r="AB34" s="134">
        <v>5.32</v>
      </c>
      <c r="AC34" s="141" t="str">
        <f>IF(OR(M484="",O484=""),"PERDEDOR J20",IF(M484&lt;O484,E482,P482))</f>
        <v>AUSTRALIA</v>
      </c>
      <c r="AD34" s="125" t="s">
        <v>153</v>
      </c>
      <c r="AE34" s="125">
        <v>48.34</v>
      </c>
      <c r="AF34" s="142">
        <v>-3.75</v>
      </c>
      <c r="AG34" s="125"/>
      <c r="AH34" s="134"/>
      <c r="AI34" s="13"/>
      <c r="AJ34" s="13"/>
      <c r="AK34" s="13"/>
      <c r="AL34" s="13"/>
    </row>
    <row r="35" spans="2:44" x14ac:dyDescent="0.25">
      <c r="B35" s="78">
        <v>27</v>
      </c>
      <c r="C35" s="251" t="s">
        <v>99</v>
      </c>
      <c r="D35" s="251"/>
      <c r="E35" s="247" t="s">
        <v>148</v>
      </c>
      <c r="F35" s="247"/>
      <c r="G35" s="247"/>
      <c r="H35" s="247"/>
      <c r="I35" s="247"/>
      <c r="J35" s="248"/>
      <c r="K35" s="97">
        <v>68</v>
      </c>
      <c r="L35" s="166">
        <v>20</v>
      </c>
      <c r="M35" s="97">
        <v>23</v>
      </c>
      <c r="N35" s="167">
        <v>94</v>
      </c>
      <c r="O35" s="168">
        <v>57</v>
      </c>
      <c r="P35" s="110">
        <v>41</v>
      </c>
      <c r="Q35" s="169">
        <v>44</v>
      </c>
      <c r="R35" s="166">
        <v>50</v>
      </c>
      <c r="S35" s="170">
        <v>29</v>
      </c>
      <c r="T35" s="171">
        <v>23</v>
      </c>
      <c r="U35" s="97">
        <v>41</v>
      </c>
      <c r="V35" s="110">
        <v>46</v>
      </c>
      <c r="W35" s="339" t="s">
        <v>162</v>
      </c>
      <c r="X35" s="341" t="s">
        <v>2</v>
      </c>
      <c r="Y35" s="333" t="s">
        <v>168</v>
      </c>
      <c r="Z35" s="334"/>
      <c r="AA35" s="334"/>
      <c r="AB35" s="335"/>
      <c r="AC35" s="351" t="s">
        <v>162</v>
      </c>
      <c r="AD35" s="349" t="s">
        <v>2</v>
      </c>
      <c r="AE35" s="336" t="s">
        <v>167</v>
      </c>
      <c r="AF35" s="337"/>
      <c r="AG35" s="337"/>
      <c r="AH35" s="338"/>
      <c r="AI35" s="13"/>
      <c r="AJ35" s="13"/>
      <c r="AK35" s="13"/>
      <c r="AL35" s="13"/>
    </row>
    <row r="36" spans="2:44" ht="15.75" thickBot="1" x14ac:dyDescent="0.3">
      <c r="B36" s="78">
        <v>28</v>
      </c>
      <c r="C36" s="251" t="s">
        <v>101</v>
      </c>
      <c r="D36" s="251"/>
      <c r="E36" s="247" t="s">
        <v>149</v>
      </c>
      <c r="F36" s="247"/>
      <c r="G36" s="247"/>
      <c r="H36" s="247"/>
      <c r="I36" s="247"/>
      <c r="J36" s="248"/>
      <c r="K36" s="97">
        <v>69</v>
      </c>
      <c r="L36" s="166">
        <v>53</v>
      </c>
      <c r="M36" s="169">
        <v>38</v>
      </c>
      <c r="N36" s="167">
        <v>32</v>
      </c>
      <c r="O36" s="168">
        <v>55</v>
      </c>
      <c r="P36" s="110">
        <v>15</v>
      </c>
      <c r="Q36" s="169">
        <v>62</v>
      </c>
      <c r="R36" s="166">
        <v>69</v>
      </c>
      <c r="S36" s="170">
        <v>44</v>
      </c>
      <c r="T36" s="171">
        <v>38</v>
      </c>
      <c r="U36" s="97">
        <v>46</v>
      </c>
      <c r="V36" s="110">
        <v>56</v>
      </c>
      <c r="W36" s="340"/>
      <c r="X36" s="252"/>
      <c r="Y36" s="159">
        <v>1</v>
      </c>
      <c r="Z36" s="114">
        <v>2</v>
      </c>
      <c r="AA36" s="159">
        <v>1</v>
      </c>
      <c r="AB36" s="114">
        <v>2</v>
      </c>
      <c r="AC36" s="352"/>
      <c r="AD36" s="350"/>
      <c r="AE36" s="159">
        <v>1</v>
      </c>
      <c r="AF36" s="116">
        <v>2</v>
      </c>
      <c r="AG36" s="159">
        <v>1</v>
      </c>
      <c r="AH36" s="114">
        <v>2</v>
      </c>
      <c r="AI36" s="13"/>
      <c r="AJ36" s="13"/>
      <c r="AK36" s="13"/>
      <c r="AL36" s="13"/>
    </row>
    <row r="37" spans="2:44" x14ac:dyDescent="0.25">
      <c r="B37" s="78">
        <v>29</v>
      </c>
      <c r="C37" s="251" t="s">
        <v>102</v>
      </c>
      <c r="D37" s="251"/>
      <c r="E37" s="247" t="s">
        <v>150</v>
      </c>
      <c r="F37" s="247"/>
      <c r="G37" s="247"/>
      <c r="H37" s="247"/>
      <c r="I37" s="247"/>
      <c r="J37" s="248"/>
      <c r="K37" s="97">
        <v>36</v>
      </c>
      <c r="L37" s="166">
        <v>54</v>
      </c>
      <c r="M37" s="97">
        <v>24</v>
      </c>
      <c r="N37" s="166">
        <v>24</v>
      </c>
      <c r="O37" s="170">
        <v>31</v>
      </c>
      <c r="P37" s="171">
        <v>34</v>
      </c>
      <c r="Q37" s="97">
        <v>54</v>
      </c>
      <c r="R37" s="166">
        <v>65</v>
      </c>
      <c r="S37" s="170">
        <v>35</v>
      </c>
      <c r="T37" s="171">
        <v>36</v>
      </c>
      <c r="U37" s="97">
        <v>9</v>
      </c>
      <c r="V37" s="110">
        <v>52</v>
      </c>
      <c r="W37" s="120" t="str">
        <f>IF(OR(M451="",O451=""),"PERDEDOR J13",IF(M451&gt;O451,E449,P449))</f>
        <v>ARGENTINA</v>
      </c>
      <c r="X37" s="112" t="s">
        <v>124</v>
      </c>
      <c r="Y37" s="118">
        <v>44.56</v>
      </c>
      <c r="Z37" s="118">
        <v>28.35</v>
      </c>
      <c r="AA37" s="118">
        <v>36.229999999999997</v>
      </c>
      <c r="AB37" s="145">
        <v>66.44</v>
      </c>
      <c r="AC37" s="120" t="str">
        <f>IF(OR(M493="",O493=""),"PERDEDOR J21",IF(M493&lt;O493,E491,P491))</f>
        <v>PERU</v>
      </c>
      <c r="AD37" s="112" t="s">
        <v>151</v>
      </c>
      <c r="AE37" s="118">
        <v>51.94</v>
      </c>
      <c r="AF37" s="144">
        <v>14.24</v>
      </c>
      <c r="AG37" s="112"/>
      <c r="AH37" s="133"/>
      <c r="AI37" s="13"/>
      <c r="AJ37" s="13"/>
      <c r="AK37" s="13"/>
      <c r="AL37" s="13"/>
    </row>
    <row r="38" spans="2:44" x14ac:dyDescent="0.25">
      <c r="B38" s="78">
        <v>30</v>
      </c>
      <c r="C38" s="251" t="s">
        <v>103</v>
      </c>
      <c r="D38" s="251"/>
      <c r="E38" s="247" t="s">
        <v>151</v>
      </c>
      <c r="F38" s="247"/>
      <c r="G38" s="247"/>
      <c r="H38" s="247"/>
      <c r="I38" s="247"/>
      <c r="J38" s="248"/>
      <c r="K38" s="97">
        <v>62</v>
      </c>
      <c r="L38" s="166">
        <v>30</v>
      </c>
      <c r="M38" s="97">
        <v>37</v>
      </c>
      <c r="N38" s="166">
        <v>43</v>
      </c>
      <c r="O38" s="170">
        <v>86</v>
      </c>
      <c r="P38" s="171">
        <v>36</v>
      </c>
      <c r="Q38" s="97">
        <v>97</v>
      </c>
      <c r="R38" s="166">
        <v>51</v>
      </c>
      <c r="S38" s="170">
        <v>36</v>
      </c>
      <c r="T38" s="171">
        <v>27</v>
      </c>
      <c r="U38" s="97">
        <v>53</v>
      </c>
      <c r="V38" s="110">
        <v>90</v>
      </c>
      <c r="W38" s="122" t="str">
        <f>IF(OR(M454="",O454=""),"PERDEDOR J14",IF(M454&gt;O454,E452,P452))</f>
        <v>PERU</v>
      </c>
      <c r="X38" s="112" t="s">
        <v>151</v>
      </c>
      <c r="Y38" s="112">
        <v>27.27</v>
      </c>
      <c r="Z38" s="112">
        <v>26.19</v>
      </c>
      <c r="AA38" s="112">
        <v>45.34</v>
      </c>
      <c r="AB38" s="133">
        <v>40.15</v>
      </c>
      <c r="AC38" s="122" t="str">
        <f>IF(OR(M496="",O496=""),"PERDEDOR J21",IF(M496&lt;O496,E494,P494))</f>
        <v>NORUEGA</v>
      </c>
      <c r="AD38" s="112" t="s">
        <v>144</v>
      </c>
      <c r="AE38" s="112">
        <v>92.63</v>
      </c>
      <c r="AF38" s="140">
        <v>63.35</v>
      </c>
      <c r="AG38" s="112"/>
      <c r="AH38" s="133"/>
      <c r="AI38" s="13"/>
      <c r="AJ38" s="13"/>
      <c r="AK38" s="13"/>
      <c r="AL38" s="13"/>
    </row>
    <row r="39" spans="2:44" x14ac:dyDescent="0.25">
      <c r="B39" s="78">
        <v>31</v>
      </c>
      <c r="C39" s="251" t="s">
        <v>104</v>
      </c>
      <c r="D39" s="251"/>
      <c r="E39" s="247" t="s">
        <v>152</v>
      </c>
      <c r="F39" s="247"/>
      <c r="G39" s="247"/>
      <c r="H39" s="247"/>
      <c r="I39" s="247"/>
      <c r="J39" s="248"/>
      <c r="K39" s="97">
        <v>22</v>
      </c>
      <c r="L39" s="166">
        <v>36</v>
      </c>
      <c r="M39" s="97">
        <v>50</v>
      </c>
      <c r="N39" s="166">
        <v>77</v>
      </c>
      <c r="O39" s="170">
        <v>28</v>
      </c>
      <c r="P39" s="171">
        <v>27</v>
      </c>
      <c r="Q39" s="97">
        <v>27</v>
      </c>
      <c r="R39" s="166">
        <v>23</v>
      </c>
      <c r="S39" s="170">
        <v>40</v>
      </c>
      <c r="T39" s="171">
        <v>19</v>
      </c>
      <c r="U39" s="97">
        <v>38</v>
      </c>
      <c r="V39" s="110">
        <v>36</v>
      </c>
      <c r="W39" s="122" t="str">
        <f>IF(OR(M457="",O457=""),"PERDEDOR J15",IF(M457&gt;O457,E455,P455))</f>
        <v>EUA</v>
      </c>
      <c r="X39" s="112" t="s">
        <v>140</v>
      </c>
      <c r="Y39" s="112">
        <v>41.65</v>
      </c>
      <c r="Z39" s="112">
        <v>21.45</v>
      </c>
      <c r="AA39" s="112">
        <v>51.6</v>
      </c>
      <c r="AB39" s="133">
        <v>29.8</v>
      </c>
      <c r="AC39" s="122" t="str">
        <f>IF(OR(M493="",O493=""),"VENCEDOR J21",IF(M493&gt;O493,E491,P491))</f>
        <v>ARGENTINA</v>
      </c>
      <c r="AD39" s="112" t="s">
        <v>124</v>
      </c>
      <c r="AE39" s="112">
        <v>65.73</v>
      </c>
      <c r="AF39" s="140">
        <v>55.12</v>
      </c>
      <c r="AG39" s="112"/>
      <c r="AH39" s="133"/>
      <c r="AI39" s="13"/>
      <c r="AJ39" s="13"/>
      <c r="AK39" s="13"/>
      <c r="AL39" s="13"/>
    </row>
    <row r="40" spans="2:44" ht="15.75" thickBot="1" x14ac:dyDescent="0.3">
      <c r="B40" s="79">
        <v>32</v>
      </c>
      <c r="C40" s="252" t="s">
        <v>105</v>
      </c>
      <c r="D40" s="252"/>
      <c r="E40" s="276" t="s">
        <v>153</v>
      </c>
      <c r="F40" s="276"/>
      <c r="G40" s="276"/>
      <c r="H40" s="276"/>
      <c r="I40" s="276"/>
      <c r="J40" s="277"/>
      <c r="K40" s="173">
        <v>67</v>
      </c>
      <c r="L40" s="174">
        <v>84</v>
      </c>
      <c r="M40" s="173">
        <v>24</v>
      </c>
      <c r="N40" s="174">
        <v>39</v>
      </c>
      <c r="O40" s="175">
        <v>46</v>
      </c>
      <c r="P40" s="176">
        <v>51</v>
      </c>
      <c r="Q40" s="173">
        <v>30</v>
      </c>
      <c r="R40" s="174">
        <v>73</v>
      </c>
      <c r="S40" s="175">
        <v>18</v>
      </c>
      <c r="T40" s="176">
        <v>44</v>
      </c>
      <c r="U40" s="173">
        <v>58</v>
      </c>
      <c r="V40" s="115">
        <v>85</v>
      </c>
      <c r="W40" s="124" t="str">
        <f>IF(OR(M460="",O460=""),"PERDEDOR J16",IF(M460&gt;O460,E458,P458))</f>
        <v>NORUEGA</v>
      </c>
      <c r="X40" s="112" t="s">
        <v>144</v>
      </c>
      <c r="Y40" s="125">
        <v>20.66</v>
      </c>
      <c r="Z40" s="125">
        <v>35.729999999999997</v>
      </c>
      <c r="AA40" s="125">
        <v>31.6</v>
      </c>
      <c r="AB40" s="134">
        <v>33.53</v>
      </c>
      <c r="AC40" s="124" t="str">
        <f>IF(OR(M496="",O496=""),"VENDEDOR J21",IF(M496&gt;O496,E494,P494))</f>
        <v>EUA</v>
      </c>
      <c r="AD40" s="112" t="s">
        <v>140</v>
      </c>
      <c r="AE40" s="125">
        <v>67.03</v>
      </c>
      <c r="AF40" s="142">
        <v>59.83</v>
      </c>
      <c r="AG40" s="125"/>
      <c r="AH40" s="134"/>
      <c r="AI40" s="13"/>
      <c r="AJ40" s="13"/>
      <c r="AK40" s="13"/>
      <c r="AL40" s="13"/>
    </row>
    <row r="41" spans="2:44" ht="15.75" thickBot="1" x14ac:dyDescent="0.3">
      <c r="B41" s="14"/>
      <c r="C41" s="177"/>
      <c r="D41" s="177"/>
      <c r="E41" s="178"/>
      <c r="F41" s="178"/>
      <c r="G41" s="178"/>
      <c r="H41" s="178"/>
      <c r="I41" s="178"/>
      <c r="J41" s="178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5"/>
      <c r="W41" s="15"/>
      <c r="X41" s="15"/>
      <c r="Y41" s="15"/>
      <c r="Z41" s="15"/>
      <c r="AA41" s="15"/>
      <c r="AB41" s="15"/>
      <c r="AC41" s="15"/>
      <c r="AD41" s="15"/>
      <c r="AE41" s="15"/>
      <c r="AF41" s="15"/>
      <c r="AG41" s="15"/>
      <c r="AH41" s="15"/>
      <c r="AI41" s="69"/>
      <c r="AJ41" s="69"/>
      <c r="AK41" s="69"/>
      <c r="AL41" s="69"/>
      <c r="AM41" s="68"/>
      <c r="AN41" s="68"/>
      <c r="AO41" s="68"/>
      <c r="AP41" s="68"/>
    </row>
    <row r="42" spans="2:44" ht="15.75" hidden="1" thickBot="1" x14ac:dyDescent="0.3"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5"/>
      <c r="W42" s="15"/>
      <c r="X42" s="15"/>
      <c r="Y42" s="15"/>
      <c r="Z42" s="15"/>
      <c r="AA42" s="15"/>
      <c r="AB42" s="15"/>
      <c r="AC42" s="15"/>
      <c r="AD42" s="15"/>
      <c r="AE42" s="15"/>
      <c r="AF42" s="15"/>
      <c r="AG42" s="15"/>
      <c r="AH42" s="15"/>
      <c r="AI42" s="99"/>
      <c r="AJ42" s="99"/>
      <c r="AK42" s="99"/>
      <c r="AL42" s="99"/>
      <c r="AM42" s="100"/>
      <c r="AN42" s="100"/>
      <c r="AO42" s="68"/>
      <c r="AP42" s="68"/>
      <c r="AQ42" s="10"/>
      <c r="AR42" s="1"/>
    </row>
    <row r="43" spans="2:44" s="3" customFormat="1" ht="15" hidden="1" customHeight="1" x14ac:dyDescent="0.25">
      <c r="C43" s="7"/>
      <c r="D43" s="241" t="s">
        <v>34</v>
      </c>
      <c r="E43" s="242"/>
      <c r="F43" s="242"/>
      <c r="G43" s="242"/>
      <c r="H43" s="242"/>
      <c r="I43" s="242"/>
      <c r="J43" s="242"/>
      <c r="K43" s="242"/>
      <c r="L43" s="242"/>
      <c r="M43" s="242"/>
      <c r="N43" s="242"/>
      <c r="O43" s="243"/>
      <c r="P43" s="7"/>
      <c r="Q43" s="7"/>
      <c r="R43" s="7" t="s">
        <v>36</v>
      </c>
      <c r="S43" s="7"/>
      <c r="T43" s="7"/>
      <c r="U43" s="7"/>
      <c r="V43" s="11"/>
      <c r="W43" s="11"/>
      <c r="X43" s="11"/>
      <c r="Y43" s="11"/>
      <c r="Z43" s="11"/>
      <c r="AA43" s="11"/>
      <c r="AB43" s="11"/>
      <c r="AC43" s="11"/>
      <c r="AD43" s="11"/>
      <c r="AE43" s="11"/>
      <c r="AF43" s="11"/>
      <c r="AG43" s="11"/>
      <c r="AH43" s="11"/>
      <c r="AI43" s="101"/>
      <c r="AJ43" s="101"/>
      <c r="AK43" s="101"/>
      <c r="AL43" s="101"/>
      <c r="AM43" s="101"/>
      <c r="AN43" s="101"/>
      <c r="AO43" s="71"/>
      <c r="AP43" s="71"/>
      <c r="AQ43" s="7"/>
      <c r="AR43" s="4"/>
    </row>
    <row r="44" spans="2:44" s="3" customFormat="1" ht="15.75" hidden="1" customHeight="1" thickBot="1" x14ac:dyDescent="0.3">
      <c r="C44" s="7"/>
      <c r="D44" s="244"/>
      <c r="E44" s="245"/>
      <c r="F44" s="245"/>
      <c r="G44" s="245"/>
      <c r="H44" s="245"/>
      <c r="I44" s="245"/>
      <c r="J44" s="245"/>
      <c r="K44" s="245"/>
      <c r="L44" s="245"/>
      <c r="M44" s="245"/>
      <c r="N44" s="245"/>
      <c r="O44" s="246"/>
      <c r="P44" s="7"/>
      <c r="Q44" s="7"/>
      <c r="R44" s="7" t="s">
        <v>39</v>
      </c>
      <c r="S44" s="7"/>
      <c r="T44" s="7"/>
      <c r="U44" s="7"/>
      <c r="V44" s="11"/>
      <c r="W44" s="11"/>
      <c r="X44" s="11"/>
      <c r="Y44" s="11"/>
      <c r="Z44" s="11"/>
      <c r="AA44" s="11"/>
      <c r="AB44" s="11"/>
      <c r="AC44" s="11"/>
      <c r="AD44" s="11"/>
      <c r="AE44" s="11"/>
      <c r="AF44" s="11"/>
      <c r="AG44" s="11"/>
      <c r="AH44" s="11"/>
      <c r="AI44" s="11"/>
      <c r="AJ44" s="11"/>
      <c r="AK44" s="11"/>
      <c r="AL44" s="11"/>
      <c r="AM44" s="11"/>
      <c r="AN44" s="11"/>
      <c r="AO44" s="11"/>
      <c r="AP44" s="11"/>
      <c r="AQ44" s="7"/>
      <c r="AR44" s="4"/>
    </row>
    <row r="45" spans="2:44" s="3" customFormat="1" ht="15.75" hidden="1" thickBot="1" x14ac:dyDescent="0.3">
      <c r="C45" s="7"/>
      <c r="D45" s="179" t="s">
        <v>35</v>
      </c>
      <c r="E45" s="180" t="s">
        <v>18</v>
      </c>
      <c r="F45" s="181" t="s">
        <v>87</v>
      </c>
      <c r="G45" s="181" t="s">
        <v>4</v>
      </c>
      <c r="H45" s="181" t="s">
        <v>83</v>
      </c>
      <c r="I45" s="181" t="s">
        <v>84</v>
      </c>
      <c r="J45" s="181" t="s">
        <v>85</v>
      </c>
      <c r="K45" s="181" t="s">
        <v>86</v>
      </c>
      <c r="L45" s="181" t="s">
        <v>37</v>
      </c>
      <c r="M45" s="181" t="s">
        <v>5</v>
      </c>
      <c r="N45" s="181" t="s">
        <v>6</v>
      </c>
      <c r="O45" s="182" t="s">
        <v>88</v>
      </c>
      <c r="P45" s="7"/>
      <c r="Q45" s="7"/>
      <c r="R45" s="7" t="s">
        <v>89</v>
      </c>
      <c r="S45" s="7"/>
      <c r="T45" s="7"/>
      <c r="U45" s="183" t="s">
        <v>35</v>
      </c>
      <c r="V45" s="18" t="s">
        <v>3</v>
      </c>
      <c r="W45" s="18" t="s">
        <v>87</v>
      </c>
      <c r="X45" s="18"/>
      <c r="Y45" s="18" t="s">
        <v>4</v>
      </c>
      <c r="Z45" s="18" t="s">
        <v>83</v>
      </c>
      <c r="AA45" s="18"/>
      <c r="AB45" s="18"/>
      <c r="AC45" s="18" t="s">
        <v>84</v>
      </c>
      <c r="AD45" s="18" t="s">
        <v>85</v>
      </c>
      <c r="AE45" s="18" t="s">
        <v>86</v>
      </c>
      <c r="AF45" s="18" t="s">
        <v>37</v>
      </c>
      <c r="AG45" s="18" t="s">
        <v>5</v>
      </c>
      <c r="AH45" s="18" t="s">
        <v>6</v>
      </c>
      <c r="AI45" s="2" t="s">
        <v>88</v>
      </c>
      <c r="AJ45" s="2" t="s">
        <v>7</v>
      </c>
      <c r="AK45" s="2" t="s">
        <v>8</v>
      </c>
      <c r="AL45" s="2" t="s">
        <v>9</v>
      </c>
      <c r="AM45" s="275"/>
      <c r="AN45" s="275"/>
      <c r="AO45" s="275"/>
      <c r="AP45" s="275"/>
      <c r="AQ45" s="7"/>
      <c r="AR45" s="4"/>
    </row>
    <row r="46" spans="2:44" s="3" customFormat="1" hidden="1" x14ac:dyDescent="0.25">
      <c r="C46" s="7"/>
      <c r="D46" s="184" t="s">
        <v>38</v>
      </c>
      <c r="E46" s="185" t="str">
        <f>VLOOKUP(AL46,$U$46:$AK$49,2)</f>
        <v>BRASIL</v>
      </c>
      <c r="F46" s="185">
        <f>VLOOKUP(AL46,$U$46:$AK$49,3)</f>
        <v>6</v>
      </c>
      <c r="G46" s="185">
        <f>VLOOKUP(AL46,$U$46:$AK$49,4)</f>
        <v>0</v>
      </c>
      <c r="H46" s="186">
        <f>VLOOKUP(AL46,$U$46:$AK$49,5)</f>
        <v>14</v>
      </c>
      <c r="I46" s="186">
        <f>VLOOKUP(AL46,$U$46:$AK$49,6)</f>
        <v>4</v>
      </c>
      <c r="J46" s="186">
        <f>VLOOKUP(AL46,$U$46:$AK$49,7)</f>
        <v>0</v>
      </c>
      <c r="K46" s="186">
        <f>VLOOKUP(AL46,$U$46:$AK$49,8)</f>
        <v>0</v>
      </c>
      <c r="L46" s="186">
        <f>VLOOKUP(AL46,$U$46:$AK$49,9)</f>
        <v>1</v>
      </c>
      <c r="M46" s="186">
        <f>VLOOKUP(AL46,$U$46:$AK$49,10)</f>
        <v>0</v>
      </c>
      <c r="N46" s="185">
        <f>VLOOKUP(AL46,$U$46:$AK$49,11)</f>
        <v>1</v>
      </c>
      <c r="O46" s="187">
        <f>VLOOKUP(AL46,$U$46:$AK$49,12)</f>
        <v>645</v>
      </c>
      <c r="P46" s="7"/>
      <c r="Q46" s="7"/>
      <c r="R46" s="7" t="s">
        <v>90</v>
      </c>
      <c r="S46" s="7"/>
      <c r="T46" s="7"/>
      <c r="U46" s="183">
        <v>1</v>
      </c>
      <c r="V46" s="188" t="s">
        <v>105</v>
      </c>
      <c r="W46" s="158">
        <f>COUNT(H54,H61,H67,H72,H79,H85)</f>
        <v>6</v>
      </c>
      <c r="X46" s="158"/>
      <c r="Y46" s="158">
        <f>SUM(Q54,Q61,Q67,Q72,Q79,Q85)</f>
        <v>8</v>
      </c>
      <c r="Z46" s="158">
        <f>SUM(COUNTIFS($C$54:$C$85,3,$D$54:$D$85,V46),COUNTIFS($I$54:$I$85,V46,$Q$54:$Q$85,3))</f>
        <v>2</v>
      </c>
      <c r="AA46" s="158"/>
      <c r="AB46" s="158"/>
      <c r="AC46" s="158">
        <f>SUM(COUNTIFS($C$54:$C$85,2,$D$54:$D$85,V46),COUNTIFS($I$54:$I$85,V46,$Q$54:$Q$85,2))</f>
        <v>1</v>
      </c>
      <c r="AD46" s="158">
        <f>SUM(COUNTIFS($C$54:$C$85,1,$D$54:$D$85,V46),COUNTIFS($I$54:$I$85,V46,$Q$54:$Q$85,1))</f>
        <v>0</v>
      </c>
      <c r="AE46" s="158">
        <f>SUM(COUNTIFS($C$54:$C$85,0,$D$54:$D$85,V46),COUNTIFS($I$54:$I$85,V46,$Q$54:$Q$85,0))</f>
        <v>3</v>
      </c>
      <c r="AF46" s="189">
        <f>SUM(H72,H79,H85,H54,H61,H67)</f>
        <v>619</v>
      </c>
      <c r="AG46" s="189">
        <f>SUM(F54,F61,F67,F72,F79,F85)</f>
        <v>587</v>
      </c>
      <c r="AH46" s="189">
        <f>AF46-AG46</f>
        <v>32</v>
      </c>
      <c r="AI46" s="12">
        <f>IF(OR($F$54="",$H$54=""),0,(Y46/(W46*3)))</f>
        <v>0.44444444444444442</v>
      </c>
      <c r="AJ46" s="107">
        <f>(Y46*10^10)+((AF46+5000)*10^6)+AH46*10+U46</f>
        <v>85619000321</v>
      </c>
      <c r="AK46" s="5">
        <f>LARGE($AJ$46:$AJ$49,U46)</f>
        <v>145645001174</v>
      </c>
      <c r="AL46" s="107">
        <f>MATCH(AK46,$AJ$46:$AJ$49,0)</f>
        <v>4</v>
      </c>
      <c r="AM46" s="11"/>
      <c r="AN46" s="11"/>
      <c r="AO46" s="11"/>
      <c r="AP46" s="11"/>
      <c r="AQ46" s="7"/>
      <c r="AR46" s="4"/>
    </row>
    <row r="47" spans="2:44" s="3" customFormat="1" hidden="1" x14ac:dyDescent="0.25">
      <c r="C47" s="7"/>
      <c r="D47" s="190" t="s">
        <v>40</v>
      </c>
      <c r="E47" s="185" t="str">
        <f>VLOOKUP(AL47,$U$46:$AK$49,2)</f>
        <v>AUSTRALIA</v>
      </c>
      <c r="F47" s="185">
        <f>VLOOKUP(AL47,$U$46:$AK$49,3)</f>
        <v>6</v>
      </c>
      <c r="G47" s="185">
        <f>VLOOKUP(AL47,$U$46:$AK$49,4)</f>
        <v>0</v>
      </c>
      <c r="H47" s="186">
        <f>VLOOKUP(AL47,$U$46:$AK$49,5)</f>
        <v>8</v>
      </c>
      <c r="I47" s="186">
        <f>VLOOKUP(AL47,$U$46:$AK$49,6)</f>
        <v>2</v>
      </c>
      <c r="J47" s="186">
        <f>VLOOKUP(AL47,$U$46:$AK$49,7)</f>
        <v>0</v>
      </c>
      <c r="K47" s="186">
        <f>VLOOKUP(AL47,$U$46:$AK$49,8)</f>
        <v>0</v>
      </c>
      <c r="L47" s="186">
        <f>VLOOKUP(AL47,$U$46:$AK$49,9)</f>
        <v>1</v>
      </c>
      <c r="M47" s="186">
        <f>VLOOKUP(AL47,$U$46:$AK$49,10)</f>
        <v>0</v>
      </c>
      <c r="N47" s="185">
        <f>VLOOKUP(AL47,$U$46:$AK$49,11)</f>
        <v>3</v>
      </c>
      <c r="O47" s="187">
        <f>VLOOKUP(AL47,$U$46:$AK$49,12)</f>
        <v>619</v>
      </c>
      <c r="P47" s="7"/>
      <c r="Q47" s="7"/>
      <c r="R47" s="7" t="s">
        <v>91</v>
      </c>
      <c r="S47" s="7"/>
      <c r="T47" s="7"/>
      <c r="U47" s="183">
        <v>2</v>
      </c>
      <c r="V47" s="188" t="s">
        <v>33</v>
      </c>
      <c r="W47" s="158">
        <f>COUNT(H55,H60,F67,H73,H78,F85)</f>
        <v>6</v>
      </c>
      <c r="X47" s="158"/>
      <c r="Y47" s="158">
        <f>SUM(Q55,Q60,C67,Q73,Q78,C85)</f>
        <v>8</v>
      </c>
      <c r="Z47" s="158">
        <f>SUM(COUNTIFS($C$54:$C$85,3,$D$54:$D$85,V47),COUNTIFS($I$54:$I$85,V47,$Q$54:$Q$85,3))</f>
        <v>2</v>
      </c>
      <c r="AA47" s="158"/>
      <c r="AB47" s="158"/>
      <c r="AC47" s="158">
        <f>SUM(COUNTIFS($C$54:$C$85,2,$D$54:$D$85,V47),COUNTIFS($I$54:$I$85,V47,$Q$54:$Q$85,2))</f>
        <v>1</v>
      </c>
      <c r="AD47" s="158">
        <f>SUM(COUNTIFS($C$54:$C$85,1,$D$54:$D$85,V47),COUNTIFS($I$54:$I$85,V47,$Q$54:$Q$85,1))</f>
        <v>0</v>
      </c>
      <c r="AE47" s="158">
        <f>SUM(COUNTIFS($C$54:$C$85,0,$D$54:$D$85,V47),COUNTIFS($I$54:$I$85,V47,$Q$54:$Q$85,0))</f>
        <v>3</v>
      </c>
      <c r="AF47" s="189">
        <f>SUM(H55,H60,F67,H73,H78,F85)</f>
        <v>521</v>
      </c>
      <c r="AG47" s="189">
        <f>SUM(H85,F78,F73,H67,F60,F55)</f>
        <v>606</v>
      </c>
      <c r="AH47" s="189">
        <f t="shared" ref="AH47:AH49" si="0">AF47-AG47</f>
        <v>-85</v>
      </c>
      <c r="AI47" s="12">
        <f>IF(OR($F$54="",$H$54=""),0,(Y47/(W47*3)))</f>
        <v>0.44444444444444442</v>
      </c>
      <c r="AJ47" s="107">
        <f>(Y47*10^10)+((AF47+5000)*10^6)+AH47*10+U47</f>
        <v>85520999152</v>
      </c>
      <c r="AK47" s="5">
        <f>LARGE($AJ$46:$AJ$49,U47)</f>
        <v>85619000321</v>
      </c>
      <c r="AL47" s="107">
        <f t="shared" ref="AL47:AL49" si="1">MATCH(AK47,$AJ$46:$AJ$49,0)</f>
        <v>1</v>
      </c>
      <c r="AM47" s="11"/>
      <c r="AN47" s="11"/>
      <c r="AO47" s="11"/>
      <c r="AP47" s="11"/>
      <c r="AQ47" s="7"/>
      <c r="AR47" s="4"/>
    </row>
    <row r="48" spans="2:44" s="3" customFormat="1" hidden="1" x14ac:dyDescent="0.25">
      <c r="C48" s="7"/>
      <c r="D48" s="191" t="s">
        <v>41</v>
      </c>
      <c r="E48" s="192" t="str">
        <f>VLOOKUP(AL48,$U$46:$AK$49,2)</f>
        <v>NIGERIA</v>
      </c>
      <c r="F48" s="192">
        <f>VLOOKUP(AL48,$U$46:$AK$49,3)</f>
        <v>6</v>
      </c>
      <c r="G48" s="192">
        <f>VLOOKUP(AL48,$U$46:$AK$49,4)</f>
        <v>0</v>
      </c>
      <c r="H48" s="193">
        <f>VLOOKUP(AL48,$U$46:$AK$49,5)</f>
        <v>8</v>
      </c>
      <c r="I48" s="193">
        <f>VLOOKUP(AL48,$U$46:$AK$49,6)</f>
        <v>2</v>
      </c>
      <c r="J48" s="193">
        <f>VLOOKUP(AL48,$U$46:$AK$49,7)</f>
        <v>0</v>
      </c>
      <c r="K48" s="193">
        <f>VLOOKUP(AL48,$U$46:$AK$49,8)</f>
        <v>0</v>
      </c>
      <c r="L48" s="193">
        <f>VLOOKUP(AL48,$U$46:$AK$49,9)</f>
        <v>1</v>
      </c>
      <c r="M48" s="193">
        <f>VLOOKUP(AL48,$U$46:$AK$49,10)</f>
        <v>0</v>
      </c>
      <c r="N48" s="192">
        <f>VLOOKUP(AL48,$U$46:$AK$49,11)</f>
        <v>3</v>
      </c>
      <c r="O48" s="194">
        <f>VLOOKUP(AL48,$U$46:$AK$49,12)</f>
        <v>521</v>
      </c>
      <c r="P48" s="7"/>
      <c r="Q48" s="7"/>
      <c r="R48" s="7" t="s">
        <v>92</v>
      </c>
      <c r="S48" s="7"/>
      <c r="T48" s="7"/>
      <c r="U48" s="183">
        <v>3</v>
      </c>
      <c r="V48" s="188" t="s">
        <v>26</v>
      </c>
      <c r="W48" s="158">
        <f>COUNT(F55,F61,H66,F73,F79,H84)</f>
        <v>6</v>
      </c>
      <c r="X48" s="158"/>
      <c r="Y48" s="158">
        <f>SUM(C55,C61,Q66,C73,C79,Q84)</f>
        <v>3</v>
      </c>
      <c r="Z48" s="158">
        <f>SUM(COUNTIFS($C$54:$C$85,3,$D$54:$D$85,V48),COUNTIFS($I$54:$I$85,V48,$Q$54:$Q$85,3))</f>
        <v>1</v>
      </c>
      <c r="AA48" s="158"/>
      <c r="AB48" s="158"/>
      <c r="AC48" s="158">
        <f>SUM(COUNTIFS($C$54:$C$85,2,$D$54:$D$85,V48),COUNTIFS($I$54:$I$85,V48,$Q$54:$Q$85,2))</f>
        <v>0</v>
      </c>
      <c r="AD48" s="158">
        <f>SUM(COUNTIFS($C$54:$C$85,1,$D$54:$D$85,V48),COUNTIFS($I$54:$I$85,V48,$Q$54:$Q$85,1))</f>
        <v>0</v>
      </c>
      <c r="AE48" s="158">
        <f>SUM(COUNTIFS($C$54:$C$85,0,$D$54:$D$85,V48),COUNTIFS($I$54:$I$85,V48,$Q$54:$Q$85,0))</f>
        <v>5</v>
      </c>
      <c r="AF48" s="189">
        <f>SUM(H84,F79,F73,H66,F61,F55)</f>
        <v>545</v>
      </c>
      <c r="AG48" s="189">
        <f>SUM(H55,H61,F66,H73,H79,F84)</f>
        <v>609</v>
      </c>
      <c r="AH48" s="189">
        <f t="shared" si="0"/>
        <v>-64</v>
      </c>
      <c r="AI48" s="12">
        <f>IF(OR($F$54="",$H$54=""),0,(Y48/(W48*3)))</f>
        <v>0.16666666666666666</v>
      </c>
      <c r="AJ48" s="107">
        <f>(Y48*10^10)+((AF48+5000)*10^6)+AH48*10+U48</f>
        <v>35544999363</v>
      </c>
      <c r="AK48" s="5">
        <f>LARGE($AJ$46:$AJ$49,U48)</f>
        <v>85520999152</v>
      </c>
      <c r="AL48" s="107">
        <f t="shared" si="1"/>
        <v>2</v>
      </c>
      <c r="AM48" s="11"/>
      <c r="AN48" s="11"/>
      <c r="AO48" s="11"/>
      <c r="AP48" s="11"/>
      <c r="AQ48" s="7"/>
      <c r="AR48" s="4"/>
    </row>
    <row r="49" spans="3:44" s="3" customFormat="1" ht="15.75" hidden="1" thickBot="1" x14ac:dyDescent="0.3">
      <c r="C49" s="7"/>
      <c r="D49" s="195" t="s">
        <v>42</v>
      </c>
      <c r="E49" s="192" t="str">
        <f>VLOOKUP(AL49,$U$46:$AK$49,2)</f>
        <v>COLOMBIA</v>
      </c>
      <c r="F49" s="192">
        <f>VLOOKUP(AL49,$U$46:$AK$49,3)</f>
        <v>6</v>
      </c>
      <c r="G49" s="192">
        <f>VLOOKUP(AL49,$U$46:$AK$49,4)</f>
        <v>0</v>
      </c>
      <c r="H49" s="193">
        <f>VLOOKUP(AL49,$U$46:$AK$49,5)</f>
        <v>3</v>
      </c>
      <c r="I49" s="193">
        <f>VLOOKUP(AL49,$U$46:$AK$49,6)</f>
        <v>1</v>
      </c>
      <c r="J49" s="193">
        <f>VLOOKUP(AL49,$U$46:$AK$49,7)</f>
        <v>0</v>
      </c>
      <c r="K49" s="193">
        <f>VLOOKUP(AL49,$U$46:$AK$49,8)</f>
        <v>0</v>
      </c>
      <c r="L49" s="193">
        <f>VLOOKUP(AL49,$U$46:$AK$49,9)</f>
        <v>0</v>
      </c>
      <c r="M49" s="193">
        <f>VLOOKUP(AL49,$U$46:$AK$49,10)</f>
        <v>0</v>
      </c>
      <c r="N49" s="192">
        <f>VLOOKUP(AL49,$U$46:$AK$49,11)</f>
        <v>5</v>
      </c>
      <c r="O49" s="194">
        <f>VLOOKUP(AL49,$U$46:$AK$49,12)</f>
        <v>545</v>
      </c>
      <c r="P49" s="7"/>
      <c r="Q49" s="7"/>
      <c r="R49" s="7" t="s">
        <v>93</v>
      </c>
      <c r="S49" s="7"/>
      <c r="T49" s="7"/>
      <c r="U49" s="183">
        <v>4</v>
      </c>
      <c r="V49" s="188" t="s">
        <v>10</v>
      </c>
      <c r="W49" s="158">
        <f>COUNT(F54,F60,F66,F72,F78,F84)</f>
        <v>6</v>
      </c>
      <c r="X49" s="158"/>
      <c r="Y49" s="158">
        <f>SUM(C54,C60,C66,C72,C78,C84)</f>
        <v>14</v>
      </c>
      <c r="Z49" s="158">
        <f>SUM(COUNTIFS($C$54:$C$85,3,$D$54:$D$85,V49),COUNTIFS($I$54:$I$85,V49,$Q$54:$Q$85,3))</f>
        <v>4</v>
      </c>
      <c r="AA49" s="158"/>
      <c r="AB49" s="158"/>
      <c r="AC49" s="158">
        <f>SUM(COUNTIFS($C$54:$C$85,2,$D$54:$D$85,V49),COUNTIFS($I$54:$I$85,V49,$Q$54:$Q$85,2))</f>
        <v>1</v>
      </c>
      <c r="AD49" s="158">
        <f>SUM(COUNTIFS($C$54:$C$85,1,$D$54:$D$85,V49),COUNTIFS($I$54:$I$85,V49,$Q$54:$Q$85,1))</f>
        <v>0</v>
      </c>
      <c r="AE49" s="158">
        <f>SUM(COUNTIFS($C$54:$C$85,0,$D$54:$D$85,V49),COUNTIFS($I$54:$I$85,V49,$Q$54:$Q$85,0))</f>
        <v>1</v>
      </c>
      <c r="AF49" s="189">
        <f>SUM(F54,F60,F66,F72,F78,F84,)</f>
        <v>645</v>
      </c>
      <c r="AG49" s="189">
        <f>SUM(H84,H78,H72,H66,H60,H54)</f>
        <v>528</v>
      </c>
      <c r="AH49" s="189">
        <f t="shared" si="0"/>
        <v>117</v>
      </c>
      <c r="AI49" s="12">
        <f>IF(OR($F$54="",$H$54=""),0,(Y49/(W49*3)))</f>
        <v>0.77777777777777779</v>
      </c>
      <c r="AJ49" s="107">
        <f>(Y49*10^10)+((AF49+5000)*10^6)+AH49*10+U49</f>
        <v>145645001174</v>
      </c>
      <c r="AK49" s="5">
        <f>LARGE($AJ$46:$AJ$49,U49)</f>
        <v>35544999363</v>
      </c>
      <c r="AL49" s="107">
        <f t="shared" si="1"/>
        <v>3</v>
      </c>
      <c r="AM49" s="11"/>
      <c r="AN49" s="11"/>
      <c r="AO49" s="11"/>
      <c r="AP49" s="11"/>
      <c r="AQ49" s="7"/>
      <c r="AR49" s="4"/>
    </row>
    <row r="50" spans="3:44" s="3" customFormat="1" ht="15.75" hidden="1" thickBot="1" x14ac:dyDescent="0.3"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 t="s">
        <v>94</v>
      </c>
      <c r="S50" s="7"/>
      <c r="T50" s="7"/>
      <c r="U50" s="7"/>
      <c r="V50" s="11"/>
      <c r="W50" s="11"/>
      <c r="X50" s="11"/>
      <c r="Y50" s="11"/>
      <c r="Z50" s="11"/>
      <c r="AA50" s="11"/>
      <c r="AB50" s="11"/>
      <c r="AC50" s="11"/>
      <c r="AD50" s="11"/>
      <c r="AE50" s="11"/>
      <c r="AF50" s="11"/>
      <c r="AG50" s="11"/>
      <c r="AH50" s="11"/>
      <c r="AI50" s="11"/>
      <c r="AJ50" s="11"/>
      <c r="AK50" s="11"/>
      <c r="AL50" s="11"/>
      <c r="AM50" s="11"/>
      <c r="AN50" s="11"/>
      <c r="AO50" s="11"/>
      <c r="AP50" s="11"/>
      <c r="AQ50" s="7"/>
      <c r="AR50" s="4"/>
    </row>
    <row r="51" spans="3:44" s="3" customFormat="1" hidden="1" x14ac:dyDescent="0.25">
      <c r="C51" s="7"/>
      <c r="D51" s="278" t="s">
        <v>82</v>
      </c>
      <c r="E51" s="279"/>
      <c r="F51" s="279"/>
      <c r="G51" s="279"/>
      <c r="H51" s="279"/>
      <c r="I51" s="279"/>
      <c r="J51" s="279"/>
      <c r="K51" s="279"/>
      <c r="L51" s="279"/>
      <c r="M51" s="279"/>
      <c r="N51" s="279"/>
      <c r="O51" s="279"/>
      <c r="P51" s="280"/>
      <c r="Q51" s="7"/>
      <c r="R51" s="7" t="s">
        <v>43</v>
      </c>
      <c r="S51" s="7"/>
      <c r="T51" s="7"/>
      <c r="U51" s="7"/>
      <c r="V51" s="11"/>
      <c r="W51" s="11"/>
      <c r="X51" s="11"/>
      <c r="Y51" s="11"/>
      <c r="Z51" s="11"/>
      <c r="AA51" s="11"/>
      <c r="AB51" s="11"/>
      <c r="AC51" s="11"/>
      <c r="AD51" s="11"/>
      <c r="AE51" s="11"/>
      <c r="AF51" s="11"/>
      <c r="AG51" s="11"/>
      <c r="AH51" s="11"/>
      <c r="AI51" s="11"/>
      <c r="AJ51" s="11"/>
      <c r="AK51" s="11"/>
      <c r="AL51" s="11"/>
      <c r="AM51" s="11"/>
      <c r="AN51" s="11"/>
      <c r="AO51" s="11"/>
      <c r="AP51" s="11"/>
      <c r="AQ51" s="7"/>
      <c r="AR51" s="4"/>
    </row>
    <row r="52" spans="3:44" s="3" customFormat="1" ht="15.75" hidden="1" thickBot="1" x14ac:dyDescent="0.3">
      <c r="C52" s="7"/>
      <c r="D52" s="281"/>
      <c r="E52" s="282"/>
      <c r="F52" s="282"/>
      <c r="G52" s="282"/>
      <c r="H52" s="282"/>
      <c r="I52" s="282"/>
      <c r="J52" s="282"/>
      <c r="K52" s="282"/>
      <c r="L52" s="282"/>
      <c r="M52" s="282"/>
      <c r="N52" s="282"/>
      <c r="O52" s="282"/>
      <c r="P52" s="283"/>
      <c r="Q52" s="7"/>
      <c r="R52" s="7" t="s">
        <v>95</v>
      </c>
      <c r="S52" s="7"/>
      <c r="T52" s="7"/>
      <c r="U52" s="7"/>
      <c r="V52" s="11"/>
      <c r="W52" s="11"/>
      <c r="X52" s="11"/>
      <c r="Y52" s="11"/>
      <c r="Z52" s="11"/>
      <c r="AA52" s="11"/>
      <c r="AB52" s="11"/>
      <c r="AC52" s="11"/>
      <c r="AD52" s="11"/>
      <c r="AE52" s="11"/>
      <c r="AF52" s="11"/>
      <c r="AG52" s="11"/>
      <c r="AH52" s="11"/>
      <c r="AI52" s="11"/>
      <c r="AJ52" s="11"/>
      <c r="AK52" s="11"/>
      <c r="AL52" s="11"/>
      <c r="AM52" s="11"/>
      <c r="AN52" s="11"/>
      <c r="AO52" s="11"/>
      <c r="AP52" s="11"/>
      <c r="AQ52" s="7"/>
      <c r="AR52" s="4"/>
    </row>
    <row r="53" spans="3:44" s="3" customFormat="1" ht="15.75" hidden="1" thickBot="1" x14ac:dyDescent="0.3">
      <c r="C53" s="7"/>
      <c r="D53" s="196"/>
      <c r="E53" s="196"/>
      <c r="F53" s="196"/>
      <c r="G53" s="196"/>
      <c r="H53" s="196"/>
      <c r="I53" s="196"/>
      <c r="J53" s="196"/>
      <c r="K53" s="196"/>
      <c r="L53" s="196"/>
      <c r="M53" s="196"/>
      <c r="N53" s="196"/>
      <c r="O53" s="196"/>
      <c r="P53" s="196"/>
      <c r="Q53" s="7"/>
      <c r="R53" s="7"/>
      <c r="S53" s="7"/>
      <c r="T53" s="7"/>
      <c r="U53" s="7"/>
      <c r="V53" s="11"/>
      <c r="W53" s="11"/>
      <c r="X53" s="11"/>
      <c r="Y53" s="11"/>
      <c r="Z53" s="11"/>
      <c r="AA53" s="11"/>
      <c r="AB53" s="11"/>
      <c r="AC53" s="11"/>
      <c r="AD53" s="11"/>
      <c r="AE53" s="11"/>
      <c r="AF53" s="11"/>
      <c r="AG53" s="11"/>
      <c r="AH53" s="11"/>
      <c r="AI53" s="11"/>
      <c r="AJ53" s="11"/>
      <c r="AK53" s="11"/>
      <c r="AL53" s="11"/>
      <c r="AM53" s="7"/>
      <c r="AN53" s="7"/>
      <c r="AO53" s="7"/>
      <c r="AP53" s="7"/>
      <c r="AQ53" s="7"/>
      <c r="AR53" s="4"/>
    </row>
    <row r="54" spans="3:44" s="3" customFormat="1" ht="15.75" hidden="1" thickBot="1" x14ac:dyDescent="0.3">
      <c r="C54" s="7">
        <f>IF(OR(F54="",H54=""),"",IF(F54=H54,1,IF(F54&lt;H54,0,IF(F54-H54&lt;10,2,IF(F54&gt;H54,3,SE)))))</f>
        <v>0</v>
      </c>
      <c r="D54" s="284" t="str">
        <f>V49</f>
        <v>BRASIL</v>
      </c>
      <c r="E54" s="284"/>
      <c r="F54" s="197">
        <f>IF(OR(K9="",L9=""),"",SUM(K9:L9))</f>
        <v>147</v>
      </c>
      <c r="G54" s="21" t="s">
        <v>44</v>
      </c>
      <c r="H54" s="197">
        <f>IF(OR(K40="",L40=""),"",SUM(K40:L40))</f>
        <v>151</v>
      </c>
      <c r="I54" s="284" t="str">
        <f>V46</f>
        <v>AUSTRALIA</v>
      </c>
      <c r="J54" s="284"/>
      <c r="K54" s="284"/>
      <c r="L54" s="284"/>
      <c r="M54" s="284"/>
      <c r="N54" s="284"/>
      <c r="O54" s="284"/>
      <c r="P54" s="284"/>
      <c r="Q54" s="7">
        <f>IF(OR(H54="",F54=""),"",IF(H54=F54,1,IF(H54&lt;F54,0,IF(H54-F54&lt;10,2,IF(H54&gt;F54,3,SE)))))</f>
        <v>2</v>
      </c>
      <c r="R54" s="198"/>
      <c r="S54" s="7" t="s">
        <v>96</v>
      </c>
      <c r="T54" s="7"/>
      <c r="U54" s="7"/>
      <c r="V54" s="11"/>
      <c r="W54" s="11"/>
      <c r="X54" s="11"/>
      <c r="Y54" s="11"/>
      <c r="Z54" s="11"/>
      <c r="AA54" s="11"/>
      <c r="AB54" s="11"/>
      <c r="AC54" s="11"/>
      <c r="AD54" s="11"/>
      <c r="AE54" s="11"/>
      <c r="AF54" s="11"/>
      <c r="AG54" s="11"/>
      <c r="AH54" s="11"/>
      <c r="AI54" s="11"/>
      <c r="AJ54" s="11"/>
      <c r="AK54" s="11"/>
      <c r="AL54" s="11"/>
      <c r="AM54" s="7"/>
      <c r="AN54" s="7"/>
      <c r="AO54" s="7"/>
      <c r="AP54" s="7"/>
      <c r="AQ54" s="4"/>
      <c r="AR54" s="4"/>
    </row>
    <row r="55" spans="3:44" s="3" customFormat="1" ht="15.75" hidden="1" thickBot="1" x14ac:dyDescent="0.3">
      <c r="C55" s="7">
        <f>IF(OR(F55="",H55=""),"",IF(F55=H55,1,IF(F55&lt;H55,0,IF(F55-H55&lt;10,2,IF(F55&gt;H55,3,SE)))))</f>
        <v>0</v>
      </c>
      <c r="D55" s="284" t="str">
        <f>V48</f>
        <v>COLOMBIA</v>
      </c>
      <c r="E55" s="284"/>
      <c r="F55" s="197">
        <f>IF(OR(K24="",L24=""),"",SUM(K24:L24))</f>
        <v>132</v>
      </c>
      <c r="G55" s="21" t="s">
        <v>44</v>
      </c>
      <c r="H55" s="197">
        <f>IF(OR(K32="",L32=""),"",SUM(K32:L32))</f>
        <v>143</v>
      </c>
      <c r="I55" s="284" t="str">
        <f>V47</f>
        <v>NIGERIA</v>
      </c>
      <c r="J55" s="284"/>
      <c r="K55" s="284"/>
      <c r="L55" s="284"/>
      <c r="M55" s="284"/>
      <c r="N55" s="284"/>
      <c r="O55" s="284"/>
      <c r="P55" s="284"/>
      <c r="Q55" s="7">
        <f>IF(OR(H55="",F55=""),"",IF(H55=F55,1,IF(H55&lt;F55,0,IF(H55-F55&lt;10,2,IF(H55&gt;F55,3,SE)))))</f>
        <v>3</v>
      </c>
      <c r="R55" s="199"/>
      <c r="S55" s="7" t="s">
        <v>97</v>
      </c>
      <c r="T55" s="7"/>
      <c r="U55" s="7" t="s">
        <v>45</v>
      </c>
      <c r="V55" s="11"/>
      <c r="W55" s="11"/>
      <c r="X55" s="11"/>
      <c r="Y55" s="11"/>
      <c r="Z55" s="11"/>
      <c r="AA55" s="11"/>
      <c r="AB55" s="11"/>
      <c r="AC55" s="11"/>
      <c r="AD55" s="11"/>
      <c r="AE55" s="11"/>
      <c r="AF55" s="11"/>
      <c r="AG55" s="11"/>
      <c r="AH55" s="11"/>
      <c r="AI55" s="101"/>
      <c r="AJ55" s="101"/>
      <c r="AK55" s="101"/>
      <c r="AL55" s="101"/>
      <c r="AM55" s="67"/>
      <c r="AN55" s="67"/>
      <c r="AO55" s="70"/>
      <c r="AP55" s="70"/>
      <c r="AQ55" s="4"/>
      <c r="AR55" s="4"/>
    </row>
    <row r="56" spans="3:44" s="3" customFormat="1" ht="15.75" hidden="1" thickBot="1" x14ac:dyDescent="0.3">
      <c r="C56" s="7" t="str">
        <f>IF(OR(F56="",H56=""),"",IF(F56=H56,1,IF(F56&lt;H56,0,IF(F56-H56&lt;10,2,IF(F56&gt;H56,3,SE)))))</f>
        <v/>
      </c>
      <c r="D56" s="196"/>
      <c r="E56" s="196"/>
      <c r="F56" s="196"/>
      <c r="G56" s="196"/>
      <c r="H56" s="196"/>
      <c r="I56" s="196"/>
      <c r="J56" s="196"/>
      <c r="K56" s="196"/>
      <c r="L56" s="196"/>
      <c r="M56" s="196"/>
      <c r="N56" s="196"/>
      <c r="O56" s="196"/>
      <c r="P56" s="196"/>
      <c r="Q56" s="7" t="str">
        <f>IF(OR(H56="",F56=""),"",IF(H56=F56,1,IF(H56&lt;F56,0,IF(H56-F56&lt;10,2,IF(H56&gt;F56,3,SE)))))</f>
        <v/>
      </c>
      <c r="R56" s="7"/>
      <c r="S56" s="7"/>
      <c r="T56" s="7"/>
      <c r="U56" s="7"/>
      <c r="V56" s="11"/>
      <c r="W56" s="11"/>
      <c r="X56" s="11"/>
      <c r="Y56" s="11"/>
      <c r="Z56" s="11"/>
      <c r="AA56" s="11"/>
      <c r="AB56" s="11"/>
      <c r="AC56" s="11"/>
      <c r="AD56" s="11"/>
      <c r="AE56" s="11"/>
      <c r="AF56" s="11"/>
      <c r="AG56" s="11"/>
      <c r="AH56" s="11"/>
      <c r="AI56" s="101"/>
      <c r="AJ56" s="101"/>
      <c r="AK56" s="101"/>
      <c r="AL56" s="101"/>
      <c r="AM56" s="67"/>
      <c r="AN56" s="67"/>
      <c r="AO56" s="70"/>
      <c r="AP56" s="70"/>
      <c r="AQ56" s="4"/>
      <c r="AR56" s="4"/>
    </row>
    <row r="57" spans="3:44" s="3" customFormat="1" hidden="1" x14ac:dyDescent="0.25">
      <c r="C57" s="7" t="str">
        <f>IF(OR(F57="",H57=""),"",IF(F57=H57,1,IF(F57&lt;H57,0,IF(F57-H57&lt;10,2,IF(F57&gt;H57,3,SE)))))</f>
        <v/>
      </c>
      <c r="D57" s="241" t="s">
        <v>81</v>
      </c>
      <c r="E57" s="242"/>
      <c r="F57" s="242"/>
      <c r="G57" s="242"/>
      <c r="H57" s="242"/>
      <c r="I57" s="242"/>
      <c r="J57" s="242"/>
      <c r="K57" s="242"/>
      <c r="L57" s="242"/>
      <c r="M57" s="242"/>
      <c r="N57" s="242"/>
      <c r="O57" s="242"/>
      <c r="P57" s="243"/>
      <c r="Q57" s="7" t="str">
        <f>IF(OR(H57="",F57=""),"",IF(H57=F57,1,IF(H57&lt;F57,0,IF(H57-F57&lt;10,2,IF(H57&gt;F57,3,SE)))))</f>
        <v/>
      </c>
      <c r="R57" s="7"/>
      <c r="S57" s="7"/>
      <c r="T57" s="7"/>
      <c r="U57" s="7"/>
      <c r="V57" s="11"/>
      <c r="W57" s="11"/>
      <c r="X57" s="11"/>
      <c r="Y57" s="11"/>
      <c r="Z57" s="11"/>
      <c r="AA57" s="11"/>
      <c r="AB57" s="11"/>
      <c r="AC57" s="11"/>
      <c r="AD57" s="11"/>
      <c r="AE57" s="11"/>
      <c r="AF57" s="11"/>
      <c r="AG57" s="11"/>
      <c r="AH57" s="11"/>
      <c r="AI57" s="101"/>
      <c r="AJ57" s="101"/>
      <c r="AK57" s="101"/>
      <c r="AL57" s="101"/>
      <c r="AM57" s="67"/>
      <c r="AN57" s="67"/>
      <c r="AO57" s="70"/>
      <c r="AP57" s="70"/>
      <c r="AQ57" s="4"/>
      <c r="AR57" s="4"/>
    </row>
    <row r="58" spans="3:44" s="3" customFormat="1" ht="15.75" hidden="1" thickBot="1" x14ac:dyDescent="0.3">
      <c r="C58" s="7" t="str">
        <f>IF(OR(F58="",H58=""),"",IF(F58=H58,1,IF(F58&lt;H58,0,IF(F58-H58&lt;10,2,IF(F58&gt;H58,3,SE)))))</f>
        <v/>
      </c>
      <c r="D58" s="244"/>
      <c r="E58" s="245"/>
      <c r="F58" s="245"/>
      <c r="G58" s="245"/>
      <c r="H58" s="245"/>
      <c r="I58" s="245"/>
      <c r="J58" s="245"/>
      <c r="K58" s="245"/>
      <c r="L58" s="245"/>
      <c r="M58" s="245"/>
      <c r="N58" s="245"/>
      <c r="O58" s="245"/>
      <c r="P58" s="246"/>
      <c r="Q58" s="7" t="str">
        <f>IF(OR(H58="",F58=""),"",IF(H58=F58,1,IF(H58&lt;F58,0,IF(H58-F58&lt;10,2,IF(H58&gt;F58,3,SE)))))</f>
        <v/>
      </c>
      <c r="R58" s="7"/>
      <c r="S58" s="7"/>
      <c r="T58" s="7"/>
      <c r="U58" s="7"/>
      <c r="V58" s="11"/>
      <c r="W58" s="11"/>
      <c r="X58" s="11"/>
      <c r="Y58" s="11"/>
      <c r="Z58" s="11"/>
      <c r="AA58" s="11"/>
      <c r="AB58" s="11"/>
      <c r="AC58" s="11"/>
      <c r="AD58" s="11"/>
      <c r="AE58" s="11"/>
      <c r="AF58" s="11"/>
      <c r="AG58" s="11"/>
      <c r="AH58" s="11"/>
      <c r="AI58" s="101"/>
      <c r="AJ58" s="101"/>
      <c r="AK58" s="101"/>
      <c r="AL58" s="101"/>
      <c r="AM58" s="67"/>
      <c r="AN58" s="67"/>
      <c r="AO58" s="70"/>
      <c r="AP58" s="70"/>
      <c r="AQ58" s="4"/>
      <c r="AR58" s="4"/>
    </row>
    <row r="59" spans="3:44" s="3" customFormat="1" hidden="1" x14ac:dyDescent="0.25">
      <c r="C59" s="7" t="str">
        <f>IF(OR(F59="",H59=""),"",IF(F59=H59,1,IF(F59&lt;H59,0,IF(F59-H59&lt;10,2,IF(F59&gt;H59,3,SE)))))</f>
        <v/>
      </c>
      <c r="D59" s="196"/>
      <c r="E59" s="196"/>
      <c r="F59" s="196"/>
      <c r="G59" s="196"/>
      <c r="H59" s="196"/>
      <c r="I59" s="196"/>
      <c r="J59" s="196"/>
      <c r="K59" s="196"/>
      <c r="L59" s="196"/>
      <c r="M59" s="196"/>
      <c r="N59" s="196"/>
      <c r="O59" s="196"/>
      <c r="P59" s="196"/>
      <c r="Q59" s="7" t="str">
        <f>IF(OR(H59="",F59=""),"",IF(H59=F59,1,IF(H59&lt;F59,0,IF(H59-F59&lt;10,2,IF(H59&gt;F59,3,SE)))))</f>
        <v/>
      </c>
      <c r="R59" s="7"/>
      <c r="S59" s="7"/>
      <c r="T59" s="7"/>
      <c r="U59" s="7"/>
      <c r="V59" s="11"/>
      <c r="W59" s="11"/>
      <c r="X59" s="11"/>
      <c r="Y59" s="11"/>
      <c r="Z59" s="11"/>
      <c r="AA59" s="11"/>
      <c r="AB59" s="11"/>
      <c r="AC59" s="11"/>
      <c r="AD59" s="11"/>
      <c r="AE59" s="11"/>
      <c r="AF59" s="11"/>
      <c r="AG59" s="11"/>
      <c r="AH59" s="11"/>
      <c r="AI59" s="101"/>
      <c r="AJ59" s="101"/>
      <c r="AK59" s="101"/>
      <c r="AL59" s="101"/>
      <c r="AM59" s="67"/>
      <c r="AN59" s="67"/>
      <c r="AO59" s="70"/>
      <c r="AP59" s="70"/>
      <c r="AQ59" s="4"/>
      <c r="AR59" s="4"/>
    </row>
    <row r="60" spans="3:44" s="3" customFormat="1" hidden="1" x14ac:dyDescent="0.25">
      <c r="C60" s="7">
        <f>IF(OR(F60="",H60=""),"",IF(F60=H60,1,IF(F60&lt;H60,0,IF(F60-H60&lt;10,2,IF(F60&gt;H60,3,SE)))))</f>
        <v>3</v>
      </c>
      <c r="D60" s="284" t="str">
        <f>V49</f>
        <v>BRASIL</v>
      </c>
      <c r="E60" s="284"/>
      <c r="F60" s="197">
        <f>IF(OR(M9="",N9=""),"",SUM(M9:N9))</f>
        <v>72</v>
      </c>
      <c r="G60" s="22" t="s">
        <v>44</v>
      </c>
      <c r="H60" s="197">
        <f>IF(OR(M32="",N32=""),"",SUM(M32:N32))</f>
        <v>54</v>
      </c>
      <c r="I60" s="284" t="str">
        <f>V47</f>
        <v>NIGERIA</v>
      </c>
      <c r="J60" s="284"/>
      <c r="K60" s="284"/>
      <c r="L60" s="284"/>
      <c r="M60" s="284"/>
      <c r="N60" s="284"/>
      <c r="O60" s="284"/>
      <c r="P60" s="284"/>
      <c r="Q60" s="7">
        <f>IF(OR(H60="",F60=""),"",IF(H60=F60,1,IF(H60&lt;F60,0,IF(H60-F60&lt;10,2,IF(H60&gt;F60,3,SE)))))</f>
        <v>0</v>
      </c>
      <c r="R60" s="7"/>
      <c r="S60" s="7"/>
      <c r="T60" s="7"/>
      <c r="U60" s="7"/>
      <c r="V60" s="11"/>
      <c r="W60" s="11"/>
      <c r="X60" s="11"/>
      <c r="Y60" s="11"/>
      <c r="Z60" s="11"/>
      <c r="AA60" s="11"/>
      <c r="AB60" s="11"/>
      <c r="AC60" s="11"/>
      <c r="AD60" s="11"/>
      <c r="AE60" s="11"/>
      <c r="AF60" s="11"/>
      <c r="AG60" s="11"/>
      <c r="AH60" s="11"/>
      <c r="AI60" s="101"/>
      <c r="AJ60" s="101"/>
      <c r="AK60" s="101"/>
      <c r="AL60" s="101"/>
      <c r="AM60" s="67"/>
      <c r="AN60" s="67"/>
      <c r="AO60" s="70"/>
      <c r="AP60" s="70"/>
      <c r="AQ60" s="4"/>
      <c r="AR60" s="4"/>
    </row>
    <row r="61" spans="3:44" s="3" customFormat="1" hidden="1" x14ac:dyDescent="0.25">
      <c r="C61" s="7">
        <f>IF(OR(F61="",H61=""),"",IF(F61=H61,1,IF(F61&lt;H61,0,IF(F61-H61&lt;10,2,IF(F61&gt;H61,3,SE)))))</f>
        <v>0</v>
      </c>
      <c r="D61" s="284" t="str">
        <f>V48</f>
        <v>COLOMBIA</v>
      </c>
      <c r="E61" s="284"/>
      <c r="F61" s="197">
        <f>IF(OR(M24="",N24=""),"",SUM(M24:N24))</f>
        <v>41</v>
      </c>
      <c r="G61" s="22" t="s">
        <v>44</v>
      </c>
      <c r="H61" s="197">
        <f>IF(OR(M40="",N40=""),"",SUM(M40:N40))</f>
        <v>63</v>
      </c>
      <c r="I61" s="284" t="str">
        <f>V46</f>
        <v>AUSTRALIA</v>
      </c>
      <c r="J61" s="284"/>
      <c r="K61" s="284"/>
      <c r="L61" s="284"/>
      <c r="M61" s="284"/>
      <c r="N61" s="284"/>
      <c r="O61" s="284"/>
      <c r="P61" s="284"/>
      <c r="Q61" s="7">
        <f>IF(OR(H61="",F61=""),"",IF(H61=F61,1,IF(H61&lt;F61,0,IF(H61-F61&lt;10,2,IF(H61&gt;F61,3,SE)))))</f>
        <v>3</v>
      </c>
      <c r="R61" s="7"/>
      <c r="S61" s="7"/>
      <c r="T61" s="7"/>
      <c r="U61" s="7"/>
      <c r="V61" s="11"/>
      <c r="W61" s="11"/>
      <c r="X61" s="11"/>
      <c r="Y61" s="11"/>
      <c r="Z61" s="11"/>
      <c r="AA61" s="11"/>
      <c r="AB61" s="11"/>
      <c r="AC61" s="11"/>
      <c r="AD61" s="11"/>
      <c r="AE61" s="11"/>
      <c r="AF61" s="11"/>
      <c r="AG61" s="11"/>
      <c r="AH61" s="11"/>
      <c r="AI61" s="101"/>
      <c r="AJ61" s="101"/>
      <c r="AK61" s="101"/>
      <c r="AL61" s="101"/>
      <c r="AM61" s="67"/>
      <c r="AN61" s="67"/>
      <c r="AO61" s="70"/>
      <c r="AP61" s="70"/>
      <c r="AQ61" s="4"/>
      <c r="AR61" s="4"/>
    </row>
    <row r="62" spans="3:44" s="3" customFormat="1" ht="15.75" hidden="1" thickBot="1" x14ac:dyDescent="0.3">
      <c r="C62" s="7" t="str">
        <f>IF(OR(F62="",H62=""),"",IF(F62=H62,1,IF(F62&lt;H62,0,IF(F62-H62&lt;10,2,IF(F62&gt;H62,3,SE)))))</f>
        <v/>
      </c>
      <c r="D62" s="196"/>
      <c r="E62" s="196"/>
      <c r="F62" s="200"/>
      <c r="G62" s="196"/>
      <c r="H62" s="196"/>
      <c r="I62" s="196"/>
      <c r="J62" s="196"/>
      <c r="K62" s="196"/>
      <c r="L62" s="196"/>
      <c r="M62" s="196"/>
      <c r="N62" s="196"/>
      <c r="O62" s="196"/>
      <c r="P62" s="196"/>
      <c r="Q62" s="7" t="str">
        <f>IF(OR(H62="",F62=""),"",IF(H62=F62,1,IF(H62&lt;F62,0,IF(H62-F62&lt;10,2,IF(H62&gt;F62,3,SE)))))</f>
        <v/>
      </c>
      <c r="R62" s="7"/>
      <c r="S62" s="7"/>
      <c r="T62" s="7"/>
      <c r="U62" s="7"/>
      <c r="V62" s="11"/>
      <c r="W62" s="11"/>
      <c r="X62" s="11"/>
      <c r="Y62" s="11"/>
      <c r="Z62" s="11"/>
      <c r="AA62" s="11"/>
      <c r="AB62" s="11"/>
      <c r="AC62" s="11"/>
      <c r="AD62" s="11"/>
      <c r="AE62" s="11"/>
      <c r="AF62" s="11"/>
      <c r="AG62" s="11"/>
      <c r="AH62" s="11"/>
      <c r="AI62" s="101"/>
      <c r="AJ62" s="101"/>
      <c r="AK62" s="101"/>
      <c r="AL62" s="101"/>
      <c r="AM62" s="67"/>
      <c r="AN62" s="67"/>
      <c r="AO62" s="70"/>
      <c r="AP62" s="70"/>
      <c r="AQ62" s="4"/>
      <c r="AR62" s="4"/>
    </row>
    <row r="63" spans="3:44" s="3" customFormat="1" hidden="1" x14ac:dyDescent="0.25">
      <c r="C63" s="7" t="str">
        <f>IF(OR(F63="",H63=""),"",IF(F63=H63,1,IF(F63&lt;H63,0,IF(F63-H63&lt;10,2,IF(F63&gt;H63,3,SE)))))</f>
        <v/>
      </c>
      <c r="D63" s="241" t="s">
        <v>80</v>
      </c>
      <c r="E63" s="242"/>
      <c r="F63" s="242"/>
      <c r="G63" s="242"/>
      <c r="H63" s="242"/>
      <c r="I63" s="242"/>
      <c r="J63" s="242"/>
      <c r="K63" s="242"/>
      <c r="L63" s="242"/>
      <c r="M63" s="242"/>
      <c r="N63" s="242"/>
      <c r="O63" s="242"/>
      <c r="P63" s="243"/>
      <c r="Q63" s="7" t="str">
        <f>IF(OR(H63="",F63=""),"",IF(H63=F63,1,IF(H63&lt;F63,0,IF(H63-F63&lt;10,2,IF(H63&gt;F63,3,SE)))))</f>
        <v/>
      </c>
      <c r="R63" s="7"/>
      <c r="S63" s="7"/>
      <c r="T63" s="7"/>
      <c r="U63" s="7"/>
      <c r="V63" s="11"/>
      <c r="W63" s="11"/>
      <c r="X63" s="11"/>
      <c r="Y63" s="11"/>
      <c r="Z63" s="11"/>
      <c r="AA63" s="11"/>
      <c r="AB63" s="11"/>
      <c r="AC63" s="11"/>
      <c r="AD63" s="11"/>
      <c r="AE63" s="11"/>
      <c r="AF63" s="11"/>
      <c r="AG63" s="11"/>
      <c r="AH63" s="11"/>
      <c r="AI63" s="101"/>
      <c r="AJ63" s="101"/>
      <c r="AK63" s="101"/>
      <c r="AL63" s="101"/>
      <c r="AM63" s="67"/>
      <c r="AN63" s="67"/>
      <c r="AO63" s="70"/>
      <c r="AP63" s="70"/>
      <c r="AQ63" s="4"/>
      <c r="AR63" s="4"/>
    </row>
    <row r="64" spans="3:44" s="3" customFormat="1" ht="15.75" hidden="1" thickBot="1" x14ac:dyDescent="0.3">
      <c r="C64" s="7" t="str">
        <f>IF(OR(F64="",H64=""),"",IF(F64=H64,1,IF(F64&lt;H64,0,IF(F64-H64&lt;10,2,IF(F64&gt;H64,3,SE)))))</f>
        <v/>
      </c>
      <c r="D64" s="244"/>
      <c r="E64" s="245"/>
      <c r="F64" s="245"/>
      <c r="G64" s="245"/>
      <c r="H64" s="245"/>
      <c r="I64" s="245"/>
      <c r="J64" s="245"/>
      <c r="K64" s="245"/>
      <c r="L64" s="245"/>
      <c r="M64" s="245"/>
      <c r="N64" s="245"/>
      <c r="O64" s="245"/>
      <c r="P64" s="246"/>
      <c r="Q64" s="7" t="str">
        <f>IF(OR(H64="",F64=""),"",IF(H64=F64,1,IF(H64&lt;F64,0,IF(H64-F64&lt;10,2,IF(H64&gt;F64,3,SE)))))</f>
        <v/>
      </c>
      <c r="R64" s="7"/>
      <c r="S64" s="7"/>
      <c r="T64" s="7"/>
      <c r="U64" s="7"/>
      <c r="V64" s="11"/>
      <c r="W64" s="11"/>
      <c r="X64" s="11"/>
      <c r="Y64" s="11"/>
      <c r="Z64" s="11"/>
      <c r="AA64" s="11"/>
      <c r="AB64" s="11"/>
      <c r="AC64" s="11"/>
      <c r="AD64" s="11"/>
      <c r="AE64" s="11"/>
      <c r="AF64" s="11"/>
      <c r="AG64" s="11"/>
      <c r="AH64" s="11"/>
      <c r="AI64" s="101"/>
      <c r="AJ64" s="101"/>
      <c r="AK64" s="101"/>
      <c r="AL64" s="101"/>
      <c r="AM64" s="67"/>
      <c r="AN64" s="67"/>
      <c r="AO64" s="70"/>
      <c r="AP64" s="70"/>
      <c r="AQ64" s="4"/>
      <c r="AR64" s="4"/>
    </row>
    <row r="65" spans="3:44" s="3" customFormat="1" hidden="1" x14ac:dyDescent="0.25">
      <c r="C65" s="7" t="str">
        <f>IF(OR(F65="",H65=""),"",IF(F65=H65,1,IF(F65&lt;H65,0,IF(F65-H65&lt;10,2,IF(F65&gt;H65,3,SE)))))</f>
        <v/>
      </c>
      <c r="D65" s="196"/>
      <c r="E65" s="196"/>
      <c r="F65" s="196"/>
      <c r="G65" s="196"/>
      <c r="H65" s="196"/>
      <c r="I65" s="196"/>
      <c r="J65" s="196"/>
      <c r="K65" s="196"/>
      <c r="L65" s="196"/>
      <c r="M65" s="196"/>
      <c r="N65" s="196"/>
      <c r="O65" s="196"/>
      <c r="P65" s="196"/>
      <c r="Q65" s="7" t="str">
        <f>IF(OR(H65="",F65=""),"",IF(H65=F65,1,IF(H65&lt;F65,0,IF(H65-F65&lt;10,2,IF(H65&gt;F65,3,SE)))))</f>
        <v/>
      </c>
      <c r="R65" s="7"/>
      <c r="S65" s="7"/>
      <c r="T65" s="7"/>
      <c r="U65" s="7"/>
      <c r="V65" s="11"/>
      <c r="W65" s="11"/>
      <c r="X65" s="11"/>
      <c r="Y65" s="11"/>
      <c r="Z65" s="11"/>
      <c r="AA65" s="11"/>
      <c r="AB65" s="11"/>
      <c r="AC65" s="11"/>
      <c r="AD65" s="11"/>
      <c r="AE65" s="11"/>
      <c r="AF65" s="11"/>
      <c r="AG65" s="11"/>
      <c r="AH65" s="11"/>
      <c r="AI65" s="101"/>
      <c r="AJ65" s="101"/>
      <c r="AK65" s="101"/>
      <c r="AL65" s="101"/>
      <c r="AM65" s="67"/>
      <c r="AN65" s="67"/>
      <c r="AO65" s="70"/>
      <c r="AP65" s="70"/>
      <c r="AQ65" s="4"/>
      <c r="AR65" s="4"/>
    </row>
    <row r="66" spans="3:44" s="3" customFormat="1" hidden="1" x14ac:dyDescent="0.25">
      <c r="C66" s="7">
        <f>IF(OR(F66="",H66=""),"",IF(F66=H66,1,IF(F66&lt;H66,0,IF(F66-H66&lt;10,2,IF(F66&gt;H66,3,SE)))))</f>
        <v>2</v>
      </c>
      <c r="D66" s="284" t="str">
        <f>V49</f>
        <v>BRASIL</v>
      </c>
      <c r="E66" s="284"/>
      <c r="F66" s="197">
        <f>IF(OR(O9="",P9=""),"",SUM(O9:P9))</f>
        <v>113</v>
      </c>
      <c r="G66" s="22" t="s">
        <v>44</v>
      </c>
      <c r="H66" s="197">
        <f>IF(OR(O24="",P24=""),"",SUM(O24:P24))</f>
        <v>108</v>
      </c>
      <c r="I66" s="284" t="str">
        <f>V48</f>
        <v>COLOMBIA</v>
      </c>
      <c r="J66" s="284"/>
      <c r="K66" s="284"/>
      <c r="L66" s="284"/>
      <c r="M66" s="284"/>
      <c r="N66" s="284"/>
      <c r="O66" s="284"/>
      <c r="P66" s="284"/>
      <c r="Q66" s="7">
        <f>IF(OR(H66="",F66=""),"",IF(H66=F66,1,IF(H66&lt;F66,0,IF(H66-F66&lt;10,2,IF(H66&gt;F66,3,SE)))))</f>
        <v>0</v>
      </c>
      <c r="R66" s="7"/>
      <c r="S66" s="7"/>
      <c r="T66" s="7"/>
      <c r="U66" s="7"/>
      <c r="V66" s="11"/>
      <c r="W66" s="11"/>
      <c r="X66" s="11"/>
      <c r="Y66" s="11"/>
      <c r="Z66" s="11"/>
      <c r="AA66" s="11"/>
      <c r="AB66" s="11"/>
      <c r="AC66" s="11"/>
      <c r="AD66" s="11"/>
      <c r="AE66" s="11"/>
      <c r="AF66" s="11"/>
      <c r="AG66" s="11"/>
      <c r="AH66" s="11"/>
      <c r="AI66" s="101"/>
      <c r="AJ66" s="101"/>
      <c r="AK66" s="101"/>
      <c r="AL66" s="101"/>
      <c r="AM66" s="67"/>
      <c r="AN66" s="67"/>
      <c r="AO66" s="70"/>
      <c r="AP66" s="70"/>
      <c r="AQ66" s="4"/>
      <c r="AR66" s="4"/>
    </row>
    <row r="67" spans="3:44" s="3" customFormat="1" hidden="1" x14ac:dyDescent="0.25">
      <c r="C67" s="7">
        <f>IF(OR(F67="",H67=""),"",IF(F67=H67,1,IF(F67&lt;H67,0,IF(F67-H67&lt;10,2,IF(F67&gt;H67,3,SE)))))</f>
        <v>2</v>
      </c>
      <c r="D67" s="284" t="str">
        <f>V47</f>
        <v>NIGERIA</v>
      </c>
      <c r="E67" s="284"/>
      <c r="F67" s="197">
        <f>IF(OR(O32="",P32=""),"",SUM(O32:P32))</f>
        <v>98</v>
      </c>
      <c r="G67" s="22" t="s">
        <v>44</v>
      </c>
      <c r="H67" s="197">
        <f>IF(OR(O40="",P40=""),"",SUM(O40:P40))</f>
        <v>97</v>
      </c>
      <c r="I67" s="284" t="str">
        <f>V46</f>
        <v>AUSTRALIA</v>
      </c>
      <c r="J67" s="284"/>
      <c r="K67" s="284"/>
      <c r="L67" s="284"/>
      <c r="M67" s="284"/>
      <c r="N67" s="284"/>
      <c r="O67" s="284"/>
      <c r="P67" s="284"/>
      <c r="Q67" s="7">
        <f>IF(OR(H67="",F67=""),"",IF(H67=F67,1,IF(H67&lt;F67,0,IF(H67-F67&lt;10,2,IF(H67&gt;F67,3,SE)))))</f>
        <v>0</v>
      </c>
      <c r="R67" s="7"/>
      <c r="S67" s="7"/>
      <c r="T67" s="7"/>
      <c r="U67" s="7"/>
      <c r="V67" s="11"/>
      <c r="W67" s="11"/>
      <c r="X67" s="11"/>
      <c r="Y67" s="11"/>
      <c r="Z67" s="11"/>
      <c r="AA67" s="11"/>
      <c r="AB67" s="11"/>
      <c r="AC67" s="11"/>
      <c r="AD67" s="11"/>
      <c r="AE67" s="11"/>
      <c r="AF67" s="11"/>
      <c r="AG67" s="11"/>
      <c r="AH67" s="11"/>
      <c r="AI67" s="101"/>
      <c r="AJ67" s="101"/>
      <c r="AK67" s="101"/>
      <c r="AL67" s="101"/>
      <c r="AM67" s="67"/>
      <c r="AN67" s="67"/>
      <c r="AO67" s="70"/>
      <c r="AP67" s="70"/>
      <c r="AQ67" s="4"/>
      <c r="AR67" s="4"/>
    </row>
    <row r="68" spans="3:44" s="3" customFormat="1" ht="15.75" hidden="1" thickBot="1" x14ac:dyDescent="0.3">
      <c r="C68" s="7" t="str">
        <f>IF(OR(F68="",H68=""),"",IF(F68=H68,1,IF(F68&lt;H68,0,IF(F68-H68&lt;10,2,IF(F68&gt;H68,3,SE)))))</f>
        <v/>
      </c>
      <c r="D68" s="196"/>
      <c r="E68" s="196"/>
      <c r="F68" s="196"/>
      <c r="G68" s="196"/>
      <c r="H68" s="196"/>
      <c r="I68" s="196"/>
      <c r="J68" s="196"/>
      <c r="K68" s="196"/>
      <c r="L68" s="196"/>
      <c r="M68" s="196"/>
      <c r="N68" s="196"/>
      <c r="O68" s="196"/>
      <c r="P68" s="196"/>
      <c r="Q68" s="7" t="str">
        <f>IF(OR(H68="",F68=""),"",IF(H68=F68,1,IF(H68&lt;F68,0,IF(H68-F68&lt;10,2,IF(H68&gt;F68,3,SE)))))</f>
        <v/>
      </c>
      <c r="R68" s="7"/>
      <c r="S68" s="7"/>
      <c r="T68" s="7"/>
      <c r="U68" s="7"/>
      <c r="V68" s="11"/>
      <c r="W68" s="11"/>
      <c r="X68" s="11"/>
      <c r="Y68" s="11"/>
      <c r="Z68" s="11"/>
      <c r="AA68" s="11"/>
      <c r="AB68" s="11"/>
      <c r="AC68" s="11"/>
      <c r="AD68" s="11"/>
      <c r="AE68" s="11"/>
      <c r="AF68" s="11"/>
      <c r="AG68" s="11"/>
      <c r="AH68" s="11"/>
      <c r="AI68" s="101"/>
      <c r="AJ68" s="101"/>
      <c r="AK68" s="101"/>
      <c r="AL68" s="101"/>
      <c r="AM68" s="67"/>
      <c r="AN68" s="67"/>
      <c r="AO68" s="70"/>
      <c r="AP68" s="70"/>
      <c r="AQ68" s="4"/>
      <c r="AR68" s="4"/>
    </row>
    <row r="69" spans="3:44" s="3" customFormat="1" hidden="1" x14ac:dyDescent="0.25">
      <c r="C69" s="7" t="str">
        <f>IF(OR(F69="",H69=""),"",IF(F69=H69,1,IF(F69&lt;H69,0,IF(F69-H69&lt;10,2,IF(F69&gt;H69,3,SE)))))</f>
        <v/>
      </c>
      <c r="D69" s="241" t="s">
        <v>79</v>
      </c>
      <c r="E69" s="242"/>
      <c r="F69" s="242"/>
      <c r="G69" s="242"/>
      <c r="H69" s="242"/>
      <c r="I69" s="242"/>
      <c r="J69" s="242"/>
      <c r="K69" s="242"/>
      <c r="L69" s="242"/>
      <c r="M69" s="242"/>
      <c r="N69" s="242"/>
      <c r="O69" s="242"/>
      <c r="P69" s="243"/>
      <c r="Q69" s="7" t="str">
        <f>IF(OR(H69="",F69=""),"",IF(H69=F69,1,IF(H69&lt;F69,0,IF(H69-F69&lt;10,2,IF(H69&gt;F69,3,SE)))))</f>
        <v/>
      </c>
      <c r="R69" s="7"/>
      <c r="S69" s="7"/>
      <c r="T69" s="7"/>
      <c r="U69" s="7"/>
      <c r="V69" s="11"/>
      <c r="W69" s="11"/>
      <c r="X69" s="11"/>
      <c r="Y69" s="11"/>
      <c r="Z69" s="11"/>
      <c r="AA69" s="11"/>
      <c r="AB69" s="11"/>
      <c r="AC69" s="11"/>
      <c r="AD69" s="11"/>
      <c r="AE69" s="11"/>
      <c r="AF69" s="11"/>
      <c r="AG69" s="11"/>
      <c r="AH69" s="11"/>
      <c r="AI69" s="101"/>
      <c r="AJ69" s="101"/>
      <c r="AK69" s="101"/>
      <c r="AL69" s="101"/>
      <c r="AM69" s="67"/>
      <c r="AN69" s="67"/>
      <c r="AO69" s="70"/>
      <c r="AP69" s="70"/>
      <c r="AQ69" s="4"/>
      <c r="AR69" s="4"/>
    </row>
    <row r="70" spans="3:44" s="3" customFormat="1" ht="15.75" hidden="1" thickBot="1" x14ac:dyDescent="0.3">
      <c r="C70" s="7" t="str">
        <f>IF(OR(F70="",H70=""),"",IF(F70=H70,1,IF(F70&lt;H70,0,IF(F70-H70&lt;10,2,IF(F70&gt;H70,3,SE)))))</f>
        <v/>
      </c>
      <c r="D70" s="244"/>
      <c r="E70" s="245"/>
      <c r="F70" s="245"/>
      <c r="G70" s="245"/>
      <c r="H70" s="245"/>
      <c r="I70" s="245"/>
      <c r="J70" s="245"/>
      <c r="K70" s="245"/>
      <c r="L70" s="245"/>
      <c r="M70" s="245"/>
      <c r="N70" s="245"/>
      <c r="O70" s="245"/>
      <c r="P70" s="246"/>
      <c r="Q70" s="7" t="str">
        <f>IF(OR(H70="",F70=""),"",IF(H70=F70,1,IF(H70&lt;F70,0,IF(H70-F70&lt;10,2,IF(H70&gt;F70,3,SE)))))</f>
        <v/>
      </c>
      <c r="R70" s="7"/>
      <c r="S70" s="7"/>
      <c r="T70" s="7"/>
      <c r="U70" s="7"/>
      <c r="V70" s="11"/>
      <c r="W70" s="11"/>
      <c r="X70" s="11"/>
      <c r="Y70" s="11"/>
      <c r="Z70" s="11"/>
      <c r="AA70" s="11"/>
      <c r="AB70" s="11"/>
      <c r="AC70" s="11"/>
      <c r="AD70" s="11"/>
      <c r="AE70" s="11"/>
      <c r="AF70" s="11"/>
      <c r="AG70" s="11"/>
      <c r="AH70" s="11"/>
      <c r="AI70" s="101"/>
      <c r="AJ70" s="101"/>
      <c r="AK70" s="101"/>
      <c r="AL70" s="101"/>
      <c r="AM70" s="67"/>
      <c r="AN70" s="67"/>
      <c r="AO70" s="70"/>
      <c r="AP70" s="70"/>
      <c r="AQ70" s="4"/>
      <c r="AR70" s="4"/>
    </row>
    <row r="71" spans="3:44" s="3" customFormat="1" hidden="1" x14ac:dyDescent="0.25">
      <c r="C71" s="7" t="str">
        <f>IF(OR(F71="",H71=""),"",IF(F71=H71,1,IF(F71&lt;H71,0,IF(F71-H71&lt;10,2,IF(F71&gt;H71,3,SE)))))</f>
        <v/>
      </c>
      <c r="D71" s="196"/>
      <c r="E71" s="196"/>
      <c r="F71" s="196"/>
      <c r="G71" s="196"/>
      <c r="H71" s="196"/>
      <c r="I71" s="196"/>
      <c r="J71" s="196"/>
      <c r="K71" s="196"/>
      <c r="L71" s="196"/>
      <c r="M71" s="196"/>
      <c r="N71" s="196"/>
      <c r="O71" s="196"/>
      <c r="P71" s="196"/>
      <c r="Q71" s="7" t="str">
        <f>IF(OR(H71="",F71=""),"",IF(H71=F71,1,IF(H71&lt;F71,0,IF(H71-F71&lt;10,2,IF(H71&gt;F71,3,SE)))))</f>
        <v/>
      </c>
      <c r="R71" s="7"/>
      <c r="S71" s="7"/>
      <c r="T71" s="7"/>
      <c r="U71" s="7"/>
      <c r="V71" s="11"/>
      <c r="W71" s="11"/>
      <c r="X71" s="11"/>
      <c r="Y71" s="11"/>
      <c r="Z71" s="11"/>
      <c r="AA71" s="11"/>
      <c r="AB71" s="11"/>
      <c r="AC71" s="11"/>
      <c r="AD71" s="11"/>
      <c r="AE71" s="11"/>
      <c r="AF71" s="11"/>
      <c r="AG71" s="11"/>
      <c r="AH71" s="11"/>
      <c r="AI71" s="101"/>
      <c r="AJ71" s="101"/>
      <c r="AK71" s="101"/>
      <c r="AL71" s="101"/>
      <c r="AM71" s="67"/>
      <c r="AN71" s="67"/>
      <c r="AO71" s="70"/>
      <c r="AP71" s="70"/>
      <c r="AQ71" s="4"/>
      <c r="AR71" s="4"/>
    </row>
    <row r="72" spans="3:44" s="3" customFormat="1" hidden="1" x14ac:dyDescent="0.25">
      <c r="C72" s="7">
        <f>IF(OR(F72="",H72=""),"",IF(F72=H72,1,IF(F72&lt;H72,0,IF(F72-H72&lt;10,2,IF(F72&gt;H72,3,SE)))))</f>
        <v>3</v>
      </c>
      <c r="D72" s="284" t="str">
        <f>V49</f>
        <v>BRASIL</v>
      </c>
      <c r="E72" s="284"/>
      <c r="F72" s="197">
        <f>IF(OR(Q9="",R9=""),"",SUM(Q9:R9))</f>
        <v>120</v>
      </c>
      <c r="G72" s="22" t="s">
        <v>44</v>
      </c>
      <c r="H72" s="197">
        <f>IF(OR(Q40="",R40=""),"",SUM(Q40:R40))</f>
        <v>103</v>
      </c>
      <c r="I72" s="284" t="str">
        <f>V46</f>
        <v>AUSTRALIA</v>
      </c>
      <c r="J72" s="284"/>
      <c r="K72" s="284"/>
      <c r="L72" s="284"/>
      <c r="M72" s="284"/>
      <c r="N72" s="284"/>
      <c r="O72" s="284"/>
      <c r="P72" s="284"/>
      <c r="Q72" s="7">
        <f>IF(OR(H72="",F72=""),"",IF(H72=F72,1,IF(H72&lt;F72,0,IF(H72-F72&lt;10,2,IF(H72&gt;F72,3,SE)))))</f>
        <v>0</v>
      </c>
      <c r="R72" s="7"/>
      <c r="S72" s="7"/>
      <c r="T72" s="7"/>
      <c r="U72" s="7"/>
      <c r="V72" s="11"/>
      <c r="W72" s="11"/>
      <c r="X72" s="11"/>
      <c r="Y72" s="11"/>
      <c r="Z72" s="11"/>
      <c r="AA72" s="11"/>
      <c r="AB72" s="11"/>
      <c r="AC72" s="11"/>
      <c r="AD72" s="11"/>
      <c r="AE72" s="11"/>
      <c r="AF72" s="11"/>
      <c r="AG72" s="11"/>
      <c r="AH72" s="11"/>
      <c r="AI72" s="101"/>
      <c r="AJ72" s="101"/>
      <c r="AK72" s="101"/>
      <c r="AL72" s="101"/>
      <c r="AM72" s="67"/>
      <c r="AN72" s="67"/>
      <c r="AO72" s="70"/>
      <c r="AP72" s="70"/>
      <c r="AQ72" s="4"/>
      <c r="AR72" s="4"/>
    </row>
    <row r="73" spans="3:44" s="3" customFormat="1" hidden="1" x14ac:dyDescent="0.25">
      <c r="C73" s="7">
        <f>IF(OR(F73="",H73=""),"",IF(F73=H73,1,IF(F73&lt;H73,0,IF(F73-H73&lt;10,2,IF(F73&gt;H73,3,SE)))))</f>
        <v>0</v>
      </c>
      <c r="D73" s="284" t="str">
        <f>V48</f>
        <v>COLOMBIA</v>
      </c>
      <c r="E73" s="284"/>
      <c r="F73" s="197">
        <f>IF(OR(Q24="",R24=""),"",SUM(Q24:R24))</f>
        <v>83</v>
      </c>
      <c r="G73" s="22" t="s">
        <v>44</v>
      </c>
      <c r="H73" s="197">
        <f>IF(OR(Q32="",R32=""),"",SUM(Q32:R32))</f>
        <v>114</v>
      </c>
      <c r="I73" s="284" t="str">
        <f>V47</f>
        <v>NIGERIA</v>
      </c>
      <c r="J73" s="284"/>
      <c r="K73" s="284"/>
      <c r="L73" s="284"/>
      <c r="M73" s="284"/>
      <c r="N73" s="284"/>
      <c r="O73" s="284"/>
      <c r="P73" s="284"/>
      <c r="Q73" s="7">
        <f>IF(OR(H73="",F73=""),"",IF(H73=F73,1,IF(H73&lt;F73,0,IF(H73-F73&lt;10,2,IF(H73&gt;F73,3,SE)))))</f>
        <v>3</v>
      </c>
      <c r="R73" s="7"/>
      <c r="S73" s="7"/>
      <c r="T73" s="7"/>
      <c r="U73" s="7"/>
      <c r="V73" s="11"/>
      <c r="W73" s="11"/>
      <c r="X73" s="11"/>
      <c r="Y73" s="11"/>
      <c r="Z73" s="11"/>
      <c r="AA73" s="11"/>
      <c r="AB73" s="11"/>
      <c r="AC73" s="11"/>
      <c r="AD73" s="11"/>
      <c r="AE73" s="11"/>
      <c r="AF73" s="11"/>
      <c r="AG73" s="11"/>
      <c r="AH73" s="11"/>
      <c r="AI73" s="101"/>
      <c r="AJ73" s="101"/>
      <c r="AK73" s="101"/>
      <c r="AL73" s="101"/>
      <c r="AM73" s="67"/>
      <c r="AN73" s="67"/>
      <c r="AO73" s="70"/>
      <c r="AP73" s="70"/>
      <c r="AQ73" s="4"/>
      <c r="AR73" s="4"/>
    </row>
    <row r="74" spans="3:44" s="3" customFormat="1" ht="15.75" hidden="1" thickBot="1" x14ac:dyDescent="0.3">
      <c r="C74" s="7" t="str">
        <f>IF(OR(F74="",H74=""),"",IF(F74=H74,1,IF(F74&lt;H74,0,IF(F74-H74&lt;10,2,IF(F74&gt;H74,3,SE)))))</f>
        <v/>
      </c>
      <c r="D74" s="196"/>
      <c r="E74" s="196"/>
      <c r="F74" s="196"/>
      <c r="G74" s="196"/>
      <c r="H74" s="196"/>
      <c r="I74" s="196"/>
      <c r="J74" s="196"/>
      <c r="K74" s="196"/>
      <c r="L74" s="196"/>
      <c r="M74" s="196"/>
      <c r="N74" s="196"/>
      <c r="O74" s="196"/>
      <c r="P74" s="196"/>
      <c r="Q74" s="7" t="str">
        <f>IF(OR(H74="",F74=""),"",IF(H74=F74,1,IF(H74&lt;F74,0,IF(H74-F74&lt;10,2,IF(H74&gt;F74,3,SE)))))</f>
        <v/>
      </c>
      <c r="R74" s="7"/>
      <c r="S74" s="7"/>
      <c r="T74" s="7"/>
      <c r="U74" s="7"/>
      <c r="V74" s="11"/>
      <c r="W74" s="11"/>
      <c r="X74" s="11"/>
      <c r="Y74" s="11"/>
      <c r="Z74" s="11"/>
      <c r="AA74" s="11"/>
      <c r="AB74" s="11"/>
      <c r="AC74" s="11"/>
      <c r="AD74" s="11"/>
      <c r="AE74" s="11"/>
      <c r="AF74" s="11"/>
      <c r="AG74" s="11"/>
      <c r="AH74" s="11"/>
      <c r="AI74" s="101"/>
      <c r="AJ74" s="101"/>
      <c r="AK74" s="101"/>
      <c r="AL74" s="101"/>
      <c r="AM74" s="67"/>
      <c r="AN74" s="67"/>
      <c r="AO74" s="70"/>
      <c r="AP74" s="70"/>
      <c r="AQ74" s="4"/>
      <c r="AR74" s="4"/>
    </row>
    <row r="75" spans="3:44" s="3" customFormat="1" hidden="1" x14ac:dyDescent="0.25">
      <c r="C75" s="7" t="str">
        <f>IF(OR(F75="",H75=""),"",IF(F75=H75,1,IF(F75&lt;H75,0,IF(F75-H75&lt;10,2,IF(F75&gt;H75,3,SE)))))</f>
        <v/>
      </c>
      <c r="D75" s="241" t="s">
        <v>78</v>
      </c>
      <c r="E75" s="242"/>
      <c r="F75" s="242"/>
      <c r="G75" s="242"/>
      <c r="H75" s="242"/>
      <c r="I75" s="242"/>
      <c r="J75" s="242"/>
      <c r="K75" s="242"/>
      <c r="L75" s="242"/>
      <c r="M75" s="242"/>
      <c r="N75" s="242"/>
      <c r="O75" s="242"/>
      <c r="P75" s="243"/>
      <c r="Q75" s="7" t="str">
        <f>IF(OR(H75="",F75=""),"",IF(H75=F75,1,IF(H75&lt;F75,0,IF(H75-F75&lt;10,2,IF(H75&gt;F75,3,SE)))))</f>
        <v/>
      </c>
      <c r="R75" s="7"/>
      <c r="S75" s="7"/>
      <c r="T75" s="7"/>
      <c r="U75" s="7"/>
      <c r="V75" s="11"/>
      <c r="W75" s="11"/>
      <c r="X75" s="11"/>
      <c r="Y75" s="11"/>
      <c r="Z75" s="11"/>
      <c r="AA75" s="11"/>
      <c r="AB75" s="11"/>
      <c r="AC75" s="11"/>
      <c r="AD75" s="11"/>
      <c r="AE75" s="11"/>
      <c r="AF75" s="11"/>
      <c r="AG75" s="11"/>
      <c r="AH75" s="11"/>
      <c r="AI75" s="101"/>
      <c r="AJ75" s="101"/>
      <c r="AK75" s="101"/>
      <c r="AL75" s="101"/>
      <c r="AM75" s="67"/>
      <c r="AN75" s="67"/>
      <c r="AO75" s="70"/>
      <c r="AP75" s="70"/>
      <c r="AQ75" s="4"/>
      <c r="AR75" s="4"/>
    </row>
    <row r="76" spans="3:44" s="3" customFormat="1" ht="15.75" hidden="1" thickBot="1" x14ac:dyDescent="0.3">
      <c r="C76" s="7" t="str">
        <f>IF(OR(F76="",H76=""),"",IF(F76=H76,1,IF(F76&lt;H76,0,IF(F76-H76&lt;10,2,IF(F76&gt;H76,3,SE)))))</f>
        <v/>
      </c>
      <c r="D76" s="244"/>
      <c r="E76" s="245"/>
      <c r="F76" s="245"/>
      <c r="G76" s="245"/>
      <c r="H76" s="245"/>
      <c r="I76" s="245"/>
      <c r="J76" s="245"/>
      <c r="K76" s="245"/>
      <c r="L76" s="245"/>
      <c r="M76" s="245"/>
      <c r="N76" s="245"/>
      <c r="O76" s="245"/>
      <c r="P76" s="246"/>
      <c r="Q76" s="7" t="str">
        <f>IF(OR(H76="",F76=""),"",IF(H76=F76,1,IF(H76&lt;F76,0,IF(H76-F76&lt;10,2,IF(H76&gt;F76,3,SE)))))</f>
        <v/>
      </c>
      <c r="R76" s="7"/>
      <c r="S76" s="7"/>
      <c r="T76" s="7"/>
      <c r="U76" s="7"/>
      <c r="V76" s="11"/>
      <c r="W76" s="11"/>
      <c r="X76" s="11"/>
      <c r="Y76" s="11"/>
      <c r="Z76" s="11"/>
      <c r="AA76" s="11"/>
      <c r="AB76" s="11"/>
      <c r="AC76" s="11"/>
      <c r="AD76" s="11"/>
      <c r="AE76" s="11"/>
      <c r="AF76" s="11"/>
      <c r="AG76" s="11"/>
      <c r="AH76" s="11"/>
      <c r="AI76" s="101"/>
      <c r="AJ76" s="101"/>
      <c r="AK76" s="101"/>
      <c r="AL76" s="101"/>
      <c r="AM76" s="67"/>
      <c r="AN76" s="67"/>
      <c r="AO76" s="70"/>
      <c r="AP76" s="70"/>
      <c r="AQ76" s="4"/>
      <c r="AR76" s="4"/>
    </row>
    <row r="77" spans="3:44" s="3" customFormat="1" hidden="1" x14ac:dyDescent="0.25">
      <c r="C77" s="7" t="str">
        <f>IF(OR(F77="",H77=""),"",IF(F77=H77,1,IF(F77&lt;H77,0,IF(F77-H77&lt;10,2,IF(F77&gt;H77,3,SE)))))</f>
        <v/>
      </c>
      <c r="D77" s="196"/>
      <c r="E77" s="196"/>
      <c r="F77" s="196"/>
      <c r="G77" s="196"/>
      <c r="H77" s="196"/>
      <c r="I77" s="196"/>
      <c r="J77" s="196"/>
      <c r="K77" s="196"/>
      <c r="L77" s="196"/>
      <c r="M77" s="196"/>
      <c r="N77" s="196"/>
      <c r="O77" s="196"/>
      <c r="P77" s="196"/>
      <c r="Q77" s="7" t="str">
        <f>IF(OR(H77="",F77=""),"",IF(H77=F77,1,IF(H77&lt;F77,0,IF(H77-F77&lt;10,2,IF(H77&gt;F77,3,SE)))))</f>
        <v/>
      </c>
      <c r="R77" s="7"/>
      <c r="S77" s="7"/>
      <c r="T77" s="7"/>
      <c r="U77" s="7"/>
      <c r="V77" s="11"/>
      <c r="W77" s="11"/>
      <c r="X77" s="11"/>
      <c r="Y77" s="11"/>
      <c r="Z77" s="11"/>
      <c r="AA77" s="11"/>
      <c r="AB77" s="11"/>
      <c r="AC77" s="11"/>
      <c r="AD77" s="11"/>
      <c r="AE77" s="11"/>
      <c r="AF77" s="11"/>
      <c r="AG77" s="11"/>
      <c r="AH77" s="11"/>
      <c r="AI77" s="101"/>
      <c r="AJ77" s="101"/>
      <c r="AK77" s="101"/>
      <c r="AL77" s="101"/>
      <c r="AM77" s="67"/>
      <c r="AN77" s="67"/>
      <c r="AO77" s="70"/>
      <c r="AP77" s="70"/>
      <c r="AQ77" s="4"/>
      <c r="AR77" s="4"/>
    </row>
    <row r="78" spans="3:44" s="3" customFormat="1" hidden="1" x14ac:dyDescent="0.25">
      <c r="C78" s="7">
        <f>IF(OR(F78="",H78=""),"",IF(F78=H78,1,IF(F78&lt;H78,0,IF(F78-H78&lt;10,2,IF(F78&gt;H78,3,SE)))))</f>
        <v>3</v>
      </c>
      <c r="D78" s="284" t="str">
        <f>V49</f>
        <v>BRASIL</v>
      </c>
      <c r="E78" s="284"/>
      <c r="F78" s="197">
        <f>IF(OR(S9="",T9=""),"",SUM(S9:T9))</f>
        <v>79</v>
      </c>
      <c r="G78" s="22" t="s">
        <v>44</v>
      </c>
      <c r="H78" s="197">
        <f>IF(OR(S32="",T32=""),"",SUM(S32:T32))</f>
        <v>30</v>
      </c>
      <c r="I78" s="284" t="str">
        <f>V47</f>
        <v>NIGERIA</v>
      </c>
      <c r="J78" s="284"/>
      <c r="K78" s="284"/>
      <c r="L78" s="284"/>
      <c r="M78" s="284"/>
      <c r="N78" s="284"/>
      <c r="O78" s="284"/>
      <c r="P78" s="284"/>
      <c r="Q78" s="7">
        <f>IF(OR(H78="",F78=""),"",IF(H78=F78,1,IF(H78&lt;F78,0,IF(H78-F78&lt;10,2,IF(H78&gt;F78,3,SE)))))</f>
        <v>0</v>
      </c>
      <c r="R78" s="7"/>
      <c r="S78" s="7"/>
      <c r="T78" s="7"/>
      <c r="U78" s="7"/>
      <c r="V78" s="11"/>
      <c r="W78" s="11"/>
      <c r="X78" s="11"/>
      <c r="Y78" s="11"/>
      <c r="Z78" s="11"/>
      <c r="AA78" s="11"/>
      <c r="AB78" s="11"/>
      <c r="AC78" s="11"/>
      <c r="AD78" s="11"/>
      <c r="AE78" s="11"/>
      <c r="AF78" s="11"/>
      <c r="AG78" s="11"/>
      <c r="AH78" s="11"/>
      <c r="AI78" s="101"/>
      <c r="AJ78" s="101"/>
      <c r="AK78" s="101"/>
      <c r="AL78" s="101"/>
      <c r="AM78" s="67"/>
      <c r="AN78" s="67"/>
      <c r="AO78" s="70"/>
      <c r="AP78" s="70"/>
      <c r="AQ78" s="4"/>
      <c r="AR78" s="4"/>
    </row>
    <row r="79" spans="3:44" s="3" customFormat="1" hidden="1" x14ac:dyDescent="0.25">
      <c r="C79" s="7">
        <f>IF(OR(F79="",H79=""),"",IF(F79=H79,1,IF(F79&lt;H79,0,IF(F79-H79&lt;10,2,IF(F79&gt;H79,3,SE)))))</f>
        <v>3</v>
      </c>
      <c r="D79" s="284" t="str">
        <f>V48</f>
        <v>COLOMBIA</v>
      </c>
      <c r="E79" s="284"/>
      <c r="F79" s="197">
        <f>IF(OR(S24="",T24=""),"",SUM(S24:T24))</f>
        <v>99</v>
      </c>
      <c r="G79" s="22" t="s">
        <v>44</v>
      </c>
      <c r="H79" s="197">
        <f>IF(OR(S40="",T40=""),"",SUM(S40:T40))</f>
        <v>62</v>
      </c>
      <c r="I79" s="284" t="str">
        <f>V46</f>
        <v>AUSTRALIA</v>
      </c>
      <c r="J79" s="284"/>
      <c r="K79" s="284"/>
      <c r="L79" s="284"/>
      <c r="M79" s="284"/>
      <c r="N79" s="284"/>
      <c r="O79" s="284"/>
      <c r="P79" s="284"/>
      <c r="Q79" s="7">
        <f>IF(OR(H79="",F79=""),"",IF(H79=F79,1,IF(H79&lt;F79,0,IF(H79-F79&lt;10,2,IF(H79&gt;F79,3,SE)))))</f>
        <v>0</v>
      </c>
      <c r="R79" s="7"/>
      <c r="S79" s="7"/>
      <c r="T79" s="7"/>
      <c r="U79" s="7"/>
      <c r="V79" s="11"/>
      <c r="W79" s="11"/>
      <c r="X79" s="11"/>
      <c r="Y79" s="11"/>
      <c r="Z79" s="11"/>
      <c r="AA79" s="11"/>
      <c r="AB79" s="11"/>
      <c r="AC79" s="11"/>
      <c r="AD79" s="11"/>
      <c r="AE79" s="11"/>
      <c r="AF79" s="11"/>
      <c r="AG79" s="11"/>
      <c r="AH79" s="11"/>
      <c r="AI79" s="101"/>
      <c r="AJ79" s="101"/>
      <c r="AK79" s="101"/>
      <c r="AL79" s="101"/>
      <c r="AM79" s="67"/>
      <c r="AN79" s="67"/>
      <c r="AO79" s="70"/>
      <c r="AP79" s="70"/>
      <c r="AQ79" s="4"/>
      <c r="AR79" s="4"/>
    </row>
    <row r="80" spans="3:44" s="3" customFormat="1" ht="15.75" hidden="1" thickBot="1" x14ac:dyDescent="0.3">
      <c r="C80" s="7" t="str">
        <f>IF(OR(F80="",H80=""),"",IF(F80=H80,1,IF(F80&lt;H80,0,IF(F80-H80&lt;10,2,IF(F80&gt;H80,3,SE)))))</f>
        <v/>
      </c>
      <c r="D80" s="196"/>
      <c r="E80" s="196"/>
      <c r="F80" s="196"/>
      <c r="G80" s="196"/>
      <c r="H80" s="196"/>
      <c r="I80" s="196"/>
      <c r="J80" s="196"/>
      <c r="K80" s="196"/>
      <c r="L80" s="196"/>
      <c r="M80" s="196"/>
      <c r="N80" s="196"/>
      <c r="O80" s="196"/>
      <c r="P80" s="196"/>
      <c r="Q80" s="7" t="str">
        <f>IF(OR(H80="",F80=""),"",IF(H80=F80,1,IF(H80&lt;F80,0,IF(H80-F80&lt;10,2,IF(H80&gt;F80,3,SE)))))</f>
        <v/>
      </c>
      <c r="R80" s="7"/>
      <c r="S80" s="7"/>
      <c r="T80" s="7"/>
      <c r="U80" s="7"/>
      <c r="V80" s="11"/>
      <c r="W80" s="11"/>
      <c r="X80" s="11"/>
      <c r="Y80" s="11"/>
      <c r="Z80" s="11"/>
      <c r="AA80" s="11"/>
      <c r="AB80" s="11"/>
      <c r="AC80" s="11"/>
      <c r="AD80" s="11"/>
      <c r="AE80" s="11"/>
      <c r="AF80" s="11"/>
      <c r="AG80" s="11"/>
      <c r="AH80" s="11"/>
      <c r="AI80" s="101"/>
      <c r="AJ80" s="101"/>
      <c r="AK80" s="101"/>
      <c r="AL80" s="101"/>
      <c r="AM80" s="67"/>
      <c r="AN80" s="67"/>
      <c r="AO80" s="70"/>
      <c r="AP80" s="70"/>
      <c r="AQ80" s="4"/>
      <c r="AR80" s="4"/>
    </row>
    <row r="81" spans="3:44" s="3" customFormat="1" hidden="1" x14ac:dyDescent="0.25">
      <c r="C81" s="7" t="str">
        <f>IF(OR(F81="",H81=""),"",IF(F81=H81,1,IF(F81&lt;H81,0,IF(F81-H81&lt;10,2,IF(F81&gt;H81,3,SE)))))</f>
        <v/>
      </c>
      <c r="D81" s="241" t="s">
        <v>77</v>
      </c>
      <c r="E81" s="242"/>
      <c r="F81" s="242"/>
      <c r="G81" s="242"/>
      <c r="H81" s="242"/>
      <c r="I81" s="242"/>
      <c r="J81" s="242"/>
      <c r="K81" s="242"/>
      <c r="L81" s="242"/>
      <c r="M81" s="242"/>
      <c r="N81" s="242"/>
      <c r="O81" s="242"/>
      <c r="P81" s="243"/>
      <c r="Q81" s="7" t="str">
        <f>IF(OR(H81="",F81=""),"",IF(H81=F81,1,IF(H81&lt;F81,0,IF(H81-F81&lt;10,2,IF(H81&gt;F81,3,SE)))))</f>
        <v/>
      </c>
      <c r="R81" s="7"/>
      <c r="S81" s="7"/>
      <c r="T81" s="7"/>
      <c r="U81" s="7"/>
      <c r="V81" s="11"/>
      <c r="W81" s="11"/>
      <c r="X81" s="11"/>
      <c r="Y81" s="11"/>
      <c r="Z81" s="11"/>
      <c r="AA81" s="11"/>
      <c r="AB81" s="11"/>
      <c r="AC81" s="11"/>
      <c r="AD81" s="11"/>
      <c r="AE81" s="11"/>
      <c r="AF81" s="11"/>
      <c r="AG81" s="11"/>
      <c r="AH81" s="11"/>
      <c r="AI81" s="101"/>
      <c r="AJ81" s="101"/>
      <c r="AK81" s="101"/>
      <c r="AL81" s="101"/>
      <c r="AM81" s="67"/>
      <c r="AN81" s="67"/>
      <c r="AO81" s="70"/>
      <c r="AP81" s="70"/>
      <c r="AQ81" s="4"/>
      <c r="AR81" s="4"/>
    </row>
    <row r="82" spans="3:44" s="3" customFormat="1" ht="15.75" hidden="1" thickBot="1" x14ac:dyDescent="0.3">
      <c r="C82" s="7" t="str">
        <f>IF(OR(F82="",H82=""),"",IF(F82=H82,1,IF(F82&lt;H82,0,IF(F82-H82&lt;10,2,IF(F82&gt;H82,3,SE)))))</f>
        <v/>
      </c>
      <c r="D82" s="244"/>
      <c r="E82" s="245"/>
      <c r="F82" s="245"/>
      <c r="G82" s="245"/>
      <c r="H82" s="245"/>
      <c r="I82" s="245"/>
      <c r="J82" s="245"/>
      <c r="K82" s="245"/>
      <c r="L82" s="245"/>
      <c r="M82" s="245"/>
      <c r="N82" s="245"/>
      <c r="O82" s="245"/>
      <c r="P82" s="246"/>
      <c r="Q82" s="7" t="str">
        <f>IF(OR(H82="",F82=""),"",IF(H82=F82,1,IF(H82&lt;F82,0,IF(H82-F82&lt;10,2,IF(H82&gt;F82,3,SE)))))</f>
        <v/>
      </c>
      <c r="R82" s="7"/>
      <c r="S82" s="7"/>
      <c r="T82" s="7"/>
      <c r="U82" s="7"/>
      <c r="V82" s="11"/>
      <c r="W82" s="11"/>
      <c r="X82" s="11"/>
      <c r="Y82" s="11"/>
      <c r="Z82" s="11"/>
      <c r="AA82" s="11"/>
      <c r="AB82" s="11"/>
      <c r="AC82" s="11"/>
      <c r="AD82" s="11"/>
      <c r="AE82" s="11"/>
      <c r="AF82" s="11"/>
      <c r="AG82" s="11"/>
      <c r="AH82" s="11"/>
      <c r="AI82" s="101"/>
      <c r="AJ82" s="101"/>
      <c r="AK82" s="101"/>
      <c r="AL82" s="101"/>
      <c r="AM82" s="67"/>
      <c r="AN82" s="67"/>
      <c r="AO82" s="70"/>
      <c r="AP82" s="70"/>
      <c r="AQ82" s="4"/>
      <c r="AR82" s="4"/>
    </row>
    <row r="83" spans="3:44" s="3" customFormat="1" hidden="1" x14ac:dyDescent="0.25">
      <c r="C83" s="7" t="str">
        <f>IF(OR(F83="",H83=""),"",IF(F83=H83,1,IF(F83&lt;H83,0,IF(F83-H83&lt;10,2,IF(F83&gt;H83,3,SE)))))</f>
        <v/>
      </c>
      <c r="D83" s="196"/>
      <c r="E83" s="196"/>
      <c r="F83" s="196"/>
      <c r="G83" s="196"/>
      <c r="H83" s="196"/>
      <c r="I83" s="196"/>
      <c r="J83" s="196"/>
      <c r="K83" s="196"/>
      <c r="L83" s="196"/>
      <c r="M83" s="196"/>
      <c r="N83" s="196"/>
      <c r="O83" s="196"/>
      <c r="P83" s="196"/>
      <c r="Q83" s="7" t="str">
        <f>IF(OR(H83="",F83=""),"",IF(H83=F83,1,IF(H83&lt;F83,0,IF(H83-F83&lt;10,2,IF(H83&gt;F83,3,SE)))))</f>
        <v/>
      </c>
      <c r="R83" s="7"/>
      <c r="S83" s="7"/>
      <c r="T83" s="7"/>
      <c r="U83" s="7"/>
      <c r="V83" s="11"/>
      <c r="W83" s="11"/>
      <c r="X83" s="11"/>
      <c r="Y83" s="11"/>
      <c r="Z83" s="11"/>
      <c r="AA83" s="11"/>
      <c r="AB83" s="11"/>
      <c r="AC83" s="11"/>
      <c r="AD83" s="11"/>
      <c r="AE83" s="11"/>
      <c r="AF83" s="11"/>
      <c r="AG83" s="11"/>
      <c r="AH83" s="11"/>
      <c r="AI83" s="101"/>
      <c r="AJ83" s="101"/>
      <c r="AK83" s="101"/>
      <c r="AL83" s="101"/>
      <c r="AM83" s="67"/>
      <c r="AN83" s="67"/>
      <c r="AO83" s="70"/>
      <c r="AP83" s="70"/>
      <c r="AQ83" s="4"/>
      <c r="AR83" s="4"/>
    </row>
    <row r="84" spans="3:44" s="3" customFormat="1" hidden="1" x14ac:dyDescent="0.25">
      <c r="C84" s="7">
        <f>IF(OR(F84="",H84=""),"",IF(F84=H84,1,IF(F84&lt;H84,0,IF(F84-H84&lt;10,2,IF(F84&gt;H84,3,SE)))))</f>
        <v>3</v>
      </c>
      <c r="D84" s="284" t="str">
        <f>V49</f>
        <v>BRASIL</v>
      </c>
      <c r="E84" s="284"/>
      <c r="F84" s="197">
        <f>IF(OR(U9="",V9=""),"",SUM(U9:V9))</f>
        <v>114</v>
      </c>
      <c r="G84" s="21" t="s">
        <v>44</v>
      </c>
      <c r="H84" s="197">
        <f>IF(OR(U24="",V24=""),"",SUM(U24:V24))</f>
        <v>82</v>
      </c>
      <c r="I84" s="284" t="str">
        <f>V48</f>
        <v>COLOMBIA</v>
      </c>
      <c r="J84" s="284"/>
      <c r="K84" s="284"/>
      <c r="L84" s="284"/>
      <c r="M84" s="284"/>
      <c r="N84" s="284"/>
      <c r="O84" s="284"/>
      <c r="P84" s="284"/>
      <c r="Q84" s="7">
        <f>IF(OR(H84="",F84=""),"",IF(H84=F84,1,IF(H84&lt;F84,0,IF(H84-F84&lt;10,2,IF(H84&gt;F84,3,SE)))))</f>
        <v>0</v>
      </c>
      <c r="R84" s="7"/>
      <c r="S84" s="7"/>
      <c r="T84" s="7"/>
      <c r="U84" s="7"/>
      <c r="V84" s="11"/>
      <c r="W84" s="11"/>
      <c r="X84" s="11"/>
      <c r="Y84" s="11"/>
      <c r="Z84" s="11"/>
      <c r="AA84" s="11"/>
      <c r="AB84" s="11"/>
      <c r="AC84" s="11"/>
      <c r="AD84" s="11"/>
      <c r="AE84" s="11"/>
      <c r="AF84" s="11"/>
      <c r="AG84" s="11"/>
      <c r="AH84" s="11"/>
      <c r="AI84" s="101"/>
      <c r="AJ84" s="101"/>
      <c r="AK84" s="101"/>
      <c r="AL84" s="101"/>
      <c r="AM84" s="67"/>
      <c r="AN84" s="67"/>
      <c r="AO84" s="70"/>
      <c r="AP84" s="70"/>
      <c r="AQ84" s="4"/>
      <c r="AR84" s="4"/>
    </row>
    <row r="85" spans="3:44" s="3" customFormat="1" hidden="1" x14ac:dyDescent="0.25">
      <c r="C85" s="7">
        <f>IF(OR(F85="",H85=""),"",IF(F85=H85,1,IF(F85&lt;H85,0,IF(F85-H85&lt;10,2,IF(F85&gt;H85,3,SE)))))</f>
        <v>0</v>
      </c>
      <c r="D85" s="284" t="str">
        <f>V47</f>
        <v>NIGERIA</v>
      </c>
      <c r="E85" s="284"/>
      <c r="F85" s="197">
        <f>IF(OR(U24="",V24=""),"",SUM(U24:V24))</f>
        <v>82</v>
      </c>
      <c r="G85" s="21" t="s">
        <v>44</v>
      </c>
      <c r="H85" s="197">
        <f>IF(OR(U40="",V40=""),"",SUM(U40:V40))</f>
        <v>143</v>
      </c>
      <c r="I85" s="284" t="str">
        <f>V46</f>
        <v>AUSTRALIA</v>
      </c>
      <c r="J85" s="284"/>
      <c r="K85" s="284"/>
      <c r="L85" s="284"/>
      <c r="M85" s="284"/>
      <c r="N85" s="284"/>
      <c r="O85" s="284"/>
      <c r="P85" s="284"/>
      <c r="Q85" s="7">
        <f>IF(OR(H85="",F85=""),"",IF(H85=F85,1,IF(H85&lt;F85,0,IF(H85-F85&lt;10,2,IF(H85&gt;F85,3,SE)))))</f>
        <v>3</v>
      </c>
      <c r="R85" s="7"/>
      <c r="S85" s="7"/>
      <c r="T85" s="7"/>
      <c r="U85" s="7"/>
      <c r="V85" s="11"/>
      <c r="W85" s="11"/>
      <c r="X85" s="11"/>
      <c r="Y85" s="11"/>
      <c r="Z85" s="11"/>
      <c r="AA85" s="11"/>
      <c r="AB85" s="11"/>
      <c r="AC85" s="11"/>
      <c r="AD85" s="11"/>
      <c r="AE85" s="11"/>
      <c r="AF85" s="11"/>
      <c r="AG85" s="11"/>
      <c r="AH85" s="11"/>
      <c r="AI85" s="101"/>
      <c r="AJ85" s="101"/>
      <c r="AK85" s="101"/>
      <c r="AL85" s="101"/>
      <c r="AM85" s="67"/>
      <c r="AN85" s="67"/>
      <c r="AO85" s="70"/>
      <c r="AP85" s="70"/>
      <c r="AQ85" s="4"/>
      <c r="AR85" s="4"/>
    </row>
    <row r="86" spans="3:44" s="3" customFormat="1" ht="15.75" hidden="1" thickBot="1" x14ac:dyDescent="0.3">
      <c r="C86" s="7" t="str">
        <f>IF(OR(F86="",H86=""),"",IF(F86=H86,1,IF(F86&lt;H86,0,IF(F86-H86&lt;10,2,IF(F86&gt;H86,3,SE)))))</f>
        <v/>
      </c>
      <c r="D86" s="196"/>
      <c r="E86" s="196"/>
      <c r="F86" s="196"/>
      <c r="G86" s="196"/>
      <c r="H86" s="196"/>
      <c r="I86" s="196"/>
      <c r="J86" s="196"/>
      <c r="K86" s="196"/>
      <c r="L86" s="196"/>
      <c r="M86" s="196"/>
      <c r="N86" s="196"/>
      <c r="O86" s="196"/>
      <c r="P86" s="196"/>
      <c r="Q86" s="7" t="str">
        <f>IF(OR(H86="",F86=""),"",IF(H86=F86,1,IF(H86&lt;F86,0,IF(H86-F86&lt;10,2,IF(H86&gt;F86,3,SE)))))</f>
        <v/>
      </c>
      <c r="R86" s="7"/>
      <c r="S86" s="7"/>
      <c r="T86" s="7"/>
      <c r="U86" s="7"/>
      <c r="V86" s="11"/>
      <c r="W86" s="11"/>
      <c r="X86" s="11"/>
      <c r="Y86" s="11"/>
      <c r="Z86" s="11"/>
      <c r="AA86" s="11"/>
      <c r="AB86" s="11"/>
      <c r="AC86" s="11"/>
      <c r="AD86" s="11"/>
      <c r="AE86" s="11"/>
      <c r="AF86" s="11"/>
      <c r="AG86" s="11"/>
      <c r="AH86" s="11"/>
      <c r="AI86" s="101"/>
      <c r="AJ86" s="101"/>
      <c r="AK86" s="101"/>
      <c r="AL86" s="101"/>
      <c r="AM86" s="67"/>
      <c r="AN86" s="67"/>
      <c r="AO86" s="70"/>
      <c r="AP86" s="70"/>
      <c r="AQ86" s="4"/>
      <c r="AR86" s="4"/>
    </row>
    <row r="87" spans="3:44" s="3" customFormat="1" ht="15" hidden="1" customHeight="1" x14ac:dyDescent="0.25">
      <c r="C87" s="7" t="str">
        <f>IF(OR(F87="",H87=""),"",IF(F87=H87,1,IF(F87&lt;H87,0,IF(F87-H87&lt;10,2,IF(F87&gt;H87,3,SE)))))</f>
        <v/>
      </c>
      <c r="D87" s="241" t="s">
        <v>46</v>
      </c>
      <c r="E87" s="242"/>
      <c r="F87" s="242"/>
      <c r="G87" s="242"/>
      <c r="H87" s="242"/>
      <c r="I87" s="242"/>
      <c r="J87" s="242"/>
      <c r="K87" s="242"/>
      <c r="L87" s="242"/>
      <c r="M87" s="242"/>
      <c r="N87" s="242"/>
      <c r="O87" s="243"/>
      <c r="P87" s="196"/>
      <c r="Q87" s="7" t="str">
        <f>IF(OR(H87="",F87=""),"",IF(H87=F87,1,IF(H87&lt;F87,0,IF(H87-F87&lt;10,2,IF(H87&gt;F87,3,SE)))))</f>
        <v/>
      </c>
      <c r="R87" s="7" t="s">
        <v>36</v>
      </c>
      <c r="S87" s="7"/>
      <c r="T87" s="7"/>
      <c r="U87" s="7"/>
      <c r="V87" s="11"/>
      <c r="W87" s="11"/>
      <c r="X87" s="11"/>
      <c r="Y87" s="11"/>
      <c r="Z87" s="11"/>
      <c r="AA87" s="11"/>
      <c r="AB87" s="11"/>
      <c r="AC87" s="11"/>
      <c r="AD87" s="11"/>
      <c r="AE87" s="11"/>
      <c r="AF87" s="11"/>
      <c r="AG87" s="11"/>
      <c r="AH87" s="11"/>
      <c r="AI87" s="101"/>
      <c r="AJ87" s="101"/>
      <c r="AK87" s="101"/>
      <c r="AL87" s="101"/>
      <c r="AM87" s="67"/>
      <c r="AN87" s="67"/>
      <c r="AO87" s="70"/>
      <c r="AP87" s="70"/>
      <c r="AQ87" s="4"/>
      <c r="AR87" s="4"/>
    </row>
    <row r="88" spans="3:44" s="3" customFormat="1" ht="15.75" hidden="1" customHeight="1" thickBot="1" x14ac:dyDescent="0.3">
      <c r="C88" s="7" t="str">
        <f>IF(OR(F88="",H88=""),"",IF(F88=H88,1,IF(F88&lt;H88,0,IF(F88-H88&lt;10,2,IF(F88&gt;H88,3,SE)))))</f>
        <v/>
      </c>
      <c r="D88" s="244"/>
      <c r="E88" s="245"/>
      <c r="F88" s="245"/>
      <c r="G88" s="245"/>
      <c r="H88" s="245"/>
      <c r="I88" s="245"/>
      <c r="J88" s="245"/>
      <c r="K88" s="245"/>
      <c r="L88" s="245"/>
      <c r="M88" s="245"/>
      <c r="N88" s="245"/>
      <c r="O88" s="246"/>
      <c r="P88" s="196"/>
      <c r="Q88" s="7" t="str">
        <f>IF(OR(H88="",F88=""),"",IF(H88=F88,1,IF(H88&lt;F88,0,IF(H88-F88&lt;10,2,IF(H88&gt;F88,3,SE)))))</f>
        <v/>
      </c>
      <c r="R88" s="7" t="s">
        <v>39</v>
      </c>
      <c r="S88" s="7"/>
      <c r="T88" s="7"/>
      <c r="U88" s="7"/>
      <c r="V88" s="11"/>
      <c r="W88" s="11"/>
      <c r="X88" s="11"/>
      <c r="Y88" s="11"/>
      <c r="Z88" s="11"/>
      <c r="AA88" s="11"/>
      <c r="AB88" s="11"/>
      <c r="AC88" s="11"/>
      <c r="AD88" s="11"/>
      <c r="AE88" s="11"/>
      <c r="AF88" s="11"/>
      <c r="AG88" s="11"/>
      <c r="AH88" s="11"/>
      <c r="AI88" s="101"/>
      <c r="AJ88" s="101"/>
      <c r="AK88" s="101"/>
      <c r="AL88" s="101"/>
      <c r="AM88" s="67"/>
      <c r="AN88" s="67"/>
      <c r="AO88" s="70"/>
      <c r="AP88" s="70"/>
      <c r="AQ88" s="4"/>
      <c r="AR88" s="4"/>
    </row>
    <row r="89" spans="3:44" s="3" customFormat="1" ht="15.75" hidden="1" thickBot="1" x14ac:dyDescent="0.3">
      <c r="C89" s="7"/>
      <c r="D89" s="201" t="s">
        <v>35</v>
      </c>
      <c r="E89" s="180" t="s">
        <v>18</v>
      </c>
      <c r="F89" s="181" t="s">
        <v>87</v>
      </c>
      <c r="G89" s="181" t="s">
        <v>4</v>
      </c>
      <c r="H89" s="181" t="s">
        <v>83</v>
      </c>
      <c r="I89" s="181" t="s">
        <v>84</v>
      </c>
      <c r="J89" s="181" t="s">
        <v>85</v>
      </c>
      <c r="K89" s="181" t="s">
        <v>86</v>
      </c>
      <c r="L89" s="181" t="s">
        <v>37</v>
      </c>
      <c r="M89" s="181" t="s">
        <v>5</v>
      </c>
      <c r="N89" s="181" t="s">
        <v>6</v>
      </c>
      <c r="O89" s="182" t="s">
        <v>88</v>
      </c>
      <c r="P89" s="196"/>
      <c r="Q89" s="7"/>
      <c r="R89" s="7" t="s">
        <v>89</v>
      </c>
      <c r="S89" s="7"/>
      <c r="T89" s="7"/>
      <c r="U89" s="183" t="s">
        <v>35</v>
      </c>
      <c r="V89" s="18" t="s">
        <v>3</v>
      </c>
      <c r="W89" s="18" t="s">
        <v>87</v>
      </c>
      <c r="X89" s="18"/>
      <c r="Y89" s="18" t="s">
        <v>4</v>
      </c>
      <c r="Z89" s="18" t="s">
        <v>83</v>
      </c>
      <c r="AA89" s="18"/>
      <c r="AB89" s="18"/>
      <c r="AC89" s="18" t="s">
        <v>84</v>
      </c>
      <c r="AD89" s="18" t="s">
        <v>85</v>
      </c>
      <c r="AE89" s="18" t="s">
        <v>86</v>
      </c>
      <c r="AF89" s="18" t="s">
        <v>37</v>
      </c>
      <c r="AG89" s="18" t="s">
        <v>5</v>
      </c>
      <c r="AH89" s="18" t="s">
        <v>6</v>
      </c>
      <c r="AI89" s="2" t="s">
        <v>88</v>
      </c>
      <c r="AJ89" s="2" t="s">
        <v>7</v>
      </c>
      <c r="AK89" s="2" t="s">
        <v>8</v>
      </c>
      <c r="AL89" s="2" t="s">
        <v>9</v>
      </c>
      <c r="AM89" s="4"/>
      <c r="AN89" s="67"/>
      <c r="AO89" s="70"/>
      <c r="AP89" s="70"/>
      <c r="AQ89" s="4"/>
      <c r="AR89" s="4"/>
    </row>
    <row r="90" spans="3:44" s="3" customFormat="1" hidden="1" x14ac:dyDescent="0.25">
      <c r="C90" s="7"/>
      <c r="D90" s="202" t="s">
        <v>38</v>
      </c>
      <c r="E90" s="185" t="str">
        <f>VLOOKUP(AL90,$U$90:$AK$93,2)</f>
        <v>ARGENTINA</v>
      </c>
      <c r="F90" s="185">
        <f>VLOOKUP(AL90,$U$90:$AK$93,3)</f>
        <v>6</v>
      </c>
      <c r="G90" s="185">
        <f>VLOOKUP(AL90,$U$90:$AK$93,4)</f>
        <v>0</v>
      </c>
      <c r="H90" s="186">
        <f>VLOOKUP(AL90,$U$90:$AK$93,5)</f>
        <v>15</v>
      </c>
      <c r="I90" s="186">
        <f>VLOOKUP(AL90,$U$90:$AK$93,6)</f>
        <v>5</v>
      </c>
      <c r="J90" s="186">
        <f>VLOOKUP(AL90,$U$90:$AK$93,7)</f>
        <v>0</v>
      </c>
      <c r="K90" s="186">
        <f>VLOOKUP(AL90,$U$90:$AK$93,8)</f>
        <v>0</v>
      </c>
      <c r="L90" s="186">
        <f>VLOOKUP(AL90,$U$90:$AK$93,9)</f>
        <v>0</v>
      </c>
      <c r="M90" s="186">
        <f>VLOOKUP(AL90,$U$90:$AK$93,10)</f>
        <v>0</v>
      </c>
      <c r="N90" s="185">
        <f>VLOOKUP(AL90,$U$90:$AK$93,11)</f>
        <v>1</v>
      </c>
      <c r="O90" s="203">
        <f>VLOOKUP(AL90,$U$90:$AK$93,12)</f>
        <v>692</v>
      </c>
      <c r="P90" s="196"/>
      <c r="Q90" s="7"/>
      <c r="R90" s="7" t="s">
        <v>90</v>
      </c>
      <c r="S90" s="7"/>
      <c r="T90" s="7"/>
      <c r="U90" s="183">
        <v>1</v>
      </c>
      <c r="V90" s="11" t="s">
        <v>104</v>
      </c>
      <c r="W90" s="11">
        <f>COUNT($H$98,$H$104,$H$110,$H$116,$H$122,$H$128)</f>
        <v>6</v>
      </c>
      <c r="X90" s="11"/>
      <c r="Y90" s="11">
        <f>SUM(Q98,Q105,Q111,Q116,Q123,Q129)</f>
        <v>3</v>
      </c>
      <c r="Z90" s="11">
        <f>SUM(COUNTIFS($C$98:$C$129,3,$D$98:$D$129,V90),COUNTIFS($I$98:$I$129,V90,$Q$98:$Q$129,3))</f>
        <v>1</v>
      </c>
      <c r="AA90" s="11"/>
      <c r="AB90" s="11"/>
      <c r="AC90" s="11">
        <f>SUM(COUNTIFS($C$98:$C$129,2,$D$98:$D$129,V90),COUNTIFS($I$98:$I$129,V90,$Q$98:$Q$129,2))</f>
        <v>0</v>
      </c>
      <c r="AD90" s="11">
        <f>SUM(COUNTIFS($C$98:$C$129,1,$D$98:$D$129,V90),COUNTIFS($I$98:$I$129,V90,$Q$98:$Q$129,1))</f>
        <v>0</v>
      </c>
      <c r="AE90" s="11">
        <f>SUM(COUNTIFS($C$98:$C$129,0,$D$98:$D$129,V90),COUNTIFS($I$98:$I$129,V90,$Q$98:$Q$129,0))</f>
        <v>5</v>
      </c>
      <c r="AF90" s="204">
        <f>SUM(H116,H123,H129,H98,H105,H111)</f>
        <v>423</v>
      </c>
      <c r="AG90" s="204">
        <f>SUM(F98,F105,F111,F116,F123,F129)</f>
        <v>611</v>
      </c>
      <c r="AH90" s="204">
        <f>AF90-AG90</f>
        <v>-188</v>
      </c>
      <c r="AI90" s="6">
        <f>IF(OR($F$98="",$H$98=""),0,(Y90/(W90*3)))</f>
        <v>0.16666666666666666</v>
      </c>
      <c r="AJ90" s="5">
        <f>(Y90*10^10)+((AF90+5000)*10^6)+AH90*10+U90</f>
        <v>35422998121</v>
      </c>
      <c r="AK90" s="5">
        <f>LARGE($AJ$90:$AJ$93,U90)</f>
        <v>155692001794</v>
      </c>
      <c r="AL90" s="98">
        <f>MATCH(AK90,$AJ$90:$AJ$93,0)</f>
        <v>4</v>
      </c>
      <c r="AM90" s="4"/>
      <c r="AN90" s="67"/>
      <c r="AO90" s="70"/>
      <c r="AP90" s="70"/>
      <c r="AQ90" s="4"/>
      <c r="AR90" s="4"/>
    </row>
    <row r="91" spans="3:44" s="3" customFormat="1" hidden="1" x14ac:dyDescent="0.25">
      <c r="C91" s="7"/>
      <c r="D91" s="205" t="s">
        <v>40</v>
      </c>
      <c r="E91" s="185" t="str">
        <f>VLOOKUP(AL91,$U$90:$AK$93,2)</f>
        <v>NORUEGA</v>
      </c>
      <c r="F91" s="206">
        <f>VLOOKUP(AL91,$U$90:$AK$93,3)</f>
        <v>6</v>
      </c>
      <c r="G91" s="206">
        <f>VLOOKUP(AL91,$U$90:$AK$93,4)</f>
        <v>0</v>
      </c>
      <c r="H91" s="207">
        <f>VLOOKUP(AL91,$U$90:$AK$93,5)</f>
        <v>12</v>
      </c>
      <c r="I91" s="207">
        <f>VLOOKUP(AL91,$U$90:$AK$93,6)</f>
        <v>4</v>
      </c>
      <c r="J91" s="207">
        <f>VLOOKUP(AL91,$U$90:$AK$93,7)</f>
        <v>0</v>
      </c>
      <c r="K91" s="207">
        <f>VLOOKUP(AL91,$U$90:$AK$93,8)</f>
        <v>0</v>
      </c>
      <c r="L91" s="207">
        <f>VLOOKUP(AL91,$U$90:$AK$93,9)</f>
        <v>0</v>
      </c>
      <c r="M91" s="207">
        <f>VLOOKUP(AL91,$U$90:$AK$93,10)</f>
        <v>0</v>
      </c>
      <c r="N91" s="206">
        <f>VLOOKUP(AL91,$U$90:$AK$93,11)</f>
        <v>2</v>
      </c>
      <c r="O91" s="208">
        <f>VLOOKUP(AL91,$U$90:$AK$93,12)</f>
        <v>649</v>
      </c>
      <c r="P91" s="196"/>
      <c r="Q91" s="7"/>
      <c r="R91" s="7" t="s">
        <v>91</v>
      </c>
      <c r="S91" s="7"/>
      <c r="T91" s="7"/>
      <c r="U91" s="183">
        <v>2</v>
      </c>
      <c r="V91" s="11" t="s">
        <v>32</v>
      </c>
      <c r="W91" s="11">
        <f>COUNT($H$98,$H$104,$H$110,$H$116,$H$122,$H$128)</f>
        <v>6</v>
      </c>
      <c r="X91" s="11"/>
      <c r="Y91" s="11">
        <f>SUM(Q99,Q104,C111,Q117,Q122,C129)</f>
        <v>12</v>
      </c>
      <c r="Z91" s="11">
        <f>SUM(COUNTIFS($C$98:$C$129,3,$D$98:$D$129,V91),COUNTIFS($I$98:$I$129,V91,$Q$98:$Q$129,3))</f>
        <v>4</v>
      </c>
      <c r="AA91" s="11"/>
      <c r="AB91" s="11"/>
      <c r="AC91" s="11">
        <f>SUM(COUNTIFS($C$98:$C$129,2,$D$98:$D$129,V91),COUNTIFS($I$98:$I$129,V91,$Q$98:$Q$129,2))</f>
        <v>0</v>
      </c>
      <c r="AD91" s="11">
        <f>SUM(COUNTIFS($C$98:$C$129,1,$D$98:$D$129,V91),COUNTIFS($I$98:$I$129,V91,$Q$98:$Q$129,1))</f>
        <v>0</v>
      </c>
      <c r="AE91" s="11">
        <f>SUM(COUNTIFS($C$98:$C$129,0,$D$98:$D$129,V91),COUNTIFS($I$98:$I$129,V91,$Q$98:$Q$129,0))</f>
        <v>2</v>
      </c>
      <c r="AF91" s="204">
        <f>SUM(H99,H104,F111,H117,H122,F129)</f>
        <v>649</v>
      </c>
      <c r="AG91" s="204">
        <f>SUM(H129,F122,F117,H111,F104,F99)</f>
        <v>530</v>
      </c>
      <c r="AH91" s="204">
        <f t="shared" ref="AH91:AH93" si="2">AF91-AG91</f>
        <v>119</v>
      </c>
      <c r="AI91" s="6">
        <f>IF(OR($F$98="",$H$98=""),0,(Y91/(W91*3)))</f>
        <v>0.66666666666666663</v>
      </c>
      <c r="AJ91" s="5">
        <f>(Y91*10^10)+((AF91+5000)*10^6)+AH91*10+U91</f>
        <v>125649001192</v>
      </c>
      <c r="AK91" s="5">
        <f>LARGE($AJ$90:$AJ$93,U91)</f>
        <v>125649001192</v>
      </c>
      <c r="AL91" s="98">
        <f t="shared" ref="AL91:AL93" si="3">MATCH(AK91,$AJ$90:$AJ$93,0)</f>
        <v>2</v>
      </c>
      <c r="AM91" s="4"/>
      <c r="AN91" s="67"/>
      <c r="AO91" s="70"/>
      <c r="AP91" s="70"/>
      <c r="AQ91" s="4"/>
      <c r="AR91" s="4"/>
    </row>
    <row r="92" spans="3:44" s="3" customFormat="1" hidden="1" x14ac:dyDescent="0.25">
      <c r="C92" s="7"/>
      <c r="D92" s="209" t="s">
        <v>41</v>
      </c>
      <c r="E92" s="192" t="str">
        <f>VLOOKUP(AL92,$U$90:$AK$93,2)</f>
        <v>DINAMARCA</v>
      </c>
      <c r="F92" s="210">
        <f>VLOOKUP(AL92,$U$90:$AK$93,3)</f>
        <v>6</v>
      </c>
      <c r="G92" s="210">
        <f>VLOOKUP(AL92,$U$90:$AK$93,4)</f>
        <v>0</v>
      </c>
      <c r="H92" s="211">
        <f>VLOOKUP(AL92,$U$90:$AK$93,5)</f>
        <v>6</v>
      </c>
      <c r="I92" s="211">
        <f>VLOOKUP(AL92,$U$90:$AK$93,6)</f>
        <v>2</v>
      </c>
      <c r="J92" s="211">
        <f>VLOOKUP(AL92,$U$90:$AK$93,7)</f>
        <v>0</v>
      </c>
      <c r="K92" s="211">
        <f>VLOOKUP(AL92,$U$90:$AK$93,8)</f>
        <v>0</v>
      </c>
      <c r="L92" s="211">
        <f>VLOOKUP(AL92,$U$90:$AK$93,9)</f>
        <v>0</v>
      </c>
      <c r="M92" s="211">
        <f>VLOOKUP(AL92,$U$90:$AK$93,10)</f>
        <v>0</v>
      </c>
      <c r="N92" s="210">
        <f>VLOOKUP(AL92,$U$90:$AK$93,11)</f>
        <v>4</v>
      </c>
      <c r="O92" s="212">
        <f>VLOOKUP(AL92,$U$90:$AK$93,12)</f>
        <v>629</v>
      </c>
      <c r="P92" s="196"/>
      <c r="Q92" s="7"/>
      <c r="R92" s="7" t="s">
        <v>92</v>
      </c>
      <c r="S92" s="7"/>
      <c r="T92" s="7"/>
      <c r="U92" s="183">
        <v>3</v>
      </c>
      <c r="V92" s="11" t="s">
        <v>25</v>
      </c>
      <c r="W92" s="11">
        <f t="shared" ref="W92:W93" si="4">COUNT($H$98,$H$104,$H$110,$H$116,$H$122,$H$128)</f>
        <v>6</v>
      </c>
      <c r="X92" s="11"/>
      <c r="Y92" s="11">
        <f>SUM(C99,C105,Q110,C117,C123,Q128)</f>
        <v>6</v>
      </c>
      <c r="Z92" s="11">
        <f>SUM(COUNTIFS($C$98:$C$129,3,$D$98:$D$129,V92),COUNTIFS($I$98:$I$129,V92,$Q$98:$Q$129,3))</f>
        <v>2</v>
      </c>
      <c r="AA92" s="11"/>
      <c r="AB92" s="11"/>
      <c r="AC92" s="11">
        <f>SUM(COUNTIFS($C$98:$C$129,2,$D$98:$D$129,V92),COUNTIFS($I$98:$I$129,V92,$Q$98:$Q$129,2))</f>
        <v>0</v>
      </c>
      <c r="AD92" s="11">
        <f>SUM(COUNTIFS($C$98:$C$129,1,$D$98:$D$129,V92),COUNTIFS($I$98:$I$129,V92,$Q$98:$Q$129,1))</f>
        <v>0</v>
      </c>
      <c r="AE92" s="11">
        <f>SUM(COUNTIFS($C$98:$C$129,0,$D$98:$D$129,V92),COUNTIFS($I$98:$I$129,V92,$Q$98:$Q$129,0))</f>
        <v>4</v>
      </c>
      <c r="AF92" s="204">
        <f>SUM(H128,F123,F117,H110,F105,F99)</f>
        <v>629</v>
      </c>
      <c r="AG92" s="204">
        <f>SUM(H99,H105,F110,H117,H123,F128)</f>
        <v>739</v>
      </c>
      <c r="AH92" s="204">
        <f t="shared" si="2"/>
        <v>-110</v>
      </c>
      <c r="AI92" s="6">
        <f>IF(OR($F$98="",$H$98=""),0,(Y92/(W92*3)))</f>
        <v>0.33333333333333331</v>
      </c>
      <c r="AJ92" s="5">
        <f>(Y92*10^10)+((AF92+5000)*10^6)+AH92*10+U92</f>
        <v>65628998903</v>
      </c>
      <c r="AK92" s="5">
        <f>LARGE($AJ$90:$AJ$93,U92)</f>
        <v>65628998903</v>
      </c>
      <c r="AL92" s="98">
        <f t="shared" si="3"/>
        <v>3</v>
      </c>
      <c r="AM92" s="4"/>
      <c r="AN92" s="67"/>
      <c r="AO92" s="70"/>
      <c r="AP92" s="70"/>
      <c r="AQ92" s="4"/>
      <c r="AR92" s="4"/>
    </row>
    <row r="93" spans="3:44" s="3" customFormat="1" ht="15.75" hidden="1" thickBot="1" x14ac:dyDescent="0.3">
      <c r="C93" s="7"/>
      <c r="D93" s="213" t="s">
        <v>42</v>
      </c>
      <c r="E93" s="214" t="str">
        <f>VLOOKUP(AL93,$U$90:$AK$93,2)</f>
        <v>EGITO</v>
      </c>
      <c r="F93" s="215">
        <f>VLOOKUP(AL93,$U$90:$AK$93,3)</f>
        <v>6</v>
      </c>
      <c r="G93" s="215">
        <f>VLOOKUP(AL93,$U$90:$AK$93,4)</f>
        <v>0</v>
      </c>
      <c r="H93" s="216">
        <f>VLOOKUP(AL93,$U$90:$AK$93,5)</f>
        <v>3</v>
      </c>
      <c r="I93" s="216">
        <f>VLOOKUP(AL93,$U$90:$AK$93,6)</f>
        <v>1</v>
      </c>
      <c r="J93" s="216">
        <f>VLOOKUP(AL93,$U$90:$AK$93,7)</f>
        <v>0</v>
      </c>
      <c r="K93" s="216">
        <f>VLOOKUP(AL93,$U$90:$AK$93,8)</f>
        <v>0</v>
      </c>
      <c r="L93" s="216">
        <f>VLOOKUP(AL93,$U$90:$AK$93,9)</f>
        <v>0</v>
      </c>
      <c r="M93" s="216">
        <f>VLOOKUP(AL93,$U$90:$AK$93,10)</f>
        <v>0</v>
      </c>
      <c r="N93" s="215">
        <f>VLOOKUP(AL93,$U$90:$AK$93,11)</f>
        <v>5</v>
      </c>
      <c r="O93" s="217">
        <f>VLOOKUP(AL93,$U$90:$AK$93,12)</f>
        <v>423</v>
      </c>
      <c r="P93" s="196"/>
      <c r="Q93" s="7"/>
      <c r="R93" s="7" t="s">
        <v>93</v>
      </c>
      <c r="S93" s="7"/>
      <c r="T93" s="7"/>
      <c r="U93" s="183">
        <v>4</v>
      </c>
      <c r="V93" s="11" t="s">
        <v>11</v>
      </c>
      <c r="W93" s="11">
        <f t="shared" si="4"/>
        <v>6</v>
      </c>
      <c r="X93" s="11"/>
      <c r="Y93" s="11">
        <f>SUM(C98,C104,C110,C116,C122,C128)</f>
        <v>15</v>
      </c>
      <c r="Z93" s="11">
        <f>SUM(COUNTIFS($C$98:$C$129,3,$D$98:$D$129,V93),COUNTIFS($I$98:$I$129,V93,$Q$98:$Q$129,3))</f>
        <v>5</v>
      </c>
      <c r="AA93" s="11"/>
      <c r="AB93" s="11"/>
      <c r="AC93" s="11">
        <f>SUM(COUNTIFS($C$98:$C$129,2,$D$98:$D$129,V93),COUNTIFS($I$98:$I$129,V93,$Q$98:$Q$129,2))</f>
        <v>0</v>
      </c>
      <c r="AD93" s="11">
        <f>SUM(COUNTIFS($C$98:$C$129,1,$D$98:$D$129,V93),COUNTIFS($I$98:$I$129,V93,$Q$98:$Q$129,1))</f>
        <v>0</v>
      </c>
      <c r="AE93" s="11">
        <f>SUM(COUNTIFS($C$98:$C$129,0,$D$98:$D$129,V93),COUNTIFS($I$98:$I$129,V93,$Q$98:$Q$129,0))</f>
        <v>1</v>
      </c>
      <c r="AF93" s="204">
        <f>SUM(F98,F104,F110,F116,F122,F128,)</f>
        <v>692</v>
      </c>
      <c r="AG93" s="204">
        <f>SUM(H128,H122,H116,H110,H104,H98)</f>
        <v>513</v>
      </c>
      <c r="AH93" s="204">
        <f t="shared" si="2"/>
        <v>179</v>
      </c>
      <c r="AI93" s="6">
        <f>IF(OR($F$98="",$H$98=""),0,(Y93/(W93*3)))</f>
        <v>0.83333333333333337</v>
      </c>
      <c r="AJ93" s="5">
        <f>(Y93*10^10)+((AF93+5000)*10^6)+AH93*10+U93</f>
        <v>155692001794</v>
      </c>
      <c r="AK93" s="5">
        <f>LARGE($AJ$90:$AJ$93,U93)</f>
        <v>35422998121</v>
      </c>
      <c r="AL93" s="98">
        <f t="shared" si="3"/>
        <v>1</v>
      </c>
      <c r="AM93" s="4"/>
      <c r="AN93" s="67"/>
      <c r="AO93" s="70"/>
      <c r="AP93" s="70"/>
      <c r="AQ93" s="4"/>
      <c r="AR93" s="4"/>
    </row>
    <row r="94" spans="3:44" s="3" customFormat="1" ht="15.75" hidden="1" thickBot="1" x14ac:dyDescent="0.3">
      <c r="C94" s="7" t="str">
        <f>IF(OR(F94="",H94=""),"",IF(F94=H94,1,IF(F94&lt;H94,0,IF(F94-H94&lt;10,2,IF(F94&gt;H94,3,SE)))))</f>
        <v/>
      </c>
      <c r="D94" s="196"/>
      <c r="E94" s="196"/>
      <c r="F94" s="196"/>
      <c r="G94" s="196"/>
      <c r="H94" s="196"/>
      <c r="I94" s="196"/>
      <c r="J94" s="196"/>
      <c r="K94" s="196"/>
      <c r="L94" s="196"/>
      <c r="M94" s="196"/>
      <c r="N94" s="196"/>
      <c r="O94" s="196"/>
      <c r="P94" s="196"/>
      <c r="Q94" s="7" t="str">
        <f>IF(OR(H94="",F94=""),"",IF(H94=F94,1,IF(H94&lt;F94,0,IF(H94-F94&lt;10,2,IF(H94&gt;F94,3,SE)))))</f>
        <v/>
      </c>
      <c r="R94" s="7" t="s">
        <v>94</v>
      </c>
      <c r="S94" s="7"/>
      <c r="T94" s="7"/>
      <c r="U94" s="7"/>
      <c r="V94" s="11"/>
      <c r="W94" s="11"/>
      <c r="X94" s="11"/>
      <c r="Y94" s="11"/>
      <c r="Z94" s="11"/>
      <c r="AA94" s="11"/>
      <c r="AB94" s="11"/>
      <c r="AC94" s="11"/>
      <c r="AD94" s="11"/>
      <c r="AE94" s="11"/>
      <c r="AF94" s="11"/>
      <c r="AG94" s="11"/>
      <c r="AH94" s="11"/>
      <c r="AI94" s="5"/>
      <c r="AJ94" s="5"/>
      <c r="AK94" s="5"/>
      <c r="AL94" s="5"/>
      <c r="AM94" s="4"/>
      <c r="AN94" s="67"/>
      <c r="AO94" s="70"/>
      <c r="AP94" s="70"/>
      <c r="AQ94" s="4"/>
      <c r="AR94" s="4"/>
    </row>
    <row r="95" spans="3:44" s="3" customFormat="1" ht="15" hidden="1" customHeight="1" x14ac:dyDescent="0.25">
      <c r="C95" s="7" t="str">
        <f>IF(OR(F95="",H95=""),"",IF(F95=H95,1,IF(F95&lt;H95,0,IF(F95-H95&lt;10,2,IF(F95&gt;H95,3,SE)))))</f>
        <v/>
      </c>
      <c r="D95" s="278" t="s">
        <v>82</v>
      </c>
      <c r="E95" s="279"/>
      <c r="F95" s="279"/>
      <c r="G95" s="279"/>
      <c r="H95" s="279"/>
      <c r="I95" s="279"/>
      <c r="J95" s="279"/>
      <c r="K95" s="279"/>
      <c r="L95" s="279"/>
      <c r="M95" s="279"/>
      <c r="N95" s="279"/>
      <c r="O95" s="279"/>
      <c r="P95" s="280"/>
      <c r="Q95" s="7" t="str">
        <f>IF(OR(H95="",F95=""),"",IF(H95=F95,1,IF(H95&lt;F95,0,IF(H95-F95&lt;10,2,IF(H95&gt;F95,3,SE)))))</f>
        <v/>
      </c>
      <c r="R95" s="7" t="s">
        <v>43</v>
      </c>
      <c r="S95" s="7"/>
      <c r="T95" s="7"/>
      <c r="U95" s="7"/>
      <c r="V95" s="11"/>
      <c r="W95" s="11"/>
      <c r="X95" s="11"/>
      <c r="Y95" s="11"/>
      <c r="Z95" s="11"/>
      <c r="AA95" s="11"/>
      <c r="AB95" s="11"/>
      <c r="AC95" s="11"/>
      <c r="AD95" s="11"/>
      <c r="AE95" s="11"/>
      <c r="AF95" s="11"/>
      <c r="AG95" s="11"/>
      <c r="AH95" s="11"/>
      <c r="AI95" s="5"/>
      <c r="AJ95" s="5"/>
      <c r="AK95" s="5"/>
      <c r="AL95" s="5"/>
      <c r="AM95" s="4"/>
      <c r="AN95" s="67"/>
      <c r="AO95" s="70"/>
      <c r="AP95" s="70"/>
      <c r="AQ95" s="4"/>
      <c r="AR95" s="4"/>
    </row>
    <row r="96" spans="3:44" s="3" customFormat="1" ht="15.75" hidden="1" customHeight="1" thickBot="1" x14ac:dyDescent="0.3">
      <c r="C96" s="7" t="str">
        <f>IF(OR(F96="",H96=""),"",IF(F96=H96,1,IF(F96&lt;H96,0,IF(F96-H96&lt;10,2,IF(F96&gt;H96,3,SE)))))</f>
        <v/>
      </c>
      <c r="D96" s="281"/>
      <c r="E96" s="282"/>
      <c r="F96" s="282"/>
      <c r="G96" s="282"/>
      <c r="H96" s="282"/>
      <c r="I96" s="282"/>
      <c r="J96" s="282"/>
      <c r="K96" s="282"/>
      <c r="L96" s="282"/>
      <c r="M96" s="282"/>
      <c r="N96" s="282"/>
      <c r="O96" s="282"/>
      <c r="P96" s="283"/>
      <c r="Q96" s="7" t="str">
        <f>IF(OR(H96="",F96=""),"",IF(H96=F96,1,IF(H96&lt;F96,0,IF(H96-F96&lt;10,2,IF(H96&gt;F96,3,SE)))))</f>
        <v/>
      </c>
      <c r="R96" s="7" t="s">
        <v>95</v>
      </c>
      <c r="S96" s="7"/>
      <c r="T96" s="7"/>
      <c r="U96" s="7"/>
      <c r="V96" s="11"/>
      <c r="W96" s="11"/>
      <c r="X96" s="11"/>
      <c r="Y96" s="11"/>
      <c r="Z96" s="11"/>
      <c r="AA96" s="11"/>
      <c r="AB96" s="11"/>
      <c r="AC96" s="11"/>
      <c r="AD96" s="11"/>
      <c r="AE96" s="11"/>
      <c r="AF96" s="11"/>
      <c r="AG96" s="11"/>
      <c r="AH96" s="11"/>
      <c r="AI96" s="101"/>
      <c r="AJ96" s="101"/>
      <c r="AK96" s="101"/>
      <c r="AL96" s="101"/>
      <c r="AM96" s="67"/>
      <c r="AN96" s="67"/>
      <c r="AO96" s="70"/>
      <c r="AP96" s="70"/>
      <c r="AQ96" s="4"/>
      <c r="AR96" s="4"/>
    </row>
    <row r="97" spans="3:44" s="3" customFormat="1" ht="15.75" hidden="1" thickBot="1" x14ac:dyDescent="0.3">
      <c r="C97" s="7" t="str">
        <f>IF(OR(F97="",H97=""),"",IF(F97=H97,1,IF(F97&lt;H97,0,IF(F97-H97&lt;10,2,IF(F97&gt;H97,3,SE)))))</f>
        <v/>
      </c>
      <c r="D97" s="196"/>
      <c r="E97" s="196"/>
      <c r="F97" s="196"/>
      <c r="G97" s="196"/>
      <c r="H97" s="196"/>
      <c r="I97" s="196"/>
      <c r="J97" s="196"/>
      <c r="K97" s="196"/>
      <c r="L97" s="196"/>
      <c r="M97" s="196"/>
      <c r="N97" s="196"/>
      <c r="O97" s="196"/>
      <c r="P97" s="196"/>
      <c r="Q97" s="7" t="str">
        <f>IF(OR(H97="",F97=""),"",IF(H97=F97,1,IF(H97&lt;F97,0,IF(H97-F97&lt;10,2,IF(H97&gt;F97,3,SE)))))</f>
        <v/>
      </c>
      <c r="R97" s="7"/>
      <c r="S97" s="7"/>
      <c r="T97" s="7"/>
      <c r="U97" s="7"/>
      <c r="V97" s="11"/>
      <c r="W97" s="11"/>
      <c r="X97" s="11"/>
      <c r="Y97" s="11"/>
      <c r="Z97" s="11"/>
      <c r="AA97" s="11"/>
      <c r="AB97" s="11"/>
      <c r="AC97" s="11"/>
      <c r="AD97" s="11"/>
      <c r="AE97" s="11"/>
      <c r="AF97" s="11"/>
      <c r="AG97" s="11"/>
      <c r="AH97" s="11"/>
      <c r="AI97" s="101"/>
      <c r="AJ97" s="101"/>
      <c r="AK97" s="101"/>
      <c r="AL97" s="101"/>
      <c r="AM97" s="67"/>
      <c r="AN97" s="67"/>
      <c r="AO97" s="70"/>
      <c r="AP97" s="70"/>
      <c r="AQ97" s="4"/>
      <c r="AR97" s="4"/>
    </row>
    <row r="98" spans="3:44" s="3" customFormat="1" ht="15.75" hidden="1" thickBot="1" x14ac:dyDescent="0.3">
      <c r="C98" s="7">
        <f>IF(OR(F98="",H98=""),"",IF(F98=H98,1,IF(F98&lt;H98,0,IF(F98-H98&lt;10,2,IF(F98&gt;H98,3,SE)))))</f>
        <v>3</v>
      </c>
      <c r="D98" s="284" t="str">
        <f>V93</f>
        <v>ARGENTINA</v>
      </c>
      <c r="E98" s="284"/>
      <c r="F98" s="197">
        <f>IF(OR(K10="",L10=""),"",SUM(K10:L10))</f>
        <v>116</v>
      </c>
      <c r="G98" s="22" t="s">
        <v>44</v>
      </c>
      <c r="H98" s="197">
        <f>IF(OR(K39="",L39=""),"",SUM(K39:L39))</f>
        <v>58</v>
      </c>
      <c r="I98" s="284" t="str">
        <f>V90</f>
        <v>EGITO</v>
      </c>
      <c r="J98" s="284"/>
      <c r="K98" s="284"/>
      <c r="L98" s="284"/>
      <c r="M98" s="284"/>
      <c r="N98" s="284"/>
      <c r="O98" s="284"/>
      <c r="P98" s="284"/>
      <c r="Q98" s="7">
        <f>IF(OR(H98="",F98=""),"",IF(H98=F98,1,IF(H98&lt;F98,0,IF(H98-F98&lt;10,2,IF(H98&gt;F98,3,SE)))))</f>
        <v>0</v>
      </c>
      <c r="R98" s="198"/>
      <c r="S98" s="7" t="s">
        <v>96</v>
      </c>
      <c r="T98" s="7"/>
      <c r="U98" s="7"/>
      <c r="V98" s="11"/>
      <c r="W98" s="11"/>
      <c r="X98" s="11"/>
      <c r="Y98" s="11"/>
      <c r="Z98" s="11"/>
      <c r="AA98" s="11"/>
      <c r="AB98" s="11"/>
      <c r="AC98" s="11"/>
      <c r="AD98" s="11"/>
      <c r="AE98" s="11"/>
      <c r="AF98" s="11"/>
      <c r="AG98" s="11"/>
      <c r="AH98" s="11"/>
      <c r="AI98" s="101"/>
      <c r="AJ98" s="101"/>
      <c r="AK98" s="101"/>
      <c r="AL98" s="101"/>
      <c r="AM98" s="67"/>
      <c r="AN98" s="67"/>
      <c r="AO98" s="70"/>
      <c r="AP98" s="70"/>
      <c r="AQ98" s="4"/>
      <c r="AR98" s="4"/>
    </row>
    <row r="99" spans="3:44" s="3" customFormat="1" ht="15.75" hidden="1" thickBot="1" x14ac:dyDescent="0.3">
      <c r="C99" s="7">
        <f>IF(OR(F99="",H99=""),"",IF(F99=H99,1,IF(F99&lt;H99,0,IF(F99-H99&lt;10,2,IF(F99&gt;H99,3,SE)))))</f>
        <v>3</v>
      </c>
      <c r="D99" s="284" t="str">
        <f>V92</f>
        <v>DINAMARCA</v>
      </c>
      <c r="E99" s="284"/>
      <c r="F99" s="197">
        <f>IF(OR(K23="",L23=""),"",SUM(K23:L23))</f>
        <v>125</v>
      </c>
      <c r="G99" s="22" t="s">
        <v>44</v>
      </c>
      <c r="H99" s="197">
        <f>IF(OR(K31="",L31=""),"",SUM(K31:L31))</f>
        <v>107</v>
      </c>
      <c r="I99" s="284" t="str">
        <f>V91</f>
        <v>NORUEGA</v>
      </c>
      <c r="J99" s="284"/>
      <c r="K99" s="284"/>
      <c r="L99" s="284"/>
      <c r="M99" s="284"/>
      <c r="N99" s="284"/>
      <c r="O99" s="284"/>
      <c r="P99" s="284"/>
      <c r="Q99" s="7">
        <f>IF(OR(H99="",F99=""),"",IF(H99=F99,1,IF(H99&lt;F99,0,IF(H99-F99&lt;10,2,IF(H99&gt;F99,3,SE)))))</f>
        <v>0</v>
      </c>
      <c r="R99" s="199"/>
      <c r="S99" s="7" t="s">
        <v>97</v>
      </c>
      <c r="T99" s="7"/>
      <c r="U99" s="7"/>
      <c r="V99" s="11"/>
      <c r="W99" s="11"/>
      <c r="X99" s="11"/>
      <c r="Y99" s="11"/>
      <c r="Z99" s="11"/>
      <c r="AA99" s="11"/>
      <c r="AB99" s="11"/>
      <c r="AC99" s="11"/>
      <c r="AD99" s="11"/>
      <c r="AE99" s="11"/>
      <c r="AF99" s="11"/>
      <c r="AG99" s="11"/>
      <c r="AH99" s="11"/>
      <c r="AI99" s="101"/>
      <c r="AJ99" s="101"/>
      <c r="AK99" s="101"/>
      <c r="AL99" s="101"/>
      <c r="AM99" s="67"/>
      <c r="AN99" s="67"/>
      <c r="AO99" s="70"/>
      <c r="AP99" s="70"/>
      <c r="AQ99" s="4"/>
      <c r="AR99" s="4"/>
    </row>
    <row r="100" spans="3:44" s="3" customFormat="1" ht="15.75" hidden="1" thickBot="1" x14ac:dyDescent="0.3">
      <c r="C100" s="7" t="str">
        <f>IF(OR(F100="",H100=""),"",IF(F100=H100,1,IF(F100&lt;H100,0,IF(F100-H100&lt;10,2,IF(F100&gt;H100,3,SE)))))</f>
        <v/>
      </c>
      <c r="D100" s="196"/>
      <c r="E100" s="196"/>
      <c r="F100" s="196"/>
      <c r="G100" s="196"/>
      <c r="H100" s="196"/>
      <c r="I100" s="196"/>
      <c r="J100" s="196"/>
      <c r="K100" s="196"/>
      <c r="L100" s="196"/>
      <c r="M100" s="196"/>
      <c r="N100" s="196"/>
      <c r="O100" s="196"/>
      <c r="P100" s="196"/>
      <c r="Q100" s="7" t="str">
        <f>IF(OR(H100="",F100=""),"",IF(H100=F100,1,IF(H100&lt;F100,0,IF(H100-F100&lt;10,2,IF(H100&gt;F100,3,SE)))))</f>
        <v/>
      </c>
      <c r="R100" s="218"/>
      <c r="S100" s="11"/>
      <c r="T100" s="11"/>
      <c r="U100" s="7"/>
      <c r="V100" s="11"/>
      <c r="W100" s="11"/>
      <c r="X100" s="11"/>
      <c r="Y100" s="11"/>
      <c r="Z100" s="11"/>
      <c r="AA100" s="11"/>
      <c r="AB100" s="11"/>
      <c r="AC100" s="11"/>
      <c r="AD100" s="11"/>
      <c r="AE100" s="11"/>
      <c r="AF100" s="11"/>
      <c r="AG100" s="11"/>
      <c r="AH100" s="11"/>
      <c r="AI100" s="101"/>
      <c r="AJ100" s="101"/>
      <c r="AK100" s="101"/>
      <c r="AL100" s="101"/>
      <c r="AM100" s="67"/>
      <c r="AN100" s="67"/>
      <c r="AO100" s="70"/>
      <c r="AP100" s="70"/>
      <c r="AQ100" s="4"/>
      <c r="AR100" s="4"/>
    </row>
    <row r="101" spans="3:44" s="3" customFormat="1" hidden="1" x14ac:dyDescent="0.25">
      <c r="C101" s="7" t="str">
        <f>IF(OR(F101="",H101=""),"",IF(F101=H101,1,IF(F101&lt;H101,0,IF(F101-H101&lt;10,2,IF(F101&gt;H101,3,SE)))))</f>
        <v/>
      </c>
      <c r="D101" s="241" t="s">
        <v>81</v>
      </c>
      <c r="E101" s="242"/>
      <c r="F101" s="242"/>
      <c r="G101" s="242"/>
      <c r="H101" s="242"/>
      <c r="I101" s="242"/>
      <c r="J101" s="242"/>
      <c r="K101" s="242"/>
      <c r="L101" s="242"/>
      <c r="M101" s="242"/>
      <c r="N101" s="242"/>
      <c r="O101" s="242"/>
      <c r="P101" s="243"/>
      <c r="Q101" s="7" t="str">
        <f>IF(OR(H101="",F101=""),"",IF(H101=F101,1,IF(H101&lt;F101,0,IF(H101-F101&lt;10,2,IF(H101&gt;F101,3,SE)))))</f>
        <v/>
      </c>
      <c r="R101" s="7"/>
      <c r="S101" s="7"/>
      <c r="T101" s="7"/>
      <c r="U101" s="7"/>
      <c r="V101" s="11"/>
      <c r="W101" s="11"/>
      <c r="X101" s="11"/>
      <c r="Y101" s="11"/>
      <c r="Z101" s="11"/>
      <c r="AA101" s="11"/>
      <c r="AB101" s="11"/>
      <c r="AC101" s="11"/>
      <c r="AD101" s="11"/>
      <c r="AE101" s="11"/>
      <c r="AF101" s="11"/>
      <c r="AG101" s="11"/>
      <c r="AH101" s="11"/>
      <c r="AI101" s="101"/>
      <c r="AJ101" s="101"/>
      <c r="AK101" s="101"/>
      <c r="AL101" s="101"/>
      <c r="AM101" s="67"/>
      <c r="AN101" s="67"/>
      <c r="AO101" s="70"/>
      <c r="AP101" s="70"/>
      <c r="AQ101" s="4"/>
      <c r="AR101" s="4"/>
    </row>
    <row r="102" spans="3:44" s="3" customFormat="1" ht="15.75" hidden="1" thickBot="1" x14ac:dyDescent="0.3">
      <c r="C102" s="7" t="str">
        <f>IF(OR(F102="",H102=""),"",IF(F102=H102,1,IF(F102&lt;H102,0,IF(F102-H102&lt;10,2,IF(F102&gt;H102,3,SE)))))</f>
        <v/>
      </c>
      <c r="D102" s="244"/>
      <c r="E102" s="245"/>
      <c r="F102" s="245"/>
      <c r="G102" s="245"/>
      <c r="H102" s="245"/>
      <c r="I102" s="245"/>
      <c r="J102" s="245"/>
      <c r="K102" s="245"/>
      <c r="L102" s="245"/>
      <c r="M102" s="245"/>
      <c r="N102" s="245"/>
      <c r="O102" s="245"/>
      <c r="P102" s="246"/>
      <c r="Q102" s="7" t="str">
        <f>IF(OR(H102="",F102=""),"",IF(H102=F102,1,IF(H102&lt;F102,0,IF(H102-F102&lt;10,2,IF(H102&gt;F102,3,SE)))))</f>
        <v/>
      </c>
      <c r="R102" s="7"/>
      <c r="S102" s="7"/>
      <c r="T102" s="7"/>
      <c r="U102" s="7"/>
      <c r="V102" s="11"/>
      <c r="W102" s="11"/>
      <c r="X102" s="11"/>
      <c r="Y102" s="11"/>
      <c r="Z102" s="11"/>
      <c r="AA102" s="11"/>
      <c r="AB102" s="11"/>
      <c r="AC102" s="11"/>
      <c r="AD102" s="11"/>
      <c r="AE102" s="11"/>
      <c r="AF102" s="11"/>
      <c r="AG102" s="11"/>
      <c r="AH102" s="11"/>
      <c r="AI102" s="101"/>
      <c r="AJ102" s="101"/>
      <c r="AK102" s="101"/>
      <c r="AL102" s="101"/>
      <c r="AM102" s="67"/>
      <c r="AN102" s="67"/>
      <c r="AO102" s="70"/>
      <c r="AP102" s="70"/>
      <c r="AQ102" s="4"/>
      <c r="AR102" s="4"/>
    </row>
    <row r="103" spans="3:44" s="3" customFormat="1" hidden="1" x14ac:dyDescent="0.25">
      <c r="C103" s="7" t="str">
        <f>IF(OR(F103="",H103=""),"",IF(F103=H103,1,IF(F103&lt;H103,0,IF(F103-H103&lt;10,2,IF(F103&gt;H103,3,SE)))))</f>
        <v/>
      </c>
      <c r="D103" s="196"/>
      <c r="E103" s="196"/>
      <c r="F103" s="196"/>
      <c r="G103" s="196"/>
      <c r="H103" s="196"/>
      <c r="I103" s="196"/>
      <c r="J103" s="196"/>
      <c r="K103" s="196"/>
      <c r="L103" s="196"/>
      <c r="M103" s="196"/>
      <c r="N103" s="196"/>
      <c r="O103" s="196"/>
      <c r="P103" s="196"/>
      <c r="Q103" s="7" t="str">
        <f>IF(OR(H103="",F103=""),"",IF(H103=F103,1,IF(H103&lt;F103,0,IF(H103-F103&lt;10,2,IF(H103&gt;F103,3,SE)))))</f>
        <v/>
      </c>
      <c r="R103" s="7"/>
      <c r="S103" s="7"/>
      <c r="T103" s="7"/>
      <c r="U103" s="7"/>
      <c r="V103" s="11"/>
      <c r="W103" s="11"/>
      <c r="X103" s="11"/>
      <c r="Y103" s="11"/>
      <c r="Z103" s="11"/>
      <c r="AA103" s="11"/>
      <c r="AB103" s="11"/>
      <c r="AC103" s="11"/>
      <c r="AD103" s="11"/>
      <c r="AE103" s="11"/>
      <c r="AF103" s="11"/>
      <c r="AG103" s="11"/>
      <c r="AH103" s="11"/>
      <c r="AI103" s="101"/>
      <c r="AJ103" s="101"/>
      <c r="AK103" s="101"/>
      <c r="AL103" s="101"/>
      <c r="AM103" s="67"/>
      <c r="AN103" s="67"/>
      <c r="AO103" s="70"/>
      <c r="AP103" s="70"/>
      <c r="AQ103" s="4"/>
      <c r="AR103" s="4"/>
    </row>
    <row r="104" spans="3:44" s="3" customFormat="1" hidden="1" x14ac:dyDescent="0.25">
      <c r="C104" s="7">
        <f>IF(OR(F104="",H104=""),"",IF(F104=H104,1,IF(F104&lt;H104,0,IF(F104-H104&lt;10,2,IF(F104&gt;H104,3,SE)))))</f>
        <v>3</v>
      </c>
      <c r="D104" s="284" t="str">
        <f>V93</f>
        <v>ARGENTINA</v>
      </c>
      <c r="E104" s="284"/>
      <c r="F104" s="197">
        <f>IF(OR(M10="",N10=""),"",SUM(M10:N10))</f>
        <v>111</v>
      </c>
      <c r="G104" s="22" t="s">
        <v>44</v>
      </c>
      <c r="H104" s="197">
        <f>IF(OR(M31="",N31=""),"",SUM(M31:N31))</f>
        <v>83</v>
      </c>
      <c r="I104" s="284" t="str">
        <f>V91</f>
        <v>NORUEGA</v>
      </c>
      <c r="J104" s="284"/>
      <c r="K104" s="284"/>
      <c r="L104" s="284"/>
      <c r="M104" s="284"/>
      <c r="N104" s="284"/>
      <c r="O104" s="284"/>
      <c r="P104" s="284"/>
      <c r="Q104" s="7">
        <f>IF(OR(H104="",F104=""),"",IF(H104=F104,1,IF(H104&lt;F104,0,IF(H104-F104&lt;10,2,IF(H104&gt;F104,3,SE)))))</f>
        <v>0</v>
      </c>
      <c r="R104" s="7"/>
      <c r="S104" s="7"/>
      <c r="T104" s="7"/>
      <c r="U104" s="7"/>
      <c r="V104" s="11"/>
      <c r="W104" s="11"/>
      <c r="X104" s="11"/>
      <c r="Y104" s="11"/>
      <c r="Z104" s="11"/>
      <c r="AA104" s="11"/>
      <c r="AB104" s="11"/>
      <c r="AC104" s="11"/>
      <c r="AD104" s="11"/>
      <c r="AE104" s="11"/>
      <c r="AF104" s="11"/>
      <c r="AG104" s="11"/>
      <c r="AH104" s="11"/>
      <c r="AI104" s="101"/>
      <c r="AJ104" s="101"/>
      <c r="AK104" s="101"/>
      <c r="AL104" s="101"/>
      <c r="AM104" s="67"/>
      <c r="AN104" s="67"/>
      <c r="AO104" s="70"/>
      <c r="AP104" s="70"/>
      <c r="AQ104" s="4"/>
      <c r="AR104" s="4"/>
    </row>
    <row r="105" spans="3:44" s="3" customFormat="1" hidden="1" x14ac:dyDescent="0.25">
      <c r="C105" s="7">
        <f>IF(OR(F105="",H105=""),"",IF(F105=H105,1,IF(F105&lt;H105,0,IF(F105-H105&lt;10,2,IF(F105&gt;H105,3,SE)))))</f>
        <v>0</v>
      </c>
      <c r="D105" s="284" t="str">
        <f>V92</f>
        <v>DINAMARCA</v>
      </c>
      <c r="E105" s="284"/>
      <c r="F105" s="197">
        <f>IF(OR(M23="",N23=""),"",SUM(M23:N23))</f>
        <v>62</v>
      </c>
      <c r="G105" s="22" t="s">
        <v>44</v>
      </c>
      <c r="H105" s="197">
        <f>IF(OR(M39="",N39=""),"",SUM(M39:N39))</f>
        <v>127</v>
      </c>
      <c r="I105" s="284" t="str">
        <f>V90</f>
        <v>EGITO</v>
      </c>
      <c r="J105" s="284"/>
      <c r="K105" s="284"/>
      <c r="L105" s="284"/>
      <c r="M105" s="284"/>
      <c r="N105" s="284"/>
      <c r="O105" s="284"/>
      <c r="P105" s="284"/>
      <c r="Q105" s="7">
        <f>IF(OR(H105="",F105=""),"",IF(H105=F105,1,IF(H105&lt;F105,0,IF(H105-F105&lt;10,2,IF(H105&gt;F105,3,SE)))))</f>
        <v>3</v>
      </c>
      <c r="R105" s="7"/>
      <c r="S105" s="7"/>
      <c r="T105" s="7"/>
      <c r="U105" s="7"/>
      <c r="V105" s="11"/>
      <c r="W105" s="11"/>
      <c r="X105" s="11"/>
      <c r="Y105" s="11"/>
      <c r="Z105" s="11"/>
      <c r="AA105" s="11"/>
      <c r="AB105" s="11"/>
      <c r="AC105" s="11"/>
      <c r="AD105" s="11"/>
      <c r="AE105" s="11"/>
      <c r="AF105" s="11"/>
      <c r="AG105" s="11"/>
      <c r="AH105" s="11"/>
      <c r="AI105" s="101"/>
      <c r="AJ105" s="101"/>
      <c r="AK105" s="101"/>
      <c r="AL105" s="101"/>
      <c r="AM105" s="67"/>
      <c r="AN105" s="67"/>
      <c r="AO105" s="70"/>
      <c r="AP105" s="70"/>
      <c r="AQ105" s="4"/>
      <c r="AR105" s="4"/>
    </row>
    <row r="106" spans="3:44" s="3" customFormat="1" ht="15.75" hidden="1" thickBot="1" x14ac:dyDescent="0.3">
      <c r="C106" s="7" t="str">
        <f>IF(OR(F106="",H106=""),"",IF(F106=H106,1,IF(F106&lt;H106,0,IF(F106-H106&lt;10,2,IF(F106&gt;H106,3,SE)))))</f>
        <v/>
      </c>
      <c r="D106" s="196"/>
      <c r="E106" s="196"/>
      <c r="F106" s="200"/>
      <c r="G106" s="196"/>
      <c r="H106" s="196"/>
      <c r="I106" s="196"/>
      <c r="J106" s="196"/>
      <c r="K106" s="196"/>
      <c r="L106" s="196"/>
      <c r="M106" s="196"/>
      <c r="N106" s="196"/>
      <c r="O106" s="196"/>
      <c r="P106" s="196"/>
      <c r="Q106" s="7" t="str">
        <f>IF(OR(H106="",F106=""),"",IF(H106=F106,1,IF(H106&lt;F106,0,IF(H106-F106&lt;10,2,IF(H106&gt;F106,3,SE)))))</f>
        <v/>
      </c>
      <c r="R106" s="7"/>
      <c r="S106" s="7"/>
      <c r="T106" s="7"/>
      <c r="U106" s="7"/>
      <c r="V106" s="11"/>
      <c r="W106" s="11"/>
      <c r="X106" s="11"/>
      <c r="Y106" s="11"/>
      <c r="Z106" s="11"/>
      <c r="AA106" s="11"/>
      <c r="AB106" s="11"/>
      <c r="AC106" s="11"/>
      <c r="AD106" s="11"/>
      <c r="AE106" s="11"/>
      <c r="AF106" s="11"/>
      <c r="AG106" s="11"/>
      <c r="AH106" s="11"/>
      <c r="AI106" s="101"/>
      <c r="AJ106" s="101"/>
      <c r="AK106" s="101"/>
      <c r="AL106" s="101"/>
      <c r="AM106" s="67"/>
      <c r="AN106" s="67"/>
      <c r="AO106" s="70"/>
      <c r="AP106" s="70"/>
      <c r="AQ106" s="4"/>
      <c r="AR106" s="4"/>
    </row>
    <row r="107" spans="3:44" s="3" customFormat="1" hidden="1" x14ac:dyDescent="0.25">
      <c r="C107" s="7" t="str">
        <f>IF(OR(F107="",H107=""),"",IF(F107=H107,1,IF(F107&lt;H107,0,IF(F107-H107&lt;10,2,IF(F107&gt;H107,3,SE)))))</f>
        <v/>
      </c>
      <c r="D107" s="241" t="s">
        <v>80</v>
      </c>
      <c r="E107" s="242"/>
      <c r="F107" s="242"/>
      <c r="G107" s="242"/>
      <c r="H107" s="242"/>
      <c r="I107" s="242"/>
      <c r="J107" s="242"/>
      <c r="K107" s="242"/>
      <c r="L107" s="242"/>
      <c r="M107" s="242"/>
      <c r="N107" s="242"/>
      <c r="O107" s="242"/>
      <c r="P107" s="243"/>
      <c r="Q107" s="7" t="str">
        <f>IF(OR(H107="",F107=""),"",IF(H107=F107,1,IF(H107&lt;F107,0,IF(H107-F107&lt;10,2,IF(H107&gt;F107,3,SE)))))</f>
        <v/>
      </c>
      <c r="R107" s="7"/>
      <c r="S107" s="7"/>
      <c r="T107" s="7"/>
      <c r="U107" s="7"/>
      <c r="V107" s="11"/>
      <c r="W107" s="11"/>
      <c r="X107" s="11"/>
      <c r="Y107" s="11"/>
      <c r="Z107" s="11"/>
      <c r="AA107" s="11"/>
      <c r="AB107" s="11"/>
      <c r="AC107" s="11"/>
      <c r="AD107" s="11"/>
      <c r="AE107" s="11"/>
      <c r="AF107" s="11"/>
      <c r="AG107" s="11"/>
      <c r="AH107" s="11"/>
      <c r="AI107" s="101"/>
      <c r="AJ107" s="101"/>
      <c r="AK107" s="101"/>
      <c r="AL107" s="101"/>
      <c r="AM107" s="67"/>
      <c r="AN107" s="67"/>
      <c r="AO107" s="70"/>
      <c r="AP107" s="70"/>
      <c r="AQ107" s="4"/>
      <c r="AR107" s="4"/>
    </row>
    <row r="108" spans="3:44" s="3" customFormat="1" ht="15.75" hidden="1" thickBot="1" x14ac:dyDescent="0.3">
      <c r="C108" s="7" t="str">
        <f>IF(OR(F108="",H108=""),"",IF(F108=H108,1,IF(F108&lt;H108,0,IF(F108-H108&lt;10,2,IF(F108&gt;H108,3,SE)))))</f>
        <v/>
      </c>
      <c r="D108" s="244"/>
      <c r="E108" s="245"/>
      <c r="F108" s="245"/>
      <c r="G108" s="245"/>
      <c r="H108" s="245"/>
      <c r="I108" s="245"/>
      <c r="J108" s="245"/>
      <c r="K108" s="245"/>
      <c r="L108" s="245"/>
      <c r="M108" s="245"/>
      <c r="N108" s="245"/>
      <c r="O108" s="245"/>
      <c r="P108" s="246"/>
      <c r="Q108" s="7" t="str">
        <f>IF(OR(H108="",F108=""),"",IF(H108=F108,1,IF(H108&lt;F108,0,IF(H108-F108&lt;10,2,IF(H108&gt;F108,3,SE)))))</f>
        <v/>
      </c>
      <c r="R108" s="7"/>
      <c r="S108" s="7"/>
      <c r="T108" s="7"/>
      <c r="U108" s="7"/>
      <c r="V108" s="11"/>
      <c r="W108" s="11"/>
      <c r="X108" s="11"/>
      <c r="Y108" s="11"/>
      <c r="Z108" s="11"/>
      <c r="AA108" s="11"/>
      <c r="AB108" s="11"/>
      <c r="AC108" s="11"/>
      <c r="AD108" s="11"/>
      <c r="AE108" s="11"/>
      <c r="AF108" s="11"/>
      <c r="AG108" s="11"/>
      <c r="AH108" s="11"/>
      <c r="AI108" s="101"/>
      <c r="AJ108" s="101"/>
      <c r="AK108" s="101"/>
      <c r="AL108" s="101"/>
      <c r="AM108" s="67"/>
      <c r="AN108" s="67"/>
      <c r="AO108" s="70"/>
      <c r="AP108" s="70"/>
      <c r="AQ108" s="4"/>
      <c r="AR108" s="4"/>
    </row>
    <row r="109" spans="3:44" s="3" customFormat="1" hidden="1" x14ac:dyDescent="0.25">
      <c r="C109" s="7" t="str">
        <f>IF(OR(F109="",H109=""),"",IF(F109=H109,1,IF(F109&lt;H109,0,IF(F109-H109&lt;10,2,IF(F109&gt;H109,3,SE)))))</f>
        <v/>
      </c>
      <c r="D109" s="196"/>
      <c r="E109" s="196"/>
      <c r="F109" s="196"/>
      <c r="G109" s="196"/>
      <c r="H109" s="196"/>
      <c r="I109" s="196"/>
      <c r="J109" s="196"/>
      <c r="K109" s="196"/>
      <c r="L109" s="196"/>
      <c r="M109" s="196"/>
      <c r="N109" s="196"/>
      <c r="O109" s="196"/>
      <c r="P109" s="196"/>
      <c r="Q109" s="7" t="str">
        <f>IF(OR(H109="",F109=""),"",IF(H109=F109,1,IF(H109&lt;F109,0,IF(H109-F109&lt;10,2,IF(H109&gt;F109,3,SE)))))</f>
        <v/>
      </c>
      <c r="R109" s="7"/>
      <c r="S109" s="7"/>
      <c r="T109" s="7"/>
      <c r="U109" s="7"/>
      <c r="V109" s="11"/>
      <c r="W109" s="11"/>
      <c r="X109" s="11"/>
      <c r="Y109" s="11"/>
      <c r="Z109" s="11"/>
      <c r="AA109" s="11"/>
      <c r="AB109" s="11"/>
      <c r="AC109" s="11"/>
      <c r="AD109" s="11"/>
      <c r="AE109" s="11"/>
      <c r="AF109" s="11"/>
      <c r="AG109" s="11"/>
      <c r="AH109" s="11"/>
      <c r="AI109" s="101"/>
      <c r="AJ109" s="101"/>
      <c r="AK109" s="101"/>
      <c r="AL109" s="101"/>
      <c r="AM109" s="67"/>
      <c r="AN109" s="67"/>
      <c r="AO109" s="70"/>
      <c r="AP109" s="70"/>
      <c r="AQ109" s="4"/>
      <c r="AR109" s="4"/>
    </row>
    <row r="110" spans="3:44" s="3" customFormat="1" hidden="1" x14ac:dyDescent="0.25">
      <c r="C110" s="7">
        <f>IF(OR(F110="",H110=""),"",IF(F110=H110,1,IF(F110&lt;H110,0,IF(F110-H110&lt;10,2,IF(F110&gt;H110,3,SE)))))</f>
        <v>3</v>
      </c>
      <c r="D110" s="284" t="str">
        <f>V93</f>
        <v>ARGENTINA</v>
      </c>
      <c r="E110" s="284"/>
      <c r="F110" s="197">
        <f>IF(OR(O10="",P10=""),"",SUM(O10:P10))</f>
        <v>132</v>
      </c>
      <c r="G110" s="22" t="s">
        <v>44</v>
      </c>
      <c r="H110" s="197">
        <f>IF(OR(O23="",P23=""),"",SUM(O23:P23))</f>
        <v>122</v>
      </c>
      <c r="I110" s="284" t="str">
        <f>V92</f>
        <v>DINAMARCA</v>
      </c>
      <c r="J110" s="284"/>
      <c r="K110" s="284"/>
      <c r="L110" s="284"/>
      <c r="M110" s="284"/>
      <c r="N110" s="284"/>
      <c r="O110" s="284"/>
      <c r="P110" s="284"/>
      <c r="Q110" s="7">
        <f>IF(OR(H110="",F110=""),"",IF(H110=F110,1,IF(H110&lt;F110,0,IF(H110-F110&lt;10,2,IF(H110&gt;F110,3,SE)))))</f>
        <v>0</v>
      </c>
      <c r="R110" s="7"/>
      <c r="S110" s="7"/>
      <c r="T110" s="7"/>
      <c r="U110" s="7"/>
      <c r="V110" s="11"/>
      <c r="W110" s="11"/>
      <c r="X110" s="11"/>
      <c r="Y110" s="11"/>
      <c r="Z110" s="11"/>
      <c r="AA110" s="11"/>
      <c r="AB110" s="11"/>
      <c r="AC110" s="11"/>
      <c r="AD110" s="11"/>
      <c r="AE110" s="11"/>
      <c r="AF110" s="11"/>
      <c r="AG110" s="11"/>
      <c r="AH110" s="11"/>
      <c r="AI110" s="101"/>
      <c r="AJ110" s="101"/>
      <c r="AK110" s="101"/>
      <c r="AL110" s="101"/>
      <c r="AM110" s="67"/>
      <c r="AN110" s="67"/>
      <c r="AO110" s="70"/>
      <c r="AP110" s="70"/>
      <c r="AQ110" s="4"/>
      <c r="AR110" s="4"/>
    </row>
    <row r="111" spans="3:44" s="3" customFormat="1" hidden="1" x14ac:dyDescent="0.25">
      <c r="C111" s="7">
        <f>IF(OR(F111="",H111=""),"",IF(F111=H111,1,IF(F111&lt;H111,0,IF(F111-H111&lt;10,2,IF(F111&gt;H111,3,SE)))))</f>
        <v>3</v>
      </c>
      <c r="D111" s="284" t="str">
        <f>V91</f>
        <v>NORUEGA</v>
      </c>
      <c r="E111" s="284"/>
      <c r="F111" s="197">
        <f>IF(OR(O31="",P31=""),"",SUM(O31:P31))</f>
        <v>109</v>
      </c>
      <c r="G111" s="22" t="s">
        <v>44</v>
      </c>
      <c r="H111" s="197">
        <f>IF(OR(O39="",P39=""),"",SUM(O39:P39))</f>
        <v>55</v>
      </c>
      <c r="I111" s="284" t="str">
        <f>V90</f>
        <v>EGITO</v>
      </c>
      <c r="J111" s="284"/>
      <c r="K111" s="284"/>
      <c r="L111" s="284"/>
      <c r="M111" s="284"/>
      <c r="N111" s="284"/>
      <c r="O111" s="284"/>
      <c r="P111" s="284"/>
      <c r="Q111" s="7">
        <f>IF(OR(H111="",F111=""),"",IF(H111=F111,1,IF(H111&lt;F111,0,IF(H111-F111&lt;10,2,IF(H111&gt;F111,3,SE)))))</f>
        <v>0</v>
      </c>
      <c r="R111" s="7"/>
      <c r="S111" s="7"/>
      <c r="T111" s="7"/>
      <c r="U111" s="7"/>
      <c r="V111" s="11"/>
      <c r="W111" s="11"/>
      <c r="X111" s="11"/>
      <c r="Y111" s="11"/>
      <c r="Z111" s="11"/>
      <c r="AA111" s="11"/>
      <c r="AB111" s="11"/>
      <c r="AC111" s="11"/>
      <c r="AD111" s="11"/>
      <c r="AE111" s="11"/>
      <c r="AF111" s="11"/>
      <c r="AG111" s="11"/>
      <c r="AH111" s="11"/>
      <c r="AI111" s="101"/>
      <c r="AJ111" s="101"/>
      <c r="AK111" s="101"/>
      <c r="AL111" s="101"/>
      <c r="AM111" s="67"/>
      <c r="AN111" s="67"/>
      <c r="AO111" s="70"/>
      <c r="AP111" s="70"/>
      <c r="AQ111" s="4"/>
      <c r="AR111" s="4"/>
    </row>
    <row r="112" spans="3:44" s="3" customFormat="1" ht="15.75" hidden="1" thickBot="1" x14ac:dyDescent="0.3">
      <c r="C112" s="7" t="str">
        <f>IF(OR(F112="",H112=""),"",IF(F112=H112,1,IF(F112&lt;H112,0,IF(F112-H112&lt;10,2,IF(F112&gt;H112,3,SE)))))</f>
        <v/>
      </c>
      <c r="D112" s="196"/>
      <c r="E112" s="196"/>
      <c r="F112" s="196"/>
      <c r="G112" s="196"/>
      <c r="H112" s="196"/>
      <c r="I112" s="196"/>
      <c r="J112" s="196"/>
      <c r="K112" s="196"/>
      <c r="L112" s="196"/>
      <c r="M112" s="196"/>
      <c r="N112" s="196"/>
      <c r="O112" s="196"/>
      <c r="P112" s="196"/>
      <c r="Q112" s="7" t="str">
        <f>IF(OR(H112="",F112=""),"",IF(H112=F112,1,IF(H112&lt;F112,0,IF(H112-F112&lt;10,2,IF(H112&gt;F112,3,SE)))))</f>
        <v/>
      </c>
      <c r="R112" s="7"/>
      <c r="S112" s="7"/>
      <c r="T112" s="7"/>
      <c r="U112" s="7"/>
      <c r="V112" s="11"/>
      <c r="W112" s="11"/>
      <c r="X112" s="11"/>
      <c r="Y112" s="11"/>
      <c r="Z112" s="11"/>
      <c r="AA112" s="11"/>
      <c r="AB112" s="11"/>
      <c r="AC112" s="11"/>
      <c r="AD112" s="11"/>
      <c r="AE112" s="11"/>
      <c r="AF112" s="11"/>
      <c r="AG112" s="11"/>
      <c r="AH112" s="11"/>
      <c r="AI112" s="101"/>
      <c r="AJ112" s="101"/>
      <c r="AK112" s="101"/>
      <c r="AL112" s="101"/>
      <c r="AM112" s="67"/>
      <c r="AN112" s="67"/>
      <c r="AO112" s="70"/>
      <c r="AP112" s="70"/>
      <c r="AQ112" s="4"/>
      <c r="AR112" s="4"/>
    </row>
    <row r="113" spans="3:44" s="3" customFormat="1" hidden="1" x14ac:dyDescent="0.25">
      <c r="C113" s="7" t="str">
        <f>IF(OR(F113="",H113=""),"",IF(F113=H113,1,IF(F113&lt;H113,0,IF(F113-H113&lt;10,2,IF(F113&gt;H113,3,SE)))))</f>
        <v/>
      </c>
      <c r="D113" s="241" t="s">
        <v>79</v>
      </c>
      <c r="E113" s="242"/>
      <c r="F113" s="242"/>
      <c r="G113" s="242"/>
      <c r="H113" s="242"/>
      <c r="I113" s="242"/>
      <c r="J113" s="242"/>
      <c r="K113" s="242"/>
      <c r="L113" s="242"/>
      <c r="M113" s="242"/>
      <c r="N113" s="242"/>
      <c r="O113" s="242"/>
      <c r="P113" s="243"/>
      <c r="Q113" s="7" t="str">
        <f>IF(OR(H113="",F113=""),"",IF(H113=F113,1,IF(H113&lt;F113,0,IF(H113-F113&lt;10,2,IF(H113&gt;F113,3,SE)))))</f>
        <v/>
      </c>
      <c r="R113" s="7"/>
      <c r="S113" s="7"/>
      <c r="T113" s="7"/>
      <c r="U113" s="7"/>
      <c r="V113" s="11"/>
      <c r="W113" s="11"/>
      <c r="X113" s="11"/>
      <c r="Y113" s="11"/>
      <c r="Z113" s="11"/>
      <c r="AA113" s="11"/>
      <c r="AB113" s="11"/>
      <c r="AC113" s="11"/>
      <c r="AD113" s="11"/>
      <c r="AE113" s="11"/>
      <c r="AF113" s="11"/>
      <c r="AG113" s="11"/>
      <c r="AH113" s="11"/>
      <c r="AI113" s="101"/>
      <c r="AJ113" s="101"/>
      <c r="AK113" s="101"/>
      <c r="AL113" s="101"/>
      <c r="AM113" s="67"/>
      <c r="AN113" s="67"/>
      <c r="AO113" s="70"/>
      <c r="AP113" s="70"/>
      <c r="AQ113" s="4"/>
      <c r="AR113" s="4"/>
    </row>
    <row r="114" spans="3:44" s="3" customFormat="1" ht="15.75" hidden="1" thickBot="1" x14ac:dyDescent="0.3">
      <c r="C114" s="7" t="str">
        <f>IF(OR(F114="",H114=""),"",IF(F114=H114,1,IF(F114&lt;H114,0,IF(F114-H114&lt;10,2,IF(F114&gt;H114,3,SE)))))</f>
        <v/>
      </c>
      <c r="D114" s="244"/>
      <c r="E114" s="245"/>
      <c r="F114" s="245"/>
      <c r="G114" s="245"/>
      <c r="H114" s="245"/>
      <c r="I114" s="245"/>
      <c r="J114" s="245"/>
      <c r="K114" s="245"/>
      <c r="L114" s="245"/>
      <c r="M114" s="245"/>
      <c r="N114" s="245"/>
      <c r="O114" s="245"/>
      <c r="P114" s="246"/>
      <c r="Q114" s="7" t="str">
        <f>IF(OR(H114="",F114=""),"",IF(H114=F114,1,IF(H114&lt;F114,0,IF(H114-F114&lt;10,2,IF(H114&gt;F114,3,SE)))))</f>
        <v/>
      </c>
      <c r="R114" s="7"/>
      <c r="S114" s="7"/>
      <c r="T114" s="7"/>
      <c r="U114" s="7"/>
      <c r="V114" s="11"/>
      <c r="W114" s="11"/>
      <c r="X114" s="11"/>
      <c r="Y114" s="11"/>
      <c r="Z114" s="11"/>
      <c r="AA114" s="11"/>
      <c r="AB114" s="11"/>
      <c r="AC114" s="11"/>
      <c r="AD114" s="11"/>
      <c r="AE114" s="11"/>
      <c r="AF114" s="11"/>
      <c r="AG114" s="11"/>
      <c r="AH114" s="11"/>
      <c r="AI114" s="101"/>
      <c r="AJ114" s="101"/>
      <c r="AK114" s="101"/>
      <c r="AL114" s="101"/>
      <c r="AM114" s="67"/>
      <c r="AN114" s="67"/>
      <c r="AO114" s="70"/>
      <c r="AP114" s="70"/>
      <c r="AQ114" s="4"/>
      <c r="AR114" s="4"/>
    </row>
    <row r="115" spans="3:44" s="3" customFormat="1" hidden="1" x14ac:dyDescent="0.25">
      <c r="C115" s="7" t="str">
        <f>IF(OR(F115="",H115=""),"",IF(F115=H115,1,IF(F115&lt;H115,0,IF(F115-H115&lt;10,2,IF(F115&gt;H115,3,SE)))))</f>
        <v/>
      </c>
      <c r="D115" s="196"/>
      <c r="E115" s="196"/>
      <c r="F115" s="196"/>
      <c r="G115" s="196"/>
      <c r="H115" s="196"/>
      <c r="I115" s="196"/>
      <c r="J115" s="196"/>
      <c r="K115" s="196"/>
      <c r="L115" s="196"/>
      <c r="M115" s="196"/>
      <c r="N115" s="196"/>
      <c r="O115" s="196"/>
      <c r="P115" s="196"/>
      <c r="Q115" s="7" t="str">
        <f>IF(OR(H115="",F115=""),"",IF(H115=F115,1,IF(H115&lt;F115,0,IF(H115-F115&lt;10,2,IF(H115&gt;F115,3,SE)))))</f>
        <v/>
      </c>
      <c r="R115" s="7"/>
      <c r="S115" s="7"/>
      <c r="T115" s="7"/>
      <c r="U115" s="7"/>
      <c r="V115" s="11"/>
      <c r="W115" s="11"/>
      <c r="X115" s="11"/>
      <c r="Y115" s="11"/>
      <c r="Z115" s="11"/>
      <c r="AA115" s="11"/>
      <c r="AB115" s="11"/>
      <c r="AC115" s="11"/>
      <c r="AD115" s="11"/>
      <c r="AE115" s="11"/>
      <c r="AF115" s="11"/>
      <c r="AG115" s="11"/>
      <c r="AH115" s="11"/>
      <c r="AI115" s="101"/>
      <c r="AJ115" s="101"/>
      <c r="AK115" s="101"/>
      <c r="AL115" s="101"/>
      <c r="AM115" s="67"/>
      <c r="AN115" s="67"/>
      <c r="AO115" s="70"/>
      <c r="AP115" s="70"/>
      <c r="AQ115" s="4"/>
      <c r="AR115" s="4"/>
    </row>
    <row r="116" spans="3:44" s="3" customFormat="1" hidden="1" x14ac:dyDescent="0.25">
      <c r="C116" s="7">
        <f>IF(OR(F116="",H116=""),"",IF(F116=H116,1,IF(F116&lt;H116,0,IF(F116-H116&lt;10,2,IF(F116&gt;H116,3,SE)))))</f>
        <v>3</v>
      </c>
      <c r="D116" s="284" t="str">
        <f>V93</f>
        <v>ARGENTINA</v>
      </c>
      <c r="E116" s="284"/>
      <c r="F116" s="197">
        <f>IF(OR(Q10="",R10=""),"",SUM(Q10:R10))</f>
        <v>112</v>
      </c>
      <c r="G116" s="22" t="s">
        <v>44</v>
      </c>
      <c r="H116" s="197">
        <f>IF(OR(Q39="",R39=""),"",SUM(Q39:R39))</f>
        <v>50</v>
      </c>
      <c r="I116" s="284" t="str">
        <f>V90</f>
        <v>EGITO</v>
      </c>
      <c r="J116" s="284"/>
      <c r="K116" s="284"/>
      <c r="L116" s="284"/>
      <c r="M116" s="284"/>
      <c r="N116" s="284"/>
      <c r="O116" s="284"/>
      <c r="P116" s="284"/>
      <c r="Q116" s="7">
        <f>IF(OR(H116="",F116=""),"",IF(H116=F116,1,IF(H116&lt;F116,0,IF(H116-F116&lt;10,2,IF(H116&gt;F116,3,SE)))))</f>
        <v>0</v>
      </c>
      <c r="R116" s="7"/>
      <c r="S116" s="7"/>
      <c r="T116" s="7"/>
      <c r="U116" s="7"/>
      <c r="V116" s="11"/>
      <c r="W116" s="11"/>
      <c r="X116" s="11"/>
      <c r="Y116" s="11"/>
      <c r="Z116" s="11"/>
      <c r="AA116" s="11"/>
      <c r="AB116" s="11"/>
      <c r="AC116" s="11"/>
      <c r="AD116" s="11"/>
      <c r="AE116" s="11"/>
      <c r="AF116" s="11"/>
      <c r="AG116" s="11"/>
      <c r="AH116" s="11"/>
      <c r="AI116" s="101"/>
      <c r="AJ116" s="101"/>
      <c r="AK116" s="101"/>
      <c r="AL116" s="101"/>
      <c r="AM116" s="67"/>
      <c r="AN116" s="67"/>
      <c r="AO116" s="70"/>
      <c r="AP116" s="70"/>
      <c r="AQ116" s="4"/>
      <c r="AR116" s="4"/>
    </row>
    <row r="117" spans="3:44" s="3" customFormat="1" hidden="1" x14ac:dyDescent="0.25">
      <c r="C117" s="7">
        <f>IF(OR(F117="",H117=""),"",IF(F117=H117,1,IF(F117&lt;H117,0,IF(F117-H117&lt;10,2,IF(F117&gt;H117,3,SE)))))</f>
        <v>0</v>
      </c>
      <c r="D117" s="284" t="str">
        <f>V92</f>
        <v>DINAMARCA</v>
      </c>
      <c r="E117" s="284"/>
      <c r="F117" s="197">
        <f>IF(OR(Q23="",R23=""),"",SUM(Q23:R23))</f>
        <v>108</v>
      </c>
      <c r="G117" s="22" t="s">
        <v>44</v>
      </c>
      <c r="H117" s="197">
        <f>IF(OR(Q31="",R31=""),"",SUM(Q31:R31))</f>
        <v>150</v>
      </c>
      <c r="I117" s="284" t="str">
        <f>V91</f>
        <v>NORUEGA</v>
      </c>
      <c r="J117" s="284"/>
      <c r="K117" s="284"/>
      <c r="L117" s="284"/>
      <c r="M117" s="284"/>
      <c r="N117" s="284"/>
      <c r="O117" s="284"/>
      <c r="P117" s="284"/>
      <c r="Q117" s="7">
        <f>IF(OR(H117="",F117=""),"",IF(H117=F117,1,IF(H117&lt;F117,0,IF(H117-F117&lt;10,2,IF(H117&gt;F117,3,SE)))))</f>
        <v>3</v>
      </c>
      <c r="R117" s="7"/>
      <c r="S117" s="7"/>
      <c r="T117" s="7"/>
      <c r="U117" s="7"/>
      <c r="V117" s="11"/>
      <c r="W117" s="11"/>
      <c r="X117" s="11"/>
      <c r="Y117" s="11"/>
      <c r="Z117" s="11"/>
      <c r="AA117" s="11"/>
      <c r="AB117" s="11"/>
      <c r="AC117" s="11"/>
      <c r="AD117" s="11"/>
      <c r="AE117" s="11"/>
      <c r="AF117" s="11"/>
      <c r="AG117" s="11"/>
      <c r="AH117" s="11"/>
      <c r="AI117" s="101"/>
      <c r="AJ117" s="101"/>
      <c r="AK117" s="101"/>
      <c r="AL117" s="101"/>
      <c r="AM117" s="67"/>
      <c r="AN117" s="67"/>
      <c r="AO117" s="70"/>
      <c r="AP117" s="70"/>
      <c r="AQ117" s="4"/>
      <c r="AR117" s="4"/>
    </row>
    <row r="118" spans="3:44" s="3" customFormat="1" ht="15.75" hidden="1" thickBot="1" x14ac:dyDescent="0.3">
      <c r="C118" s="7" t="str">
        <f>IF(OR(F118="",H118=""),"",IF(F118=H118,1,IF(F118&lt;H118,0,IF(F118-H118&lt;10,2,IF(F118&gt;H118,3,SE)))))</f>
        <v/>
      </c>
      <c r="D118" s="196"/>
      <c r="E118" s="196"/>
      <c r="F118" s="196"/>
      <c r="G118" s="196"/>
      <c r="H118" s="196"/>
      <c r="I118" s="196"/>
      <c r="J118" s="196"/>
      <c r="K118" s="196"/>
      <c r="L118" s="196"/>
      <c r="M118" s="196"/>
      <c r="N118" s="196"/>
      <c r="O118" s="196"/>
      <c r="P118" s="196"/>
      <c r="Q118" s="7" t="str">
        <f>IF(OR(H118="",F118=""),"",IF(H118=F118,1,IF(H118&lt;F118,0,IF(H118-F118&lt;10,2,IF(H118&gt;F118,3,SE)))))</f>
        <v/>
      </c>
      <c r="R118" s="7"/>
      <c r="S118" s="7"/>
      <c r="T118" s="7"/>
      <c r="U118" s="7"/>
      <c r="V118" s="11"/>
      <c r="W118" s="11"/>
      <c r="X118" s="11"/>
      <c r="Y118" s="11"/>
      <c r="Z118" s="11"/>
      <c r="AA118" s="11"/>
      <c r="AB118" s="11"/>
      <c r="AC118" s="11"/>
      <c r="AD118" s="11"/>
      <c r="AE118" s="11"/>
      <c r="AF118" s="11"/>
      <c r="AG118" s="11"/>
      <c r="AH118" s="11"/>
      <c r="AI118" s="101"/>
      <c r="AJ118" s="101"/>
      <c r="AK118" s="101"/>
      <c r="AL118" s="101"/>
      <c r="AM118" s="67"/>
      <c r="AN118" s="67"/>
      <c r="AO118" s="70"/>
      <c r="AP118" s="70"/>
      <c r="AQ118" s="4"/>
      <c r="AR118" s="4"/>
    </row>
    <row r="119" spans="3:44" s="3" customFormat="1" hidden="1" x14ac:dyDescent="0.25">
      <c r="C119" s="7" t="str">
        <f>IF(OR(F119="",H119=""),"",IF(F119=H119,1,IF(F119&lt;H119,0,IF(F119-H119&lt;10,2,IF(F119&gt;H119,3,SE)))))</f>
        <v/>
      </c>
      <c r="D119" s="241" t="s">
        <v>78</v>
      </c>
      <c r="E119" s="242"/>
      <c r="F119" s="242"/>
      <c r="G119" s="242"/>
      <c r="H119" s="242"/>
      <c r="I119" s="242"/>
      <c r="J119" s="242"/>
      <c r="K119" s="242"/>
      <c r="L119" s="242"/>
      <c r="M119" s="242"/>
      <c r="N119" s="242"/>
      <c r="O119" s="242"/>
      <c r="P119" s="243"/>
      <c r="Q119" s="7" t="str">
        <f>IF(OR(H119="",F119=""),"",IF(H119=F119,1,IF(H119&lt;F119,0,IF(H119-F119&lt;10,2,IF(H119&gt;F119,3,SE)))))</f>
        <v/>
      </c>
      <c r="R119" s="7"/>
      <c r="S119" s="7"/>
      <c r="T119" s="7"/>
      <c r="U119" s="7"/>
      <c r="V119" s="11"/>
      <c r="W119" s="11"/>
      <c r="X119" s="11"/>
      <c r="Y119" s="11"/>
      <c r="Z119" s="11"/>
      <c r="AA119" s="11"/>
      <c r="AB119" s="11"/>
      <c r="AC119" s="11"/>
      <c r="AD119" s="11"/>
      <c r="AE119" s="11"/>
      <c r="AF119" s="11"/>
      <c r="AG119" s="11"/>
      <c r="AH119" s="11"/>
      <c r="AI119" s="101"/>
      <c r="AJ119" s="101"/>
      <c r="AK119" s="101"/>
      <c r="AL119" s="101"/>
      <c r="AM119" s="67"/>
      <c r="AN119" s="67"/>
      <c r="AO119" s="70"/>
      <c r="AP119" s="70"/>
      <c r="AQ119" s="4"/>
      <c r="AR119" s="4"/>
    </row>
    <row r="120" spans="3:44" s="3" customFormat="1" ht="15.75" hidden="1" thickBot="1" x14ac:dyDescent="0.3">
      <c r="C120" s="7" t="str">
        <f>IF(OR(F120="",H120=""),"",IF(F120=H120,1,IF(F120&lt;H120,0,IF(F120-H120&lt;10,2,IF(F120&gt;H120,3,SE)))))</f>
        <v/>
      </c>
      <c r="D120" s="244"/>
      <c r="E120" s="245"/>
      <c r="F120" s="245"/>
      <c r="G120" s="245"/>
      <c r="H120" s="245"/>
      <c r="I120" s="245"/>
      <c r="J120" s="245"/>
      <c r="K120" s="245"/>
      <c r="L120" s="245"/>
      <c r="M120" s="245"/>
      <c r="N120" s="245"/>
      <c r="O120" s="245"/>
      <c r="P120" s="246"/>
      <c r="Q120" s="7" t="str">
        <f>IF(OR(H120="",F120=""),"",IF(H120=F120,1,IF(H120&lt;F120,0,IF(H120-F120&lt;10,2,IF(H120&gt;F120,3,SE)))))</f>
        <v/>
      </c>
      <c r="R120" s="7"/>
      <c r="S120" s="7"/>
      <c r="T120" s="7"/>
      <c r="U120" s="7"/>
      <c r="V120" s="11"/>
      <c r="W120" s="11"/>
      <c r="X120" s="11"/>
      <c r="Y120" s="11"/>
      <c r="Z120" s="11"/>
      <c r="AA120" s="11"/>
      <c r="AB120" s="11"/>
      <c r="AC120" s="11"/>
      <c r="AD120" s="11"/>
      <c r="AE120" s="11"/>
      <c r="AF120" s="11"/>
      <c r="AG120" s="11"/>
      <c r="AH120" s="11"/>
      <c r="AI120" s="101"/>
      <c r="AJ120" s="101"/>
      <c r="AK120" s="101"/>
      <c r="AL120" s="101"/>
      <c r="AM120" s="67"/>
      <c r="AN120" s="67"/>
      <c r="AO120" s="70"/>
      <c r="AP120" s="70"/>
      <c r="AQ120" s="4"/>
      <c r="AR120" s="4"/>
    </row>
    <row r="121" spans="3:44" s="3" customFormat="1" hidden="1" x14ac:dyDescent="0.25">
      <c r="C121" s="7" t="str">
        <f>IF(OR(F121="",H121=""),"",IF(F121=H121,1,IF(F121&lt;H121,0,IF(F121-H121&lt;10,2,IF(F121&gt;H121,3,SE)))))</f>
        <v/>
      </c>
      <c r="D121" s="196"/>
      <c r="E121" s="196"/>
      <c r="F121" s="196"/>
      <c r="G121" s="196"/>
      <c r="H121" s="196"/>
      <c r="I121" s="196"/>
      <c r="J121" s="196"/>
      <c r="K121" s="196"/>
      <c r="L121" s="196"/>
      <c r="M121" s="196"/>
      <c r="N121" s="196"/>
      <c r="O121" s="196"/>
      <c r="P121" s="196"/>
      <c r="Q121" s="7" t="str">
        <f>IF(OR(H121="",F121=""),"",IF(H121=F121,1,IF(H121&lt;F121,0,IF(H121-F121&lt;10,2,IF(H121&gt;F121,3,SE)))))</f>
        <v/>
      </c>
      <c r="R121" s="7"/>
      <c r="S121" s="7"/>
      <c r="T121" s="7"/>
      <c r="U121" s="7"/>
      <c r="V121" s="11"/>
      <c r="W121" s="11"/>
      <c r="X121" s="11"/>
      <c r="Y121" s="11"/>
      <c r="Z121" s="11"/>
      <c r="AA121" s="11"/>
      <c r="AB121" s="11"/>
      <c r="AC121" s="11"/>
      <c r="AD121" s="11"/>
      <c r="AE121" s="11"/>
      <c r="AF121" s="11"/>
      <c r="AG121" s="11"/>
      <c r="AH121" s="11"/>
      <c r="AI121" s="101"/>
      <c r="AJ121" s="101"/>
      <c r="AK121" s="101"/>
      <c r="AL121" s="101"/>
      <c r="AM121" s="67"/>
      <c r="AN121" s="67"/>
      <c r="AO121" s="70"/>
      <c r="AP121" s="70"/>
      <c r="AQ121" s="4"/>
      <c r="AR121" s="4"/>
    </row>
    <row r="122" spans="3:44" s="3" customFormat="1" hidden="1" x14ac:dyDescent="0.25">
      <c r="C122" s="7">
        <f>IF(OR(F122="",H122=""),"",IF(F122=H122,1,IF(F122&lt;H122,0,IF(F122-H122&lt;10,2,IF(F122&gt;H122,3,SE)))))</f>
        <v>0</v>
      </c>
      <c r="D122" s="284" t="str">
        <f>V93</f>
        <v>ARGENTINA</v>
      </c>
      <c r="E122" s="284"/>
      <c r="F122" s="197">
        <f>IF(OR(S10="",T10=""),"",SUM(S10:T10))</f>
        <v>57</v>
      </c>
      <c r="G122" s="22" t="s">
        <v>44</v>
      </c>
      <c r="H122" s="197">
        <f>IF(OR(S31="",T31=""),"",SUM(S31:T31))</f>
        <v>77</v>
      </c>
      <c r="I122" s="284" t="str">
        <f>V91</f>
        <v>NORUEGA</v>
      </c>
      <c r="J122" s="284"/>
      <c r="K122" s="284"/>
      <c r="L122" s="284"/>
      <c r="M122" s="284"/>
      <c r="N122" s="284"/>
      <c r="O122" s="284"/>
      <c r="P122" s="284"/>
      <c r="Q122" s="7">
        <f>IF(OR(H122="",F122=""),"",IF(H122=F122,1,IF(H122&lt;F122,0,IF(H122-F122&lt;10,2,IF(H122&gt;F122,3,SE)))))</f>
        <v>3</v>
      </c>
      <c r="R122" s="7"/>
      <c r="S122" s="7"/>
      <c r="T122" s="7"/>
      <c r="U122" s="7"/>
      <c r="V122" s="11"/>
      <c r="W122" s="11"/>
      <c r="X122" s="11"/>
      <c r="Y122" s="11"/>
      <c r="Z122" s="11"/>
      <c r="AA122" s="11"/>
      <c r="AB122" s="11"/>
      <c r="AC122" s="11"/>
      <c r="AD122" s="11"/>
      <c r="AE122" s="11"/>
      <c r="AF122" s="11"/>
      <c r="AG122" s="11"/>
      <c r="AH122" s="11"/>
      <c r="AI122" s="101"/>
      <c r="AJ122" s="101"/>
      <c r="AK122" s="101"/>
      <c r="AL122" s="101"/>
      <c r="AM122" s="67"/>
      <c r="AN122" s="67"/>
      <c r="AO122" s="70"/>
      <c r="AP122" s="70"/>
      <c r="AQ122" s="4"/>
      <c r="AR122" s="4"/>
    </row>
    <row r="123" spans="3:44" s="3" customFormat="1" hidden="1" x14ac:dyDescent="0.25">
      <c r="C123" s="7">
        <f>IF(OR(F123="",H123=""),"",IF(F123=H123,1,IF(F123&lt;H123,0,IF(F123-H123&lt;10,2,IF(F123&gt;H123,3,SE)))))</f>
        <v>3</v>
      </c>
      <c r="D123" s="284" t="str">
        <f>V92</f>
        <v>DINAMARCA</v>
      </c>
      <c r="E123" s="284"/>
      <c r="F123" s="197">
        <f>IF(OR(S23="",T23=""),"",SUM(S23:T23))</f>
        <v>89</v>
      </c>
      <c r="G123" s="22" t="s">
        <v>44</v>
      </c>
      <c r="H123" s="197">
        <f>IF(OR(S39="",T39=""),"",SUM(S39:T39))</f>
        <v>59</v>
      </c>
      <c r="I123" s="284" t="str">
        <f>V90</f>
        <v>EGITO</v>
      </c>
      <c r="J123" s="284"/>
      <c r="K123" s="284"/>
      <c r="L123" s="284"/>
      <c r="M123" s="284"/>
      <c r="N123" s="284"/>
      <c r="O123" s="284"/>
      <c r="P123" s="284"/>
      <c r="Q123" s="7">
        <f>IF(OR(H123="",F123=""),"",IF(H123=F123,1,IF(H123&lt;F123,0,IF(H123-F123&lt;10,2,IF(H123&gt;F123,3,SE)))))</f>
        <v>0</v>
      </c>
      <c r="R123" s="7"/>
      <c r="S123" s="7"/>
      <c r="T123" s="7"/>
      <c r="U123" s="7"/>
      <c r="V123" s="11"/>
      <c r="W123" s="11"/>
      <c r="X123" s="11"/>
      <c r="Y123" s="11"/>
      <c r="Z123" s="11"/>
      <c r="AA123" s="11"/>
      <c r="AB123" s="11"/>
      <c r="AC123" s="11"/>
      <c r="AD123" s="11"/>
      <c r="AE123" s="11"/>
      <c r="AF123" s="11"/>
      <c r="AG123" s="11"/>
      <c r="AH123" s="11"/>
      <c r="AI123" s="101"/>
      <c r="AJ123" s="101"/>
      <c r="AK123" s="101"/>
      <c r="AL123" s="101"/>
      <c r="AM123" s="67"/>
      <c r="AN123" s="67"/>
      <c r="AO123" s="70"/>
      <c r="AP123" s="70"/>
      <c r="AQ123" s="4"/>
      <c r="AR123" s="4"/>
    </row>
    <row r="124" spans="3:44" s="3" customFormat="1" ht="15.75" hidden="1" thickBot="1" x14ac:dyDescent="0.3">
      <c r="C124" s="7" t="str">
        <f>IF(OR(F124="",H124=""),"",IF(F124=H124,1,IF(F124&lt;H124,0,IF(F124-H124&lt;10,2,IF(F124&gt;H124,3,SE)))))</f>
        <v/>
      </c>
      <c r="D124" s="196"/>
      <c r="E124" s="196"/>
      <c r="F124" s="196"/>
      <c r="G124" s="196"/>
      <c r="H124" s="196"/>
      <c r="I124" s="196"/>
      <c r="J124" s="196"/>
      <c r="K124" s="196"/>
      <c r="L124" s="196"/>
      <c r="M124" s="196"/>
      <c r="N124" s="196"/>
      <c r="O124" s="196"/>
      <c r="P124" s="196"/>
      <c r="Q124" s="7" t="str">
        <f>IF(OR(H124="",F124=""),"",IF(H124=F124,1,IF(H124&lt;F124,0,IF(H124-F124&lt;10,2,IF(H124&gt;F124,3,SE)))))</f>
        <v/>
      </c>
      <c r="R124" s="7"/>
      <c r="S124" s="7"/>
      <c r="T124" s="7"/>
      <c r="U124" s="7"/>
      <c r="V124" s="11"/>
      <c r="W124" s="11"/>
      <c r="X124" s="11"/>
      <c r="Y124" s="11"/>
      <c r="Z124" s="11"/>
      <c r="AA124" s="11"/>
      <c r="AB124" s="11"/>
      <c r="AC124" s="11"/>
      <c r="AD124" s="11"/>
      <c r="AE124" s="11"/>
      <c r="AF124" s="11"/>
      <c r="AG124" s="11"/>
      <c r="AH124" s="11"/>
      <c r="AI124" s="101"/>
      <c r="AJ124" s="101"/>
      <c r="AK124" s="101"/>
      <c r="AL124" s="101"/>
      <c r="AM124" s="67"/>
      <c r="AN124" s="67"/>
      <c r="AO124" s="70"/>
      <c r="AP124" s="70"/>
      <c r="AQ124" s="4"/>
      <c r="AR124" s="4"/>
    </row>
    <row r="125" spans="3:44" s="3" customFormat="1" hidden="1" x14ac:dyDescent="0.25">
      <c r="C125" s="7" t="str">
        <f>IF(OR(F125="",H125=""),"",IF(F125=H125,1,IF(F125&lt;H125,0,IF(F125-H125&lt;10,2,IF(F125&gt;H125,3,SE)))))</f>
        <v/>
      </c>
      <c r="D125" s="241" t="s">
        <v>77</v>
      </c>
      <c r="E125" s="242"/>
      <c r="F125" s="242"/>
      <c r="G125" s="242"/>
      <c r="H125" s="242"/>
      <c r="I125" s="242"/>
      <c r="J125" s="242"/>
      <c r="K125" s="242"/>
      <c r="L125" s="242"/>
      <c r="M125" s="242"/>
      <c r="N125" s="242"/>
      <c r="O125" s="242"/>
      <c r="P125" s="243"/>
      <c r="Q125" s="7" t="str">
        <f>IF(OR(H125="",F125=""),"",IF(H125=F125,1,IF(H125&lt;F125,0,IF(H125-F125&lt;10,2,IF(H125&gt;F125,3,SE)))))</f>
        <v/>
      </c>
      <c r="R125" s="7"/>
      <c r="S125" s="7"/>
      <c r="T125" s="7"/>
      <c r="U125" s="7"/>
      <c r="V125" s="11"/>
      <c r="W125" s="11"/>
      <c r="X125" s="11"/>
      <c r="Y125" s="11"/>
      <c r="Z125" s="11"/>
      <c r="AA125" s="11"/>
      <c r="AB125" s="11"/>
      <c r="AC125" s="11"/>
      <c r="AD125" s="11"/>
      <c r="AE125" s="11"/>
      <c r="AF125" s="11"/>
      <c r="AG125" s="11"/>
      <c r="AH125" s="11"/>
      <c r="AI125" s="101"/>
      <c r="AJ125" s="101"/>
      <c r="AK125" s="101"/>
      <c r="AL125" s="101"/>
      <c r="AM125" s="67"/>
      <c r="AN125" s="67"/>
      <c r="AO125" s="70"/>
      <c r="AP125" s="70"/>
      <c r="AQ125" s="4"/>
      <c r="AR125" s="4"/>
    </row>
    <row r="126" spans="3:44" s="3" customFormat="1" ht="15.75" hidden="1" thickBot="1" x14ac:dyDescent="0.3">
      <c r="C126" s="7" t="str">
        <f>IF(OR(F126="",H126=""),"",IF(F126=H126,1,IF(F126&lt;H126,0,IF(F126-H126&lt;10,2,IF(F126&gt;H126,3,SE)))))</f>
        <v/>
      </c>
      <c r="D126" s="244"/>
      <c r="E126" s="245"/>
      <c r="F126" s="245"/>
      <c r="G126" s="245"/>
      <c r="H126" s="245"/>
      <c r="I126" s="245"/>
      <c r="J126" s="245"/>
      <c r="K126" s="245"/>
      <c r="L126" s="245"/>
      <c r="M126" s="245"/>
      <c r="N126" s="245"/>
      <c r="O126" s="245"/>
      <c r="P126" s="246"/>
      <c r="Q126" s="7" t="str">
        <f>IF(OR(H126="",F126=""),"",IF(H126=F126,1,IF(H126&lt;F126,0,IF(H126-F126&lt;10,2,IF(H126&gt;F126,3,SE)))))</f>
        <v/>
      </c>
      <c r="R126" s="7"/>
      <c r="S126" s="7"/>
      <c r="T126" s="7"/>
      <c r="U126" s="7"/>
      <c r="V126" s="11"/>
      <c r="W126" s="11"/>
      <c r="X126" s="11"/>
      <c r="Y126" s="11"/>
      <c r="Z126" s="11"/>
      <c r="AA126" s="11"/>
      <c r="AB126" s="11"/>
      <c r="AC126" s="11"/>
      <c r="AD126" s="11"/>
      <c r="AE126" s="11"/>
      <c r="AF126" s="11"/>
      <c r="AG126" s="11"/>
      <c r="AH126" s="11"/>
      <c r="AI126" s="101"/>
      <c r="AJ126" s="101"/>
      <c r="AK126" s="101"/>
      <c r="AL126" s="101"/>
      <c r="AM126" s="67"/>
      <c r="AN126" s="67"/>
      <c r="AO126" s="70"/>
      <c r="AP126" s="70"/>
      <c r="AQ126" s="4"/>
      <c r="AR126" s="4"/>
    </row>
    <row r="127" spans="3:44" s="3" customFormat="1" hidden="1" x14ac:dyDescent="0.25">
      <c r="C127" s="7" t="str">
        <f>IF(OR(F127="",H127=""),"",IF(F127=H127,1,IF(F127&lt;H127,0,IF(F127-H127&lt;10,2,IF(F127&gt;H127,3,SE)))))</f>
        <v/>
      </c>
      <c r="D127" s="196"/>
      <c r="E127" s="196"/>
      <c r="F127" s="196"/>
      <c r="G127" s="196"/>
      <c r="H127" s="196"/>
      <c r="I127" s="196"/>
      <c r="J127" s="196"/>
      <c r="K127" s="196"/>
      <c r="L127" s="196"/>
      <c r="M127" s="196"/>
      <c r="N127" s="196"/>
      <c r="O127" s="196"/>
      <c r="P127" s="196"/>
      <c r="Q127" s="7" t="str">
        <f>IF(OR(H127="",F127=""),"",IF(H127=F127,1,IF(H127&lt;F127,0,IF(H127-F127&lt;10,2,IF(H127&gt;F127,3,SE)))))</f>
        <v/>
      </c>
      <c r="R127" s="7"/>
      <c r="S127" s="7"/>
      <c r="T127" s="7"/>
      <c r="U127" s="7"/>
      <c r="V127" s="11"/>
      <c r="W127" s="11"/>
      <c r="X127" s="11"/>
      <c r="Y127" s="11"/>
      <c r="Z127" s="11"/>
      <c r="AA127" s="11"/>
      <c r="AB127" s="11"/>
      <c r="AC127" s="11"/>
      <c r="AD127" s="11"/>
      <c r="AE127" s="11"/>
      <c r="AF127" s="11"/>
      <c r="AG127" s="11"/>
      <c r="AH127" s="11"/>
      <c r="AI127" s="101"/>
      <c r="AJ127" s="101"/>
      <c r="AK127" s="101"/>
      <c r="AL127" s="101"/>
      <c r="AM127" s="67"/>
      <c r="AN127" s="67"/>
      <c r="AO127" s="70"/>
      <c r="AP127" s="70"/>
      <c r="AQ127" s="4"/>
      <c r="AR127" s="4"/>
    </row>
    <row r="128" spans="3:44" s="3" customFormat="1" hidden="1" x14ac:dyDescent="0.25">
      <c r="C128" s="7">
        <f>IF(OR(F128="",H128=""),"",IF(F128=H128,1,IF(F128&lt;H128,0,IF(F128-H128&lt;10,2,IF(F128&gt;H128,3,SE)))))</f>
        <v>3</v>
      </c>
      <c r="D128" s="284" t="str">
        <f>V93</f>
        <v>ARGENTINA</v>
      </c>
      <c r="E128" s="284"/>
      <c r="F128" s="197">
        <f>IF(OR(U10="",V10=""),"",SUM(U10:V10))</f>
        <v>164</v>
      </c>
      <c r="G128" s="21" t="s">
        <v>44</v>
      </c>
      <c r="H128" s="197">
        <f>IF(OR(U23="",V23=""),"",SUM(U23:V23))</f>
        <v>123</v>
      </c>
      <c r="I128" s="284" t="str">
        <f>V92</f>
        <v>DINAMARCA</v>
      </c>
      <c r="J128" s="284"/>
      <c r="K128" s="284"/>
      <c r="L128" s="284"/>
      <c r="M128" s="284"/>
      <c r="N128" s="284"/>
      <c r="O128" s="284"/>
      <c r="P128" s="284"/>
      <c r="Q128" s="7">
        <f>IF(OR(H128="",F128=""),"",IF(H128=F128,1,IF(H128&lt;F128,0,IF(H128-F128&lt;10,2,IF(H128&gt;F128,3,SE)))))</f>
        <v>0</v>
      </c>
      <c r="R128" s="7"/>
      <c r="S128" s="7"/>
      <c r="T128" s="7"/>
      <c r="U128" s="7"/>
      <c r="V128" s="11"/>
      <c r="W128" s="11"/>
      <c r="X128" s="11"/>
      <c r="Y128" s="11"/>
      <c r="Z128" s="11"/>
      <c r="AA128" s="11"/>
      <c r="AB128" s="11"/>
      <c r="AC128" s="11"/>
      <c r="AD128" s="11"/>
      <c r="AE128" s="11"/>
      <c r="AF128" s="11"/>
      <c r="AG128" s="11"/>
      <c r="AH128" s="11"/>
      <c r="AI128" s="101"/>
      <c r="AJ128" s="101"/>
      <c r="AK128" s="101"/>
      <c r="AL128" s="101"/>
      <c r="AM128" s="67"/>
      <c r="AN128" s="67"/>
      <c r="AO128" s="70"/>
      <c r="AP128" s="70"/>
      <c r="AQ128" s="4"/>
      <c r="AR128" s="4"/>
    </row>
    <row r="129" spans="3:44" s="3" customFormat="1" hidden="1" x14ac:dyDescent="0.25">
      <c r="C129" s="7">
        <f>IF(OR(F129="",H129=""),"",IF(F129=H129,1,IF(F129&lt;H129,0,IF(F129-H129&lt;10,2,IF(F129&gt;H129,3,SE)))))</f>
        <v>3</v>
      </c>
      <c r="D129" s="284" t="str">
        <f>V91</f>
        <v>NORUEGA</v>
      </c>
      <c r="E129" s="284"/>
      <c r="F129" s="197">
        <f>IF(OR(U23="",V23=""),"",SUM(U23:V23))</f>
        <v>123</v>
      </c>
      <c r="G129" s="21" t="s">
        <v>44</v>
      </c>
      <c r="H129" s="197">
        <f>IF(OR(U39="",V39=""),"",SUM(U39:V39))</f>
        <v>74</v>
      </c>
      <c r="I129" s="284" t="str">
        <f>V90</f>
        <v>EGITO</v>
      </c>
      <c r="J129" s="284"/>
      <c r="K129" s="284"/>
      <c r="L129" s="284"/>
      <c r="M129" s="284"/>
      <c r="N129" s="284"/>
      <c r="O129" s="284"/>
      <c r="P129" s="284"/>
      <c r="Q129" s="7">
        <f>IF(OR(H129="",F129=""),"",IF(H129=F129,1,IF(H129&lt;F129,0,IF(H129-F129&lt;10,2,IF(H129&gt;F129,3,SE)))))</f>
        <v>0</v>
      </c>
      <c r="R129" s="7"/>
      <c r="S129" s="7"/>
      <c r="T129" s="7"/>
      <c r="U129" s="7"/>
      <c r="V129" s="11"/>
      <c r="W129" s="11"/>
      <c r="X129" s="11"/>
      <c r="Y129" s="11"/>
      <c r="Z129" s="11"/>
      <c r="AA129" s="11"/>
      <c r="AB129" s="11"/>
      <c r="AC129" s="11"/>
      <c r="AD129" s="11"/>
      <c r="AE129" s="11"/>
      <c r="AF129" s="11"/>
      <c r="AG129" s="11"/>
      <c r="AH129" s="11"/>
      <c r="AI129" s="101"/>
      <c r="AJ129" s="101"/>
      <c r="AK129" s="101"/>
      <c r="AL129" s="101"/>
      <c r="AM129" s="67"/>
      <c r="AN129" s="67"/>
      <c r="AO129" s="70"/>
      <c r="AP129" s="70"/>
      <c r="AQ129" s="4"/>
      <c r="AR129" s="4"/>
    </row>
    <row r="130" spans="3:44" s="3" customFormat="1" ht="15.75" hidden="1" thickBot="1" x14ac:dyDescent="0.3">
      <c r="C130" s="7" t="str">
        <f>IF(OR(F130="",H130=""),"",IF(F130=H130,1,IF(F130&lt;H130,0,IF(F130-H130&lt;10,2,IF(F130&gt;H130,3,SE)))))</f>
        <v/>
      </c>
      <c r="D130" s="196"/>
      <c r="E130" s="196"/>
      <c r="F130" s="196"/>
      <c r="G130" s="196"/>
      <c r="H130" s="196"/>
      <c r="I130" s="196"/>
      <c r="J130" s="196"/>
      <c r="K130" s="196"/>
      <c r="L130" s="196"/>
      <c r="M130" s="196"/>
      <c r="N130" s="196"/>
      <c r="O130" s="196"/>
      <c r="P130" s="196"/>
      <c r="Q130" s="7" t="str">
        <f>IF(OR(H130="",F130=""),"",IF(H130=F130,1,IF(H130&lt;F130,0,IF(H130-F130&lt;10,2,IF(H130&gt;F130,3,SE)))))</f>
        <v/>
      </c>
      <c r="R130" s="7"/>
      <c r="S130" s="7"/>
      <c r="T130" s="7"/>
      <c r="U130" s="7"/>
      <c r="V130" s="11"/>
      <c r="W130" s="11"/>
      <c r="X130" s="11"/>
      <c r="Y130" s="11"/>
      <c r="Z130" s="11"/>
      <c r="AA130" s="11"/>
      <c r="AB130" s="11"/>
      <c r="AC130" s="11"/>
      <c r="AD130" s="11"/>
      <c r="AE130" s="11"/>
      <c r="AF130" s="11"/>
      <c r="AG130" s="11"/>
      <c r="AH130" s="11"/>
      <c r="AI130" s="101"/>
      <c r="AJ130" s="101"/>
      <c r="AK130" s="101"/>
      <c r="AL130" s="101"/>
      <c r="AM130" s="67"/>
      <c r="AN130" s="67"/>
      <c r="AO130" s="70"/>
      <c r="AP130" s="70"/>
      <c r="AQ130" s="4"/>
      <c r="AR130" s="4"/>
    </row>
    <row r="131" spans="3:44" s="3" customFormat="1" ht="15" hidden="1" customHeight="1" x14ac:dyDescent="0.25">
      <c r="C131" s="7"/>
      <c r="D131" s="241" t="s">
        <v>47</v>
      </c>
      <c r="E131" s="242"/>
      <c r="F131" s="242"/>
      <c r="G131" s="242"/>
      <c r="H131" s="242"/>
      <c r="I131" s="242"/>
      <c r="J131" s="242"/>
      <c r="K131" s="242"/>
      <c r="L131" s="242"/>
      <c r="M131" s="242"/>
      <c r="N131" s="242"/>
      <c r="O131" s="243"/>
      <c r="P131" s="196"/>
      <c r="Q131" s="7" t="str">
        <f>IF(OR(H131="",F131=""),"",IF(H131=F131,1,IF(H131&lt;F131,0,IF(H131-F131&lt;10,2,IF(H131&gt;F131,3,SE)))))</f>
        <v/>
      </c>
      <c r="R131" s="7" t="s">
        <v>36</v>
      </c>
      <c r="S131" s="7"/>
      <c r="T131" s="7"/>
      <c r="U131" s="7"/>
      <c r="V131" s="11"/>
      <c r="W131" s="11"/>
      <c r="X131" s="11"/>
      <c r="Y131" s="11"/>
      <c r="Z131" s="11"/>
      <c r="AA131" s="11"/>
      <c r="AB131" s="11"/>
      <c r="AC131" s="11"/>
      <c r="AD131" s="11"/>
      <c r="AE131" s="11"/>
      <c r="AF131" s="11"/>
      <c r="AG131" s="11"/>
      <c r="AH131" s="11"/>
      <c r="AI131" s="101"/>
      <c r="AJ131" s="101"/>
      <c r="AK131" s="101"/>
      <c r="AL131" s="101"/>
      <c r="AM131" s="67"/>
      <c r="AN131" s="67"/>
      <c r="AO131" s="70"/>
      <c r="AP131" s="70"/>
      <c r="AQ131" s="4"/>
      <c r="AR131" s="4"/>
    </row>
    <row r="132" spans="3:44" s="3" customFormat="1" ht="15.75" hidden="1" customHeight="1" thickBot="1" x14ac:dyDescent="0.3">
      <c r="C132" s="7"/>
      <c r="D132" s="244"/>
      <c r="E132" s="245"/>
      <c r="F132" s="245"/>
      <c r="G132" s="245"/>
      <c r="H132" s="245"/>
      <c r="I132" s="245"/>
      <c r="J132" s="245"/>
      <c r="K132" s="245"/>
      <c r="L132" s="245"/>
      <c r="M132" s="245"/>
      <c r="N132" s="245"/>
      <c r="O132" s="246"/>
      <c r="P132" s="196"/>
      <c r="Q132" s="7" t="str">
        <f>IF(OR(H132="",F132=""),"",IF(H132=F132,1,IF(H132&lt;F132,0,IF(H132-F132&lt;10,2,IF(H132&gt;F132,3,SE)))))</f>
        <v/>
      </c>
      <c r="R132" s="7" t="s">
        <v>39</v>
      </c>
      <c r="S132" s="7"/>
      <c r="T132" s="7"/>
      <c r="U132" s="7"/>
      <c r="V132" s="11"/>
      <c r="W132" s="11"/>
      <c r="X132" s="11"/>
      <c r="Y132" s="11"/>
      <c r="Z132" s="11"/>
      <c r="AA132" s="11"/>
      <c r="AB132" s="11"/>
      <c r="AC132" s="11"/>
      <c r="AD132" s="11"/>
      <c r="AE132" s="11"/>
      <c r="AF132" s="11"/>
      <c r="AG132" s="11"/>
      <c r="AH132" s="11"/>
      <c r="AI132" s="101"/>
      <c r="AJ132" s="101"/>
      <c r="AK132" s="101"/>
      <c r="AL132" s="101"/>
      <c r="AM132" s="67"/>
      <c r="AN132" s="67"/>
      <c r="AO132" s="70"/>
      <c r="AP132" s="70"/>
      <c r="AQ132" s="4"/>
      <c r="AR132" s="4"/>
    </row>
    <row r="133" spans="3:44" s="3" customFormat="1" ht="15.75" hidden="1" thickBot="1" x14ac:dyDescent="0.3">
      <c r="C133" s="7"/>
      <c r="D133" s="201" t="s">
        <v>35</v>
      </c>
      <c r="E133" s="180" t="s">
        <v>18</v>
      </c>
      <c r="F133" s="181" t="s">
        <v>87</v>
      </c>
      <c r="G133" s="181" t="s">
        <v>4</v>
      </c>
      <c r="H133" s="181" t="s">
        <v>83</v>
      </c>
      <c r="I133" s="181" t="s">
        <v>84</v>
      </c>
      <c r="J133" s="181" t="s">
        <v>85</v>
      </c>
      <c r="K133" s="181" t="s">
        <v>86</v>
      </c>
      <c r="L133" s="181" t="s">
        <v>37</v>
      </c>
      <c r="M133" s="181" t="s">
        <v>5</v>
      </c>
      <c r="N133" s="181" t="s">
        <v>6</v>
      </c>
      <c r="O133" s="182" t="s">
        <v>88</v>
      </c>
      <c r="P133" s="196"/>
      <c r="Q133" s="7"/>
      <c r="R133" s="7" t="s">
        <v>89</v>
      </c>
      <c r="S133" s="7"/>
      <c r="T133" s="7"/>
      <c r="U133" s="183" t="s">
        <v>35</v>
      </c>
      <c r="V133" s="18" t="s">
        <v>3</v>
      </c>
      <c r="W133" s="18" t="s">
        <v>87</v>
      </c>
      <c r="X133" s="18"/>
      <c r="Y133" s="18" t="s">
        <v>4</v>
      </c>
      <c r="Z133" s="18" t="s">
        <v>83</v>
      </c>
      <c r="AA133" s="18"/>
      <c r="AB133" s="18"/>
      <c r="AC133" s="18" t="s">
        <v>84</v>
      </c>
      <c r="AD133" s="18" t="s">
        <v>85</v>
      </c>
      <c r="AE133" s="18" t="s">
        <v>86</v>
      </c>
      <c r="AF133" s="18" t="s">
        <v>37</v>
      </c>
      <c r="AG133" s="18" t="s">
        <v>5</v>
      </c>
      <c r="AH133" s="18" t="s">
        <v>6</v>
      </c>
      <c r="AI133" s="2" t="s">
        <v>88</v>
      </c>
      <c r="AJ133" s="2" t="s">
        <v>7</v>
      </c>
      <c r="AK133" s="2" t="s">
        <v>8</v>
      </c>
      <c r="AL133" s="2" t="s">
        <v>9</v>
      </c>
      <c r="AM133" s="67"/>
      <c r="AN133" s="67"/>
      <c r="AO133" s="70"/>
      <c r="AP133" s="70"/>
      <c r="AQ133" s="4"/>
      <c r="AR133" s="4"/>
    </row>
    <row r="134" spans="3:44" s="3" customFormat="1" hidden="1" x14ac:dyDescent="0.25">
      <c r="C134" s="7"/>
      <c r="D134" s="202" t="s">
        <v>38</v>
      </c>
      <c r="E134" s="185" t="str">
        <f>VLOOKUP(AL134,$U$134:$AK$137,2)</f>
        <v>PERU</v>
      </c>
      <c r="F134" s="185">
        <f>VLOOKUP(AL134,$U$134:$AK$137,3)</f>
        <v>6</v>
      </c>
      <c r="G134" s="185">
        <f>VLOOKUP(AL134,$U$134:$AK$137,4)</f>
        <v>0</v>
      </c>
      <c r="H134" s="186">
        <f>VLOOKUP(AL134,$U$134:$AK$137,5)</f>
        <v>9</v>
      </c>
      <c r="I134" s="186">
        <f>VLOOKUP(AL134,$U$134:$AK$137,6)</f>
        <v>3</v>
      </c>
      <c r="J134" s="186">
        <f>VLOOKUP(AL134,$U$134:$AK$137,7)</f>
        <v>0</v>
      </c>
      <c r="K134" s="186">
        <f>VLOOKUP(AL134,$U$134:$AK$137,8)</f>
        <v>0</v>
      </c>
      <c r="L134" s="186">
        <f>VLOOKUP(AL134,$U$134:$AK$137,9)</f>
        <v>0</v>
      </c>
      <c r="M134" s="186">
        <f>VLOOKUP(AL134,$U$134:$AK$137,10)</f>
        <v>0</v>
      </c>
      <c r="N134" s="185">
        <f>VLOOKUP(AL134,$U$134:$AK$137,11)</f>
        <v>3</v>
      </c>
      <c r="O134" s="219">
        <f>VLOOKUP(AL134,$U$134:$AK$137,12)</f>
        <v>648</v>
      </c>
      <c r="P134" s="196"/>
      <c r="Q134" s="7"/>
      <c r="R134" s="7" t="s">
        <v>90</v>
      </c>
      <c r="S134" s="7"/>
      <c r="T134" s="7"/>
      <c r="U134" s="183">
        <v>1</v>
      </c>
      <c r="V134" s="11" t="s">
        <v>103</v>
      </c>
      <c r="W134" s="11">
        <f>COUNT($F$142,$F$148,$F$154,$F$160,$F$166,$F$172)</f>
        <v>6</v>
      </c>
      <c r="X134" s="11"/>
      <c r="Y134" s="11">
        <f>SUM(Q142,Q149,Q155,Q160,Q167,Q173)</f>
        <v>9</v>
      </c>
      <c r="Z134" s="11">
        <f>SUM(COUNTIFS($C$142:$C$173,3,$D$142:$D$173,V134),COUNTIFS($I$142:$I$173,V134,$Q$142:$Q$173,3))</f>
        <v>3</v>
      </c>
      <c r="AA134" s="11"/>
      <c r="AB134" s="11"/>
      <c r="AC134" s="11">
        <f>SUM(COUNTIFS($C$142:$C$173,2,$D$142:$D$173,V134),COUNTIFS($I$142:$I$173,V134,$Q$142:$Q$173,2))</f>
        <v>0</v>
      </c>
      <c r="AD134" s="11">
        <f>SUM(COUNTIFS($C$142:$C$173,1,$D$142:$D$173,V134),COUNTIFS($I$142:$I$173,V134,$Q$142:$Q$173,1))</f>
        <v>0</v>
      </c>
      <c r="AE134" s="11">
        <f>SUM(COUNTIFS($C$142:$C$173,0,$D$142:$D$173,V134),COUNTIFS($I$142:$I$173,V134,$Q$142:$Q$173,0))</f>
        <v>3</v>
      </c>
      <c r="AF134" s="204">
        <f>SUM(H160,H167,H173,H142,H149,H155)</f>
        <v>648</v>
      </c>
      <c r="AG134" s="204">
        <f>SUM(F142,F149,F155,F160,F167,F173)</f>
        <v>579</v>
      </c>
      <c r="AH134" s="204">
        <f>AF134-AG134</f>
        <v>69</v>
      </c>
      <c r="AI134" s="6">
        <f>IF(OR($F$142="",$H$142=""),0,(Y134/(W134*3)))</f>
        <v>0.5</v>
      </c>
      <c r="AJ134" s="5">
        <f>(Y134*10^10)+((AF134+5000)*10^6)+AH134*10+U134</f>
        <v>95648000691</v>
      </c>
      <c r="AK134" s="5">
        <f>LARGE($AJ$134:$AJ$137,U134)</f>
        <v>95648000691</v>
      </c>
      <c r="AL134" s="98">
        <f>MATCH(AK134,$AJ$134:$AJ$137,0)</f>
        <v>1</v>
      </c>
      <c r="AM134" s="67"/>
      <c r="AN134" s="67"/>
      <c r="AO134" s="70"/>
      <c r="AP134" s="70"/>
      <c r="AQ134" s="4"/>
      <c r="AR134" s="4"/>
    </row>
    <row r="135" spans="3:44" s="3" customFormat="1" hidden="1" x14ac:dyDescent="0.25">
      <c r="C135" s="7"/>
      <c r="D135" s="205" t="s">
        <v>40</v>
      </c>
      <c r="E135" s="185" t="str">
        <f>VLOOKUP(AL135,$U$134:$AK$137,2)</f>
        <v>COSTA DO MARFIM</v>
      </c>
      <c r="F135" s="206">
        <f>VLOOKUP(AL135,$U$134:$AK$137,3)</f>
        <v>6</v>
      </c>
      <c r="G135" s="206">
        <f>VLOOKUP(AL135,$U$134:$AK$137,4)</f>
        <v>0</v>
      </c>
      <c r="H135" s="207">
        <f>VLOOKUP(AL135,$U$134:$AK$137,5)</f>
        <v>9</v>
      </c>
      <c r="I135" s="207">
        <f>VLOOKUP(AL135,$U$134:$AK$137,6)</f>
        <v>3</v>
      </c>
      <c r="J135" s="207">
        <f>VLOOKUP(AL135,$U$134:$AK$137,7)</f>
        <v>0</v>
      </c>
      <c r="K135" s="207">
        <f>VLOOKUP(AL135,$U$134:$AK$137,8)</f>
        <v>0</v>
      </c>
      <c r="L135" s="207">
        <f>VLOOKUP(AL135,$U$134:$AK$137,9)</f>
        <v>0</v>
      </c>
      <c r="M135" s="207">
        <f>VLOOKUP(AL135,$U$134:$AK$137,10)</f>
        <v>0</v>
      </c>
      <c r="N135" s="206">
        <f>VLOOKUP(AL135,$U$134:$AK$137,11)</f>
        <v>3</v>
      </c>
      <c r="O135" s="220">
        <f>VLOOKUP(AL135,$U$134:$AK$137,12)</f>
        <v>585</v>
      </c>
      <c r="P135" s="196"/>
      <c r="Q135" s="7"/>
      <c r="R135" s="7" t="s">
        <v>91</v>
      </c>
      <c r="S135" s="7"/>
      <c r="T135" s="7"/>
      <c r="U135" s="183">
        <v>2</v>
      </c>
      <c r="V135" s="11" t="s">
        <v>31</v>
      </c>
      <c r="W135" s="11">
        <f t="shared" ref="W135:W137" si="5">COUNT($F$142,$F$148,$F$154,$F$160,$F$166,$F$172)</f>
        <v>6</v>
      </c>
      <c r="X135" s="11"/>
      <c r="Y135" s="11">
        <f>SUM(Q143,Q148,C155,Q161,Q166,C173)</f>
        <v>8</v>
      </c>
      <c r="Z135" s="11">
        <f>SUM(COUNTIFS($C$142:$C$173,3,$D$142:$D$173,V135),COUNTIFS($I$142:$I$173,V135,$Q$142:$Q$173,3))</f>
        <v>2</v>
      </c>
      <c r="AA135" s="11"/>
      <c r="AB135" s="11"/>
      <c r="AC135" s="11">
        <f>SUM(COUNTIFS($C$142:$C$173,2,$D$142:$D$173,V135),COUNTIFS($I$142:$I$173,V135,$Q$142:$Q$173,2))</f>
        <v>1</v>
      </c>
      <c r="AD135" s="11">
        <f>SUM(COUNTIFS($C$142:$C$173,1,$D$142:$D$173,V135),COUNTIFS($I$142:$I$173,V135,$Q$142:$Q$173,1))</f>
        <v>0</v>
      </c>
      <c r="AE135" s="11">
        <f>SUM(COUNTIFS($C$142:$C$173,0,$D$142:$D$173,V135),COUNTIFS($I$142:$I$173,V135,$Q$142:$Q$173,0))</f>
        <v>3</v>
      </c>
      <c r="AF135" s="204">
        <f>SUM(H143,H148,F155,H161,H166,F173)</f>
        <v>563</v>
      </c>
      <c r="AG135" s="204">
        <f>SUM(H173,F166,F161,H155,F148,F143)</f>
        <v>593</v>
      </c>
      <c r="AH135" s="204">
        <f t="shared" ref="AH135:AH137" si="6">AF135-AG135</f>
        <v>-30</v>
      </c>
      <c r="AI135" s="6">
        <f>IF(OR($F$142="",$H$142=""),0,(Y135/(W135*3)))</f>
        <v>0.44444444444444442</v>
      </c>
      <c r="AJ135" s="5">
        <f>(Y135*10^10)+((AF135+5000)*10^6)+AH135*10+U135</f>
        <v>85562999702</v>
      </c>
      <c r="AK135" s="5">
        <f>LARGE($AJ$134:$AJ$137,U135)</f>
        <v>95585000113</v>
      </c>
      <c r="AL135" s="98">
        <f t="shared" ref="AL135:AL137" si="7">MATCH(AK135,$AJ$134:$AJ$137,0)</f>
        <v>3</v>
      </c>
      <c r="AM135" s="67"/>
      <c r="AN135" s="67"/>
      <c r="AO135" s="70"/>
      <c r="AP135" s="70"/>
      <c r="AQ135" s="4"/>
      <c r="AR135" s="4"/>
    </row>
    <row r="136" spans="3:44" s="3" customFormat="1" hidden="1" x14ac:dyDescent="0.25">
      <c r="C136" s="7"/>
      <c r="D136" s="209" t="s">
        <v>41</v>
      </c>
      <c r="E136" s="192" t="str">
        <f>VLOOKUP(AL136,$U$134:$AK$137,2)</f>
        <v>ESPANHA</v>
      </c>
      <c r="F136" s="210">
        <f>VLOOKUP(AL136,$U$134:$AK$137,3)</f>
        <v>6</v>
      </c>
      <c r="G136" s="210">
        <f>VLOOKUP(AL136,$U$134:$AK$137,4)</f>
        <v>0</v>
      </c>
      <c r="H136" s="211">
        <f>VLOOKUP(AL136,$U$134:$AK$137,5)</f>
        <v>9</v>
      </c>
      <c r="I136" s="211">
        <f>VLOOKUP(AL136,$U$134:$AK$137,6)</f>
        <v>3</v>
      </c>
      <c r="J136" s="211">
        <f>VLOOKUP(AL136,$U$134:$AK$137,7)</f>
        <v>0</v>
      </c>
      <c r="K136" s="211">
        <f>VLOOKUP(AL136,$U$134:$AK$137,8)</f>
        <v>0</v>
      </c>
      <c r="L136" s="211">
        <f>VLOOKUP(AL136,$U$134:$AK$137,9)</f>
        <v>0</v>
      </c>
      <c r="M136" s="211">
        <f>VLOOKUP(AL136,$U$134:$AK$137,10)</f>
        <v>0</v>
      </c>
      <c r="N136" s="210">
        <f>VLOOKUP(AL136,$U$134:$AK$137,11)</f>
        <v>3</v>
      </c>
      <c r="O136" s="221">
        <f>VLOOKUP(AL136,$U$134:$AK$137,12)</f>
        <v>541</v>
      </c>
      <c r="P136" s="196"/>
      <c r="Q136" s="7"/>
      <c r="R136" s="7" t="s">
        <v>92</v>
      </c>
      <c r="S136" s="7"/>
      <c r="T136" s="7"/>
      <c r="U136" s="183">
        <v>3</v>
      </c>
      <c r="V136" s="11" t="s">
        <v>24</v>
      </c>
      <c r="W136" s="11">
        <f t="shared" si="5"/>
        <v>6</v>
      </c>
      <c r="X136" s="11"/>
      <c r="Y136" s="11">
        <f>SUM(C143,C149,Q154,C161,C167,Q172)</f>
        <v>9</v>
      </c>
      <c r="Z136" s="11">
        <f>SUM(COUNTIFS($C$142:$C$173,3,$D$142:$D$173,V136),COUNTIFS($I$142:$I$173,V136,$Q$142:$Q$173,3))</f>
        <v>3</v>
      </c>
      <c r="AA136" s="11"/>
      <c r="AB136" s="11"/>
      <c r="AC136" s="11">
        <f>SUM(COUNTIFS($C$142:$C$173,2,$D$142:$D$173,V136),COUNTIFS($I$142:$I$173,V136,$Q$142:$Q$173,2))</f>
        <v>0</v>
      </c>
      <c r="AD136" s="11">
        <f>SUM(COUNTIFS($C$142:$C$173,1,$D$142:$D$173,V136),COUNTIFS($I$142:$I$173,V136,$Q$142:$Q$173,1))</f>
        <v>0</v>
      </c>
      <c r="AE136" s="11">
        <f>SUM(COUNTIFS($C$142:$C$173,0,$D$142:$D$173,V136),COUNTIFS($I$142:$I$173,V136,$Q$142:$Q$173,0))</f>
        <v>3</v>
      </c>
      <c r="AF136" s="204">
        <f>SUM(H172,F167,F161,H154,F149,F143)</f>
        <v>585</v>
      </c>
      <c r="AG136" s="204">
        <f>SUM(H143,H149,F154,H161,H167,F172)</f>
        <v>574</v>
      </c>
      <c r="AH136" s="204">
        <f t="shared" si="6"/>
        <v>11</v>
      </c>
      <c r="AI136" s="6">
        <f>IF(OR($F$142="",$H$142=""),0,(Y136/(W136*3)))</f>
        <v>0.5</v>
      </c>
      <c r="AJ136" s="5">
        <f>(Y136*10^10)+((AF136+5000)*10^6)+AH136*10+U136</f>
        <v>95585000113</v>
      </c>
      <c r="AK136" s="5">
        <f>LARGE($AJ$134:$AJ$137,U136)</f>
        <v>95540999504</v>
      </c>
      <c r="AL136" s="98">
        <f t="shared" si="7"/>
        <v>4</v>
      </c>
      <c r="AM136" s="67"/>
      <c r="AN136" s="67"/>
      <c r="AO136" s="70"/>
      <c r="AP136" s="70"/>
      <c r="AQ136" s="4"/>
      <c r="AR136" s="4"/>
    </row>
    <row r="137" spans="3:44" s="3" customFormat="1" ht="15.75" hidden="1" thickBot="1" x14ac:dyDescent="0.3">
      <c r="C137" s="7"/>
      <c r="D137" s="213" t="s">
        <v>42</v>
      </c>
      <c r="E137" s="214" t="str">
        <f>VLOOKUP(AL137,$U$134:$AK$137,2)</f>
        <v>CAMARÕES</v>
      </c>
      <c r="F137" s="215">
        <f>VLOOKUP(AL137,$U$134:$AK$137,3)</f>
        <v>6</v>
      </c>
      <c r="G137" s="215">
        <f>VLOOKUP(AL137,$U$134:$AK$137,4)</f>
        <v>0</v>
      </c>
      <c r="H137" s="216">
        <f>VLOOKUP(AL137,$U$134:$AK$137,5)</f>
        <v>8</v>
      </c>
      <c r="I137" s="216">
        <f>VLOOKUP(AL137,$U$134:$AK$137,6)</f>
        <v>2</v>
      </c>
      <c r="J137" s="216">
        <f>VLOOKUP(AL137,$U$134:$AK$137,7)</f>
        <v>0</v>
      </c>
      <c r="K137" s="216">
        <f>VLOOKUP(AL137,$U$134:$AK$137,8)</f>
        <v>0</v>
      </c>
      <c r="L137" s="216">
        <f>VLOOKUP(AL137,$U$134:$AK$137,9)</f>
        <v>1</v>
      </c>
      <c r="M137" s="216">
        <f>VLOOKUP(AL137,$U$134:$AK$137,10)</f>
        <v>0</v>
      </c>
      <c r="N137" s="215">
        <f>VLOOKUP(AL137,$U$134:$AK$137,11)</f>
        <v>3</v>
      </c>
      <c r="O137" s="222">
        <f>VLOOKUP(AL137,$U$134:$AK$137,12)</f>
        <v>563</v>
      </c>
      <c r="P137" s="196"/>
      <c r="Q137" s="7"/>
      <c r="R137" s="7" t="s">
        <v>93</v>
      </c>
      <c r="S137" s="7"/>
      <c r="T137" s="7"/>
      <c r="U137" s="183">
        <v>4</v>
      </c>
      <c r="V137" s="11" t="s">
        <v>12</v>
      </c>
      <c r="W137" s="11">
        <f t="shared" si="5"/>
        <v>6</v>
      </c>
      <c r="X137" s="11"/>
      <c r="Y137" s="11">
        <f>SUM(C142,C148,C154,C160,C166,C172)</f>
        <v>9</v>
      </c>
      <c r="Z137" s="11">
        <f>SUM(COUNTIFS($C$142:$C$173,3,$D$142:$D$173,V137),COUNTIFS($I$142:$I$173,V137,$Q$142:$Q$173,3))</f>
        <v>3</v>
      </c>
      <c r="AA137" s="11"/>
      <c r="AB137" s="11"/>
      <c r="AC137" s="11">
        <f>SUM(COUNTIFS($C$142:$C$173,2,$D$142:$D$173,V137),COUNTIFS($I$142:$I$173,V137,$Q$142:$Q$173,2))</f>
        <v>0</v>
      </c>
      <c r="AD137" s="11">
        <f>SUM(COUNTIFS($C$142:$C$173,1,$D$142:$D$173,V137),COUNTIFS($I$142:$I$173,V137,$Q$142:$Q$173,1))</f>
        <v>0</v>
      </c>
      <c r="AE137" s="11">
        <f>SUM(COUNTIFS($C$142:$C$173,0,$D$142:$D$173,V137),COUNTIFS($I$142:$I$173,V137,$Q$142:$Q$173,0))</f>
        <v>3</v>
      </c>
      <c r="AF137" s="204">
        <f>SUM(F142,F148,F154,F160,F166,F172,)</f>
        <v>541</v>
      </c>
      <c r="AG137" s="204">
        <f>SUM(H172,H166,H160,H154,H148,H142)</f>
        <v>591</v>
      </c>
      <c r="AH137" s="204">
        <f t="shared" si="6"/>
        <v>-50</v>
      </c>
      <c r="AI137" s="6">
        <f>IF(OR($F$142="",$H$142=""),0,(Y137/(W137*3)))</f>
        <v>0.5</v>
      </c>
      <c r="AJ137" s="5">
        <f>(Y137*10^10)+((AF137+5000)*10^6)+AH137*10+U137</f>
        <v>95540999504</v>
      </c>
      <c r="AK137" s="5">
        <f>LARGE($AJ$134:$AJ$137,U137)</f>
        <v>85562999702</v>
      </c>
      <c r="AL137" s="98">
        <f t="shared" si="7"/>
        <v>2</v>
      </c>
      <c r="AM137" s="67"/>
      <c r="AN137" s="67"/>
      <c r="AO137" s="70"/>
      <c r="AP137" s="70"/>
      <c r="AQ137" s="4"/>
      <c r="AR137" s="4"/>
    </row>
    <row r="138" spans="3:44" s="3" customFormat="1" ht="15.75" hidden="1" thickBot="1" x14ac:dyDescent="0.3">
      <c r="C138" s="7"/>
      <c r="D138" s="223"/>
      <c r="E138" s="223"/>
      <c r="F138" s="223"/>
      <c r="G138" s="223"/>
      <c r="H138" s="223"/>
      <c r="I138" s="223"/>
      <c r="J138" s="223"/>
      <c r="K138" s="223"/>
      <c r="L138" s="223"/>
      <c r="M138" s="223"/>
      <c r="N138" s="223"/>
      <c r="O138" s="223"/>
      <c r="P138" s="196"/>
      <c r="Q138" s="7" t="str">
        <f>IF(OR(H138="",F138=""),"",IF(H138=F138,1,IF(H138&lt;F138,0,IF(H138-F138&lt;10,2,IF(H138&gt;F138,3,SE)))))</f>
        <v/>
      </c>
      <c r="R138" s="7" t="s">
        <v>94</v>
      </c>
      <c r="S138" s="7"/>
      <c r="T138" s="7"/>
      <c r="U138" s="7"/>
      <c r="V138" s="11"/>
      <c r="W138" s="11"/>
      <c r="X138" s="11"/>
      <c r="Y138" s="11"/>
      <c r="Z138" s="11"/>
      <c r="AA138" s="11"/>
      <c r="AB138" s="11"/>
      <c r="AC138" s="11"/>
      <c r="AD138" s="11"/>
      <c r="AE138" s="11"/>
      <c r="AF138" s="11"/>
      <c r="AG138" s="11"/>
      <c r="AH138" s="11"/>
      <c r="AI138" s="5"/>
      <c r="AJ138" s="5"/>
      <c r="AK138" s="5"/>
      <c r="AL138" s="5"/>
      <c r="AM138" s="67"/>
      <c r="AN138" s="67"/>
      <c r="AO138" s="70"/>
      <c r="AP138" s="70"/>
      <c r="AQ138" s="4"/>
      <c r="AR138" s="4"/>
    </row>
    <row r="139" spans="3:44" s="3" customFormat="1" ht="15" hidden="1" customHeight="1" x14ac:dyDescent="0.25">
      <c r="C139" s="7" t="str">
        <f>IF(OR(F139="",H139=""),"",IF(F139=H139,1,IF(F139&lt;H139,0,IF(F139-H139&lt;10,2,IF(F139&gt;H139,3,SE)))))</f>
        <v/>
      </c>
      <c r="D139" s="278" t="s">
        <v>82</v>
      </c>
      <c r="E139" s="279"/>
      <c r="F139" s="279"/>
      <c r="G139" s="279"/>
      <c r="H139" s="279"/>
      <c r="I139" s="279"/>
      <c r="J139" s="279"/>
      <c r="K139" s="279"/>
      <c r="L139" s="279"/>
      <c r="M139" s="279"/>
      <c r="N139" s="279"/>
      <c r="O139" s="279"/>
      <c r="P139" s="280"/>
      <c r="Q139" s="7" t="str">
        <f>IF(OR(H139="",F139=""),"",IF(H139=F139,1,IF(H139&lt;F139,0,IF(H139-F139&lt;10,2,IF(H139&gt;F139,3,SE)))))</f>
        <v/>
      </c>
      <c r="R139" s="7" t="s">
        <v>43</v>
      </c>
      <c r="S139" s="7"/>
      <c r="T139" s="7"/>
      <c r="U139" s="7"/>
      <c r="V139" s="11"/>
      <c r="W139" s="11"/>
      <c r="X139" s="11"/>
      <c r="Y139" s="11"/>
      <c r="Z139" s="11"/>
      <c r="AA139" s="11"/>
      <c r="AB139" s="11"/>
      <c r="AC139" s="11"/>
      <c r="AD139" s="11"/>
      <c r="AE139" s="11"/>
      <c r="AF139" s="11"/>
      <c r="AG139" s="11"/>
      <c r="AH139" s="11"/>
      <c r="AI139" s="101"/>
      <c r="AJ139" s="101"/>
      <c r="AK139" s="101"/>
      <c r="AL139" s="101"/>
      <c r="AM139" s="67"/>
      <c r="AN139" s="67"/>
      <c r="AO139" s="70"/>
      <c r="AP139" s="70"/>
      <c r="AQ139" s="4"/>
      <c r="AR139" s="4"/>
    </row>
    <row r="140" spans="3:44" s="3" customFormat="1" ht="15.75" hidden="1" customHeight="1" thickBot="1" x14ac:dyDescent="0.3">
      <c r="C140" s="7" t="str">
        <f>IF(OR(F140="",H140=""),"",IF(F140=H140,1,IF(F140&lt;H140,0,IF(F140-H140&lt;10,2,IF(F140&gt;H140,3,SE)))))</f>
        <v/>
      </c>
      <c r="D140" s="281"/>
      <c r="E140" s="282"/>
      <c r="F140" s="282"/>
      <c r="G140" s="282"/>
      <c r="H140" s="282"/>
      <c r="I140" s="282"/>
      <c r="J140" s="282"/>
      <c r="K140" s="282"/>
      <c r="L140" s="282"/>
      <c r="M140" s="282"/>
      <c r="N140" s="282"/>
      <c r="O140" s="282"/>
      <c r="P140" s="283"/>
      <c r="Q140" s="7" t="str">
        <f>IF(OR(H140="",F140=""),"",IF(H140=F140,1,IF(H140&lt;F140,0,IF(H140-F140&lt;10,2,IF(H140&gt;F140,3,SE)))))</f>
        <v/>
      </c>
      <c r="R140" s="7" t="s">
        <v>95</v>
      </c>
      <c r="S140" s="7"/>
      <c r="T140" s="7"/>
      <c r="U140" s="7"/>
      <c r="V140" s="11"/>
      <c r="W140" s="11"/>
      <c r="X140" s="11"/>
      <c r="Y140" s="11"/>
      <c r="Z140" s="11"/>
      <c r="AA140" s="11"/>
      <c r="AB140" s="11"/>
      <c r="AC140" s="11"/>
      <c r="AD140" s="11"/>
      <c r="AE140" s="11"/>
      <c r="AF140" s="11"/>
      <c r="AG140" s="11"/>
      <c r="AH140" s="11"/>
      <c r="AI140" s="101"/>
      <c r="AJ140" s="101"/>
      <c r="AK140" s="101"/>
      <c r="AL140" s="101"/>
      <c r="AM140" s="67"/>
      <c r="AN140" s="67"/>
      <c r="AO140" s="70"/>
      <c r="AP140" s="70"/>
      <c r="AQ140" s="4"/>
      <c r="AR140" s="4"/>
    </row>
    <row r="141" spans="3:44" s="3" customFormat="1" ht="15.75" hidden="1" thickBot="1" x14ac:dyDescent="0.3">
      <c r="C141" s="7" t="str">
        <f>IF(OR(F141="",H141=""),"",IF(F141=H141,1,IF(F141&lt;H141,0,IF(F141-H141&lt;10,2,IF(F141&gt;H141,3,SE)))))</f>
        <v/>
      </c>
      <c r="D141" s="196"/>
      <c r="E141" s="196"/>
      <c r="F141" s="196"/>
      <c r="G141" s="196"/>
      <c r="H141" s="196"/>
      <c r="I141" s="196"/>
      <c r="J141" s="196"/>
      <c r="K141" s="196"/>
      <c r="L141" s="196"/>
      <c r="M141" s="196"/>
      <c r="N141" s="196"/>
      <c r="O141" s="196"/>
      <c r="P141" s="196"/>
      <c r="Q141" s="7" t="str">
        <f>IF(OR(H141="",F141=""),"",IF(H141=F141,1,IF(H141&lt;F141,0,IF(H141-F141&lt;10,2,IF(H141&gt;F141,3,SE)))))</f>
        <v/>
      </c>
      <c r="R141" s="7"/>
      <c r="S141" s="7"/>
      <c r="T141" s="7"/>
      <c r="U141" s="7"/>
      <c r="V141" s="11"/>
      <c r="W141" s="11"/>
      <c r="X141" s="11"/>
      <c r="Y141" s="11"/>
      <c r="Z141" s="11"/>
      <c r="AA141" s="11"/>
      <c r="AB141" s="11"/>
      <c r="AC141" s="11"/>
      <c r="AD141" s="11"/>
      <c r="AE141" s="11"/>
      <c r="AF141" s="11"/>
      <c r="AG141" s="11"/>
      <c r="AH141" s="11"/>
      <c r="AI141" s="101"/>
      <c r="AJ141" s="101"/>
      <c r="AK141" s="101"/>
      <c r="AL141" s="101"/>
      <c r="AM141" s="67"/>
      <c r="AN141" s="67"/>
      <c r="AO141" s="70"/>
      <c r="AP141" s="70"/>
      <c r="AQ141" s="4"/>
      <c r="AR141" s="4"/>
    </row>
    <row r="142" spans="3:44" s="3" customFormat="1" ht="15.75" hidden="1" thickBot="1" x14ac:dyDescent="0.3">
      <c r="C142" s="7">
        <f>IF(OR(F142="",H142=""),"",IF(F142=H142,1,IF(F142&lt;H142,0,IF(F142-H142&lt;10,2,IF(F142&gt;H142,3,SE)))))</f>
        <v>3</v>
      </c>
      <c r="D142" s="284" t="str">
        <f>V137</f>
        <v>ESPANHA</v>
      </c>
      <c r="E142" s="284"/>
      <c r="F142" s="197">
        <f>IF(OR(K11="",L11=""),"",SUM(K11:L11))</f>
        <v>105</v>
      </c>
      <c r="G142" s="21" t="s">
        <v>44</v>
      </c>
      <c r="H142" s="197">
        <f>IF(OR(K38="",L38=""),"",SUM(K38:L38))</f>
        <v>92</v>
      </c>
      <c r="I142" s="284" t="str">
        <f>V134</f>
        <v>PERU</v>
      </c>
      <c r="J142" s="284"/>
      <c r="K142" s="284"/>
      <c r="L142" s="284"/>
      <c r="M142" s="284"/>
      <c r="N142" s="284"/>
      <c r="O142" s="284"/>
      <c r="P142" s="284"/>
      <c r="Q142" s="7">
        <f>IF(OR(H142="",F142=""),"",IF(H142=F142,1,IF(H142&lt;F142,0,IF(H142-F142&lt;10,2,IF(H142&gt;F142,3,SE)))))</f>
        <v>0</v>
      </c>
      <c r="R142" s="224"/>
      <c r="S142" s="7" t="s">
        <v>96</v>
      </c>
      <c r="T142" s="7"/>
      <c r="U142" s="7"/>
      <c r="V142" s="11"/>
      <c r="W142" s="11"/>
      <c r="X142" s="11"/>
      <c r="Y142" s="11"/>
      <c r="Z142" s="11"/>
      <c r="AA142" s="11"/>
      <c r="AB142" s="11"/>
      <c r="AC142" s="11"/>
      <c r="AD142" s="11"/>
      <c r="AE142" s="11"/>
      <c r="AF142" s="11"/>
      <c r="AG142" s="11"/>
      <c r="AH142" s="11"/>
      <c r="AI142" s="101"/>
      <c r="AJ142" s="101"/>
      <c r="AK142" s="101"/>
      <c r="AL142" s="101"/>
      <c r="AM142" s="67"/>
      <c r="AN142" s="67"/>
      <c r="AO142" s="70"/>
      <c r="AP142" s="70"/>
      <c r="AQ142" s="4"/>
      <c r="AR142" s="4"/>
    </row>
    <row r="143" spans="3:44" s="3" customFormat="1" ht="15.75" hidden="1" thickBot="1" x14ac:dyDescent="0.3">
      <c r="C143" s="7">
        <f>IF(OR(F143="",H143=""),"",IF(F143=H143,1,IF(F143&lt;H143,0,IF(F143-H143&lt;10,2,IF(F143&gt;H143,3,SE)))))</f>
        <v>0</v>
      </c>
      <c r="D143" s="284" t="str">
        <f>V136</f>
        <v>COSTA DO MARFIM</v>
      </c>
      <c r="E143" s="284"/>
      <c r="F143" s="197">
        <f>IF(OR(K22="",L22=""),"",SUM(K22:L22))</f>
        <v>117</v>
      </c>
      <c r="G143" s="21" t="s">
        <v>44</v>
      </c>
      <c r="H143" s="197">
        <f>IF(OR(K30="",L30=""),"",SUM(K30:L30))</f>
        <v>120</v>
      </c>
      <c r="I143" s="284" t="str">
        <f>V135</f>
        <v>CAMARÕES</v>
      </c>
      <c r="J143" s="284"/>
      <c r="K143" s="284"/>
      <c r="L143" s="284"/>
      <c r="M143" s="284"/>
      <c r="N143" s="284"/>
      <c r="O143" s="284"/>
      <c r="P143" s="284"/>
      <c r="Q143" s="7">
        <f>IF(OR(H143="",F143=""),"",IF(H143=F143,1,IF(H143&lt;F143,0,IF(H143-F143&lt;10,2,IF(H143&gt;F143,3,SE)))))</f>
        <v>2</v>
      </c>
      <c r="R143" s="225"/>
      <c r="S143" s="7" t="s">
        <v>97</v>
      </c>
      <c r="T143" s="7"/>
      <c r="U143" s="7"/>
      <c r="V143" s="11"/>
      <c r="W143" s="11"/>
      <c r="X143" s="11"/>
      <c r="Y143" s="11"/>
      <c r="Z143" s="11"/>
      <c r="AA143" s="11"/>
      <c r="AB143" s="11"/>
      <c r="AC143" s="11"/>
      <c r="AD143" s="11"/>
      <c r="AE143" s="11"/>
      <c r="AF143" s="11"/>
      <c r="AG143" s="11"/>
      <c r="AH143" s="11"/>
      <c r="AI143" s="101"/>
      <c r="AJ143" s="101"/>
      <c r="AK143" s="101"/>
      <c r="AL143" s="101"/>
      <c r="AM143" s="67"/>
      <c r="AN143" s="67"/>
      <c r="AO143" s="70"/>
      <c r="AP143" s="70"/>
      <c r="AQ143" s="4"/>
      <c r="AR143" s="4"/>
    </row>
    <row r="144" spans="3:44" s="3" customFormat="1" ht="15.75" hidden="1" thickBot="1" x14ac:dyDescent="0.3">
      <c r="C144" s="7" t="str">
        <f>IF(OR(F144="",H144=""),"",IF(F144=H144,1,IF(F144&lt;H144,0,IF(F144-H144&lt;10,2,IF(F144&gt;H144,3,SE)))))</f>
        <v/>
      </c>
      <c r="D144" s="196"/>
      <c r="E144" s="196"/>
      <c r="F144" s="196"/>
      <c r="G144" s="196"/>
      <c r="H144" s="196"/>
      <c r="I144" s="196"/>
      <c r="J144" s="196"/>
      <c r="K144" s="196"/>
      <c r="L144" s="196"/>
      <c r="M144" s="196"/>
      <c r="N144" s="196"/>
      <c r="O144" s="196"/>
      <c r="P144" s="196"/>
      <c r="Q144" s="7" t="str">
        <f>IF(OR(H144="",F144=""),"",IF(H144=F144,1,IF(H144&lt;F144,0,IF(H144-F144&lt;10,2,IF(H144&gt;F144,3,SE)))))</f>
        <v/>
      </c>
      <c r="R144" s="7"/>
      <c r="S144" s="7"/>
      <c r="T144" s="7"/>
      <c r="U144" s="7"/>
      <c r="V144" s="11"/>
      <c r="W144" s="11"/>
      <c r="X144" s="11"/>
      <c r="Y144" s="11"/>
      <c r="Z144" s="11"/>
      <c r="AA144" s="11"/>
      <c r="AB144" s="11"/>
      <c r="AC144" s="11"/>
      <c r="AD144" s="11"/>
      <c r="AE144" s="11"/>
      <c r="AF144" s="11"/>
      <c r="AG144" s="11"/>
      <c r="AH144" s="11"/>
      <c r="AI144" s="101"/>
      <c r="AJ144" s="101"/>
      <c r="AK144" s="101"/>
      <c r="AL144" s="101"/>
      <c r="AM144" s="67"/>
      <c r="AN144" s="67"/>
      <c r="AO144" s="70"/>
      <c r="AP144" s="70"/>
      <c r="AQ144" s="4"/>
      <c r="AR144" s="4"/>
    </row>
    <row r="145" spans="3:44" s="3" customFormat="1" hidden="1" x14ac:dyDescent="0.25">
      <c r="C145" s="7" t="str">
        <f>IF(OR(F145="",H145=""),"",IF(F145=H145,1,IF(F145&lt;H145,0,IF(F145-H145&lt;10,2,IF(F145&gt;H145,3,SE)))))</f>
        <v/>
      </c>
      <c r="D145" s="241" t="s">
        <v>81</v>
      </c>
      <c r="E145" s="242"/>
      <c r="F145" s="242"/>
      <c r="G145" s="242"/>
      <c r="H145" s="242"/>
      <c r="I145" s="242"/>
      <c r="J145" s="242"/>
      <c r="K145" s="242"/>
      <c r="L145" s="242"/>
      <c r="M145" s="242"/>
      <c r="N145" s="242"/>
      <c r="O145" s="242"/>
      <c r="P145" s="243"/>
      <c r="Q145" s="7" t="str">
        <f>IF(OR(H145="",F145=""),"",IF(H145=F145,1,IF(H145&lt;F145,0,IF(H145-F145&lt;10,2,IF(H145&gt;F145,3,SE)))))</f>
        <v/>
      </c>
      <c r="R145" s="7"/>
      <c r="S145" s="7"/>
      <c r="T145" s="7"/>
      <c r="U145" s="7"/>
      <c r="V145" s="11"/>
      <c r="W145" s="11"/>
      <c r="X145" s="11"/>
      <c r="Y145" s="11"/>
      <c r="Z145" s="11"/>
      <c r="AA145" s="11"/>
      <c r="AB145" s="11"/>
      <c r="AC145" s="11"/>
      <c r="AD145" s="11"/>
      <c r="AE145" s="11"/>
      <c r="AF145" s="11"/>
      <c r="AG145" s="11"/>
      <c r="AH145" s="11"/>
      <c r="AI145" s="101"/>
      <c r="AJ145" s="101"/>
      <c r="AK145" s="101"/>
      <c r="AL145" s="101"/>
      <c r="AM145" s="67"/>
      <c r="AN145" s="67"/>
      <c r="AO145" s="7"/>
      <c r="AP145" s="7"/>
      <c r="AQ145" s="4"/>
      <c r="AR145" s="4"/>
    </row>
    <row r="146" spans="3:44" s="3" customFormat="1" ht="15.75" hidden="1" thickBot="1" x14ac:dyDescent="0.3">
      <c r="C146" s="7" t="str">
        <f>IF(OR(F146="",H146=""),"",IF(F146=H146,1,IF(F146&lt;H146,0,IF(F146-H146&lt;10,2,IF(F146&gt;H146,3,SE)))))</f>
        <v/>
      </c>
      <c r="D146" s="244"/>
      <c r="E146" s="245"/>
      <c r="F146" s="245"/>
      <c r="G146" s="245"/>
      <c r="H146" s="245"/>
      <c r="I146" s="245"/>
      <c r="J146" s="245"/>
      <c r="K146" s="245"/>
      <c r="L146" s="245"/>
      <c r="M146" s="245"/>
      <c r="N146" s="245"/>
      <c r="O146" s="245"/>
      <c r="P146" s="246"/>
      <c r="Q146" s="7" t="str">
        <f>IF(OR(H146="",F146=""),"",IF(H146=F146,1,IF(H146&lt;F146,0,IF(H146-F146&lt;10,2,IF(H146&gt;F146,3,SE)))))</f>
        <v/>
      </c>
      <c r="R146" s="7"/>
      <c r="S146" s="7"/>
      <c r="T146" s="7"/>
      <c r="U146" s="7"/>
      <c r="V146" s="11"/>
      <c r="W146" s="11"/>
      <c r="X146" s="11"/>
      <c r="Y146" s="11"/>
      <c r="Z146" s="11"/>
      <c r="AA146" s="11"/>
      <c r="AB146" s="11"/>
      <c r="AC146" s="11"/>
      <c r="AD146" s="11"/>
      <c r="AE146" s="11"/>
      <c r="AF146" s="11"/>
      <c r="AG146" s="11"/>
      <c r="AH146" s="11"/>
      <c r="AI146" s="101"/>
      <c r="AJ146" s="101"/>
      <c r="AK146" s="101"/>
      <c r="AL146" s="101"/>
      <c r="AM146" s="67"/>
      <c r="AN146" s="67"/>
      <c r="AO146" s="7"/>
      <c r="AP146" s="7"/>
      <c r="AQ146" s="4"/>
      <c r="AR146" s="4"/>
    </row>
    <row r="147" spans="3:44" s="3" customFormat="1" hidden="1" x14ac:dyDescent="0.25">
      <c r="C147" s="7" t="str">
        <f>IF(OR(F147="",H147=""),"",IF(F147=H147,1,IF(F147&lt;H147,0,IF(F147-H147&lt;10,2,IF(F147&gt;H147,3,SE)))))</f>
        <v/>
      </c>
      <c r="D147" s="196"/>
      <c r="E147" s="196"/>
      <c r="F147" s="196"/>
      <c r="G147" s="196"/>
      <c r="H147" s="196"/>
      <c r="I147" s="196"/>
      <c r="J147" s="196"/>
      <c r="K147" s="196"/>
      <c r="L147" s="196"/>
      <c r="M147" s="196"/>
      <c r="N147" s="196"/>
      <c r="O147" s="196"/>
      <c r="P147" s="196"/>
      <c r="Q147" s="7" t="str">
        <f>IF(OR(H147="",F147=""),"",IF(H147=F147,1,IF(H147&lt;F147,0,IF(H147-F147&lt;10,2,IF(H147&gt;F147,3,SE)))))</f>
        <v/>
      </c>
      <c r="R147" s="7"/>
      <c r="S147" s="7"/>
      <c r="T147" s="7"/>
      <c r="U147" s="7"/>
      <c r="V147" s="11"/>
      <c r="W147" s="11"/>
      <c r="X147" s="11"/>
      <c r="Y147" s="11"/>
      <c r="Z147" s="11"/>
      <c r="AA147" s="11"/>
      <c r="AB147" s="11"/>
      <c r="AC147" s="11"/>
      <c r="AD147" s="11"/>
      <c r="AE147" s="11"/>
      <c r="AF147" s="11"/>
      <c r="AG147" s="11"/>
      <c r="AH147" s="11"/>
      <c r="AI147" s="101"/>
      <c r="AJ147" s="101"/>
      <c r="AK147" s="101"/>
      <c r="AL147" s="101"/>
      <c r="AM147" s="67"/>
      <c r="AN147" s="67"/>
      <c r="AO147" s="7"/>
      <c r="AP147" s="7"/>
      <c r="AQ147" s="4"/>
      <c r="AR147" s="4"/>
    </row>
    <row r="148" spans="3:44" s="3" customFormat="1" hidden="1" x14ac:dyDescent="0.25">
      <c r="C148" s="7">
        <f>IF(OR(F148="",H148=""),"",IF(F148=H148,1,IF(F148&lt;H148,0,IF(F148-H148&lt;10,2,IF(F148&gt;H148,3,SE)))))</f>
        <v>3</v>
      </c>
      <c r="D148" s="284" t="str">
        <f>V137</f>
        <v>ESPANHA</v>
      </c>
      <c r="E148" s="284"/>
      <c r="F148" s="197">
        <f>IF(OR(M11="",N11=""),"",SUM(M11:N11))</f>
        <v>75</v>
      </c>
      <c r="G148" s="22" t="s">
        <v>44</v>
      </c>
      <c r="H148" s="197">
        <f>IF(OR(M30="",N30=""),"",SUM(M30:N30))</f>
        <v>62</v>
      </c>
      <c r="I148" s="284" t="str">
        <f>V135</f>
        <v>CAMARÕES</v>
      </c>
      <c r="J148" s="284"/>
      <c r="K148" s="284"/>
      <c r="L148" s="284"/>
      <c r="M148" s="284"/>
      <c r="N148" s="284"/>
      <c r="O148" s="284"/>
      <c r="P148" s="284"/>
      <c r="Q148" s="7">
        <f>IF(OR(H148="",F148=""),"",IF(H148=F148,1,IF(H148&lt;F148,0,IF(H148-F148&lt;10,2,IF(H148&gt;F148,3,SE)))))</f>
        <v>0</v>
      </c>
      <c r="R148" s="7"/>
      <c r="S148" s="7"/>
      <c r="T148" s="7"/>
      <c r="U148" s="7"/>
      <c r="V148" s="11"/>
      <c r="W148" s="11"/>
      <c r="X148" s="11"/>
      <c r="Y148" s="11"/>
      <c r="Z148" s="11"/>
      <c r="AA148" s="11"/>
      <c r="AB148" s="11"/>
      <c r="AC148" s="11"/>
      <c r="AD148" s="11"/>
      <c r="AE148" s="11"/>
      <c r="AF148" s="11"/>
      <c r="AG148" s="11"/>
      <c r="AH148" s="11"/>
      <c r="AI148" s="101"/>
      <c r="AJ148" s="101"/>
      <c r="AK148" s="101"/>
      <c r="AL148" s="101"/>
      <c r="AM148" s="67"/>
      <c r="AN148" s="67"/>
      <c r="AO148" s="7"/>
      <c r="AP148" s="7"/>
      <c r="AQ148" s="4"/>
      <c r="AR148" s="4"/>
    </row>
    <row r="149" spans="3:44" s="3" customFormat="1" hidden="1" x14ac:dyDescent="0.25">
      <c r="C149" s="7">
        <f>IF(OR(F149="",H149=""),"",IF(F149=H149,1,IF(F149&lt;H149,0,IF(F149-H149&lt;10,2,IF(F149&gt;H149,3,SE)))))</f>
        <v>3</v>
      </c>
      <c r="D149" s="284" t="str">
        <f>V136</f>
        <v>COSTA DO MARFIM</v>
      </c>
      <c r="E149" s="284"/>
      <c r="F149" s="197">
        <f>IF(OR(M22="",N22=""),"",SUM(M22:N22))</f>
        <v>104</v>
      </c>
      <c r="G149" s="22" t="s">
        <v>44</v>
      </c>
      <c r="H149" s="197">
        <f>IF(OR(M38="",N38=""),"",SUM(M38:N38))</f>
        <v>80</v>
      </c>
      <c r="I149" s="284" t="str">
        <f>V134</f>
        <v>PERU</v>
      </c>
      <c r="J149" s="284"/>
      <c r="K149" s="284"/>
      <c r="L149" s="284"/>
      <c r="M149" s="284"/>
      <c r="N149" s="284"/>
      <c r="O149" s="284"/>
      <c r="P149" s="284"/>
      <c r="Q149" s="7">
        <f>IF(OR(H149="",F149=""),"",IF(H149=F149,1,IF(H149&lt;F149,0,IF(H149-F149&lt;10,2,IF(H149&gt;F149,3,SE)))))</f>
        <v>0</v>
      </c>
      <c r="R149" s="7"/>
      <c r="S149" s="7"/>
      <c r="T149" s="7"/>
      <c r="U149" s="7"/>
      <c r="V149" s="11"/>
      <c r="W149" s="11"/>
      <c r="X149" s="11"/>
      <c r="Y149" s="11"/>
      <c r="Z149" s="11"/>
      <c r="AA149" s="11"/>
      <c r="AB149" s="11"/>
      <c r="AC149" s="11"/>
      <c r="AD149" s="11"/>
      <c r="AE149" s="11"/>
      <c r="AF149" s="11"/>
      <c r="AG149" s="11"/>
      <c r="AH149" s="11"/>
      <c r="AI149" s="101"/>
      <c r="AJ149" s="101"/>
      <c r="AK149" s="101"/>
      <c r="AL149" s="101"/>
      <c r="AM149" s="67"/>
      <c r="AN149" s="67"/>
      <c r="AO149" s="7"/>
      <c r="AP149" s="7"/>
      <c r="AQ149" s="4"/>
      <c r="AR149" s="4"/>
    </row>
    <row r="150" spans="3:44" s="3" customFormat="1" ht="15.75" hidden="1" thickBot="1" x14ac:dyDescent="0.3">
      <c r="C150" s="7" t="str">
        <f>IF(OR(F150="",H150=""),"",IF(F150=H150,1,IF(F150&lt;H150,0,IF(F150-H150&lt;10,2,IF(F150&gt;H150,3,SE)))))</f>
        <v/>
      </c>
      <c r="D150" s="196"/>
      <c r="E150" s="196"/>
      <c r="F150" s="200"/>
      <c r="G150" s="196"/>
      <c r="H150" s="196"/>
      <c r="I150" s="196"/>
      <c r="J150" s="196"/>
      <c r="K150" s="196"/>
      <c r="L150" s="196"/>
      <c r="M150" s="196"/>
      <c r="N150" s="196"/>
      <c r="O150" s="196"/>
      <c r="P150" s="196"/>
      <c r="Q150" s="7" t="str">
        <f>IF(OR(H150="",F150=""),"",IF(H150=F150,1,IF(H150&lt;F150,0,IF(H150-F150&lt;10,2,IF(H150&gt;F150,3,SE)))))</f>
        <v/>
      </c>
      <c r="R150" s="7"/>
      <c r="S150" s="7"/>
      <c r="T150" s="7"/>
      <c r="U150" s="7"/>
      <c r="V150" s="11"/>
      <c r="W150" s="11"/>
      <c r="X150" s="11"/>
      <c r="Y150" s="11"/>
      <c r="Z150" s="11"/>
      <c r="AA150" s="11"/>
      <c r="AB150" s="11"/>
      <c r="AC150" s="11"/>
      <c r="AD150" s="11"/>
      <c r="AE150" s="11"/>
      <c r="AF150" s="11"/>
      <c r="AG150" s="11"/>
      <c r="AH150" s="11"/>
      <c r="AI150" s="101"/>
      <c r="AJ150" s="101"/>
      <c r="AK150" s="101"/>
      <c r="AL150" s="101"/>
      <c r="AM150" s="67"/>
      <c r="AN150" s="67"/>
      <c r="AO150" s="7"/>
      <c r="AP150" s="7"/>
      <c r="AQ150" s="4"/>
      <c r="AR150" s="4"/>
    </row>
    <row r="151" spans="3:44" s="3" customFormat="1" hidden="1" x14ac:dyDescent="0.25">
      <c r="C151" s="7" t="str">
        <f>IF(OR(F151="",H151=""),"",IF(F151=H151,1,IF(F151&lt;H151,0,IF(F151-H151&lt;10,2,IF(F151&gt;H151,3,SE)))))</f>
        <v/>
      </c>
      <c r="D151" s="241" t="s">
        <v>80</v>
      </c>
      <c r="E151" s="242"/>
      <c r="F151" s="242"/>
      <c r="G151" s="242"/>
      <c r="H151" s="242"/>
      <c r="I151" s="242"/>
      <c r="J151" s="242"/>
      <c r="K151" s="242"/>
      <c r="L151" s="242"/>
      <c r="M151" s="242"/>
      <c r="N151" s="242"/>
      <c r="O151" s="242"/>
      <c r="P151" s="243"/>
      <c r="Q151" s="7" t="str">
        <f>IF(OR(H151="",F151=""),"",IF(H151=F151,1,IF(H151&lt;F151,0,IF(H151-F151&lt;10,2,IF(H151&gt;F151,3,SE)))))</f>
        <v/>
      </c>
      <c r="R151" s="7"/>
      <c r="S151" s="7"/>
      <c r="T151" s="7"/>
      <c r="U151" s="7"/>
      <c r="V151" s="11"/>
      <c r="W151" s="11"/>
      <c r="X151" s="11"/>
      <c r="Y151" s="11"/>
      <c r="Z151" s="11"/>
      <c r="AA151" s="11"/>
      <c r="AB151" s="11"/>
      <c r="AC151" s="11"/>
      <c r="AD151" s="11"/>
      <c r="AE151" s="11"/>
      <c r="AF151" s="11"/>
      <c r="AG151" s="11"/>
      <c r="AH151" s="11"/>
      <c r="AI151" s="101"/>
      <c r="AJ151" s="101"/>
      <c r="AK151" s="101"/>
      <c r="AL151" s="101"/>
      <c r="AM151" s="67"/>
      <c r="AN151" s="67"/>
      <c r="AO151" s="7"/>
      <c r="AP151" s="7"/>
      <c r="AQ151" s="4"/>
      <c r="AR151" s="4"/>
    </row>
    <row r="152" spans="3:44" s="3" customFormat="1" ht="15.75" hidden="1" thickBot="1" x14ac:dyDescent="0.3">
      <c r="C152" s="7" t="str">
        <f>IF(OR(F152="",H152=""),"",IF(F152=H152,1,IF(F152&lt;H152,0,IF(F152-H152&lt;10,2,IF(F152&gt;H152,3,SE)))))</f>
        <v/>
      </c>
      <c r="D152" s="244"/>
      <c r="E152" s="245"/>
      <c r="F152" s="245"/>
      <c r="G152" s="245"/>
      <c r="H152" s="245"/>
      <c r="I152" s="245"/>
      <c r="J152" s="245"/>
      <c r="K152" s="245"/>
      <c r="L152" s="245"/>
      <c r="M152" s="245"/>
      <c r="N152" s="245"/>
      <c r="O152" s="245"/>
      <c r="P152" s="246"/>
      <c r="Q152" s="7" t="str">
        <f>IF(OR(H152="",F152=""),"",IF(H152=F152,1,IF(H152&lt;F152,0,IF(H152-F152&lt;10,2,IF(H152&gt;F152,3,SE)))))</f>
        <v/>
      </c>
      <c r="R152" s="7"/>
      <c r="S152" s="7"/>
      <c r="T152" s="7"/>
      <c r="U152" s="7"/>
      <c r="V152" s="11"/>
      <c r="W152" s="11"/>
      <c r="X152" s="11"/>
      <c r="Y152" s="11"/>
      <c r="Z152" s="11"/>
      <c r="AA152" s="11"/>
      <c r="AB152" s="11"/>
      <c r="AC152" s="11"/>
      <c r="AD152" s="11"/>
      <c r="AE152" s="11"/>
      <c r="AF152" s="11"/>
      <c r="AG152" s="11"/>
      <c r="AH152" s="11"/>
      <c r="AI152" s="101"/>
      <c r="AJ152" s="101"/>
      <c r="AK152" s="101"/>
      <c r="AL152" s="101"/>
      <c r="AM152" s="67"/>
      <c r="AN152" s="67"/>
      <c r="AO152" s="7"/>
      <c r="AP152" s="7"/>
      <c r="AQ152" s="4"/>
      <c r="AR152" s="4"/>
    </row>
    <row r="153" spans="3:44" s="3" customFormat="1" hidden="1" x14ac:dyDescent="0.25">
      <c r="C153" s="7" t="str">
        <f>IF(OR(F153="",H153=""),"",IF(F153=H153,1,IF(F153&lt;H153,0,IF(F153-H153&lt;10,2,IF(F153&gt;H153,3,SE)))))</f>
        <v/>
      </c>
      <c r="D153" s="196"/>
      <c r="E153" s="196"/>
      <c r="F153" s="196"/>
      <c r="G153" s="196"/>
      <c r="H153" s="196"/>
      <c r="I153" s="196"/>
      <c r="J153" s="196"/>
      <c r="K153" s="196"/>
      <c r="L153" s="196"/>
      <c r="M153" s="196"/>
      <c r="N153" s="196"/>
      <c r="O153" s="196"/>
      <c r="P153" s="196"/>
      <c r="Q153" s="7" t="str">
        <f>IF(OR(H153="",F153=""),"",IF(H153=F153,1,IF(H153&lt;F153,0,IF(H153-F153&lt;10,2,IF(H153&gt;F153,3,SE)))))</f>
        <v/>
      </c>
      <c r="R153" s="7"/>
      <c r="S153" s="7"/>
      <c r="T153" s="7"/>
      <c r="U153" s="7"/>
      <c r="V153" s="11"/>
      <c r="W153" s="11"/>
      <c r="X153" s="11"/>
      <c r="Y153" s="11"/>
      <c r="Z153" s="11"/>
      <c r="AA153" s="11"/>
      <c r="AB153" s="11"/>
      <c r="AC153" s="11"/>
      <c r="AD153" s="11"/>
      <c r="AE153" s="11"/>
      <c r="AF153" s="11"/>
      <c r="AG153" s="11"/>
      <c r="AH153" s="11"/>
      <c r="AI153" s="101"/>
      <c r="AJ153" s="101"/>
      <c r="AK153" s="101"/>
      <c r="AL153" s="101"/>
      <c r="AM153" s="67"/>
      <c r="AN153" s="67"/>
      <c r="AO153" s="7"/>
      <c r="AP153" s="7"/>
      <c r="AQ153" s="4"/>
      <c r="AR153" s="4"/>
    </row>
    <row r="154" spans="3:44" s="3" customFormat="1" hidden="1" x14ac:dyDescent="0.25">
      <c r="C154" s="7">
        <f>IF(OR(F154="",H154=""),"",IF(F154=H154,1,IF(F154&lt;H154,0,IF(F154-H154&lt;10,2,IF(F154&gt;H154,3,SE)))))</f>
        <v>3</v>
      </c>
      <c r="D154" s="284" t="str">
        <f>V137</f>
        <v>ESPANHA</v>
      </c>
      <c r="E154" s="284"/>
      <c r="F154" s="197">
        <f>IF(OR(O11="",P11=""),"",SUM(O11:P11))</f>
        <v>112</v>
      </c>
      <c r="G154" s="22" t="s">
        <v>44</v>
      </c>
      <c r="H154" s="197">
        <f>IF(OR(O22="",P22=""),"",SUM(O22:P22))</f>
        <v>102</v>
      </c>
      <c r="I154" s="284" t="str">
        <f>V136</f>
        <v>COSTA DO MARFIM</v>
      </c>
      <c r="J154" s="284"/>
      <c r="K154" s="284"/>
      <c r="L154" s="284"/>
      <c r="M154" s="284"/>
      <c r="N154" s="284"/>
      <c r="O154" s="284"/>
      <c r="P154" s="284"/>
      <c r="Q154" s="7">
        <f>IF(OR(H154="",F154=""),"",IF(H154=F154,1,IF(H154&lt;F154,0,IF(H154-F154&lt;10,2,IF(H154&gt;F154,3,SE)))))</f>
        <v>0</v>
      </c>
      <c r="R154" s="7"/>
      <c r="S154" s="7"/>
      <c r="T154" s="7"/>
      <c r="U154" s="7"/>
      <c r="V154" s="11"/>
      <c r="W154" s="11"/>
      <c r="X154" s="11"/>
      <c r="Y154" s="11"/>
      <c r="Z154" s="11"/>
      <c r="AA154" s="11"/>
      <c r="AB154" s="11"/>
      <c r="AC154" s="11"/>
      <c r="AD154" s="11"/>
      <c r="AE154" s="11"/>
      <c r="AF154" s="11"/>
      <c r="AG154" s="11"/>
      <c r="AH154" s="11"/>
      <c r="AI154" s="101"/>
      <c r="AJ154" s="101"/>
      <c r="AK154" s="101"/>
      <c r="AL154" s="101"/>
      <c r="AM154" s="67"/>
      <c r="AN154" s="67"/>
      <c r="AO154" s="7"/>
      <c r="AP154" s="7"/>
      <c r="AQ154" s="4"/>
      <c r="AR154" s="4"/>
    </row>
    <row r="155" spans="3:44" s="3" customFormat="1" hidden="1" x14ac:dyDescent="0.25">
      <c r="C155" s="7">
        <f>IF(OR(F155="",H155=""),"",IF(F155=H155,1,IF(F155&lt;H155,0,IF(F155-H155&lt;10,2,IF(F155&gt;H155,3,SE)))))</f>
        <v>0</v>
      </c>
      <c r="D155" s="284" t="str">
        <f>V135</f>
        <v>CAMARÕES</v>
      </c>
      <c r="E155" s="284"/>
      <c r="F155" s="197">
        <f>IF(OR(O30="",P30=""),"",SUM(O30:P30))</f>
        <v>81</v>
      </c>
      <c r="G155" s="22" t="s">
        <v>44</v>
      </c>
      <c r="H155" s="197">
        <f>IF(OR(O38="",P38=""),"",SUM(O38:P38))</f>
        <v>122</v>
      </c>
      <c r="I155" s="284" t="str">
        <f>V134</f>
        <v>PERU</v>
      </c>
      <c r="J155" s="284"/>
      <c r="K155" s="284"/>
      <c r="L155" s="284"/>
      <c r="M155" s="284"/>
      <c r="N155" s="284"/>
      <c r="O155" s="284"/>
      <c r="P155" s="284"/>
      <c r="Q155" s="7">
        <f>IF(OR(H155="",F155=""),"",IF(H155=F155,1,IF(H155&lt;F155,0,IF(H155-F155&lt;10,2,IF(H155&gt;F155,3,SE)))))</f>
        <v>3</v>
      </c>
      <c r="R155" s="7"/>
      <c r="S155" s="7"/>
      <c r="T155" s="7"/>
      <c r="U155" s="7"/>
      <c r="V155" s="11"/>
      <c r="W155" s="11"/>
      <c r="X155" s="11"/>
      <c r="Y155" s="11"/>
      <c r="Z155" s="11"/>
      <c r="AA155" s="11"/>
      <c r="AB155" s="11"/>
      <c r="AC155" s="11"/>
      <c r="AD155" s="11"/>
      <c r="AE155" s="11"/>
      <c r="AF155" s="11"/>
      <c r="AG155" s="11"/>
      <c r="AH155" s="11"/>
      <c r="AI155" s="101"/>
      <c r="AJ155" s="101"/>
      <c r="AK155" s="101"/>
      <c r="AL155" s="101"/>
      <c r="AM155" s="67"/>
      <c r="AN155" s="67"/>
      <c r="AO155" s="7"/>
      <c r="AP155" s="7"/>
      <c r="AQ155" s="4"/>
      <c r="AR155" s="4"/>
    </row>
    <row r="156" spans="3:44" s="3" customFormat="1" ht="15.75" hidden="1" thickBot="1" x14ac:dyDescent="0.3">
      <c r="C156" s="7" t="str">
        <f>IF(OR(F156="",H156=""),"",IF(F156=H156,1,IF(F156&lt;H156,0,IF(F156-H156&lt;10,2,IF(F156&gt;H156,3,SE)))))</f>
        <v/>
      </c>
      <c r="D156" s="196"/>
      <c r="E156" s="196"/>
      <c r="F156" s="196"/>
      <c r="G156" s="196"/>
      <c r="H156" s="196"/>
      <c r="I156" s="196"/>
      <c r="J156" s="196"/>
      <c r="K156" s="196"/>
      <c r="L156" s="196"/>
      <c r="M156" s="196"/>
      <c r="N156" s="196"/>
      <c r="O156" s="196"/>
      <c r="P156" s="196"/>
      <c r="Q156" s="7" t="str">
        <f>IF(OR(H156="",F156=""),"",IF(H156=F156,1,IF(H156&lt;F156,0,IF(H156-F156&lt;10,2,IF(H156&gt;F156,3,SE)))))</f>
        <v/>
      </c>
      <c r="R156" s="7"/>
      <c r="S156" s="7"/>
      <c r="T156" s="7"/>
      <c r="U156" s="7"/>
      <c r="V156" s="11"/>
      <c r="W156" s="11"/>
      <c r="X156" s="11"/>
      <c r="Y156" s="11"/>
      <c r="Z156" s="11"/>
      <c r="AA156" s="11"/>
      <c r="AB156" s="11"/>
      <c r="AC156" s="11"/>
      <c r="AD156" s="11"/>
      <c r="AE156" s="11"/>
      <c r="AF156" s="11"/>
      <c r="AG156" s="11"/>
      <c r="AH156" s="11"/>
      <c r="AI156" s="101"/>
      <c r="AJ156" s="101"/>
      <c r="AK156" s="101"/>
      <c r="AL156" s="101"/>
      <c r="AM156" s="67"/>
      <c r="AN156" s="67"/>
      <c r="AO156" s="7"/>
      <c r="AP156" s="7"/>
      <c r="AQ156" s="4"/>
      <c r="AR156" s="4"/>
    </row>
    <row r="157" spans="3:44" s="3" customFormat="1" hidden="1" x14ac:dyDescent="0.25">
      <c r="C157" s="7" t="str">
        <f>IF(OR(F157="",H157=""),"",IF(F157=H157,1,IF(F157&lt;H157,0,IF(F157-H157&lt;10,2,IF(F157&gt;H157,3,SE)))))</f>
        <v/>
      </c>
      <c r="D157" s="241" t="s">
        <v>79</v>
      </c>
      <c r="E157" s="242"/>
      <c r="F157" s="242"/>
      <c r="G157" s="242"/>
      <c r="H157" s="242"/>
      <c r="I157" s="242"/>
      <c r="J157" s="242"/>
      <c r="K157" s="242"/>
      <c r="L157" s="242"/>
      <c r="M157" s="242"/>
      <c r="N157" s="242"/>
      <c r="O157" s="242"/>
      <c r="P157" s="243"/>
      <c r="Q157" s="7" t="str">
        <f>IF(OR(H157="",F157=""),"",IF(H157=F157,1,IF(H157&lt;F157,0,IF(H157-F157&lt;10,2,IF(H157&gt;F157,3,SE)))))</f>
        <v/>
      </c>
      <c r="R157" s="7"/>
      <c r="S157" s="7"/>
      <c r="T157" s="7"/>
      <c r="U157" s="7"/>
      <c r="V157" s="11"/>
      <c r="W157" s="11"/>
      <c r="X157" s="11"/>
      <c r="Y157" s="11"/>
      <c r="Z157" s="11"/>
      <c r="AA157" s="11"/>
      <c r="AB157" s="11"/>
      <c r="AC157" s="11"/>
      <c r="AD157" s="11"/>
      <c r="AE157" s="11"/>
      <c r="AF157" s="11"/>
      <c r="AG157" s="11"/>
      <c r="AH157" s="11"/>
      <c r="AI157" s="101"/>
      <c r="AJ157" s="101"/>
      <c r="AK157" s="101"/>
      <c r="AL157" s="101"/>
      <c r="AM157" s="67"/>
      <c r="AN157" s="67"/>
      <c r="AO157" s="7"/>
      <c r="AP157" s="7"/>
      <c r="AQ157" s="4"/>
      <c r="AR157" s="4"/>
    </row>
    <row r="158" spans="3:44" s="3" customFormat="1" ht="15.75" hidden="1" thickBot="1" x14ac:dyDescent="0.3">
      <c r="C158" s="7" t="str">
        <f>IF(OR(F158="",H158=""),"",IF(F158=H158,1,IF(F158&lt;H158,0,IF(F158-H158&lt;10,2,IF(F158&gt;H158,3,SE)))))</f>
        <v/>
      </c>
      <c r="D158" s="244"/>
      <c r="E158" s="245"/>
      <c r="F158" s="245"/>
      <c r="G158" s="245"/>
      <c r="H158" s="245"/>
      <c r="I158" s="245"/>
      <c r="J158" s="245"/>
      <c r="K158" s="245"/>
      <c r="L158" s="245"/>
      <c r="M158" s="245"/>
      <c r="N158" s="245"/>
      <c r="O158" s="245"/>
      <c r="P158" s="246"/>
      <c r="Q158" s="7" t="str">
        <f>IF(OR(H158="",F158=""),"",IF(H158=F158,1,IF(H158&lt;F158,0,IF(H158-F158&lt;10,2,IF(H158&gt;F158,3,SE)))))</f>
        <v/>
      </c>
      <c r="R158" s="7"/>
      <c r="S158" s="7"/>
      <c r="T158" s="7"/>
      <c r="U158" s="7"/>
      <c r="V158" s="11"/>
      <c r="W158" s="11"/>
      <c r="X158" s="11"/>
      <c r="Y158" s="11"/>
      <c r="Z158" s="11"/>
      <c r="AA158" s="11"/>
      <c r="AB158" s="11"/>
      <c r="AC158" s="11"/>
      <c r="AD158" s="11"/>
      <c r="AE158" s="11"/>
      <c r="AF158" s="11"/>
      <c r="AG158" s="11"/>
      <c r="AH158" s="11"/>
      <c r="AI158" s="101"/>
      <c r="AJ158" s="101"/>
      <c r="AK158" s="101"/>
      <c r="AL158" s="101"/>
      <c r="AM158" s="67"/>
      <c r="AN158" s="67"/>
      <c r="AO158" s="7"/>
      <c r="AP158" s="7"/>
      <c r="AQ158" s="4"/>
      <c r="AR158" s="4"/>
    </row>
    <row r="159" spans="3:44" s="3" customFormat="1" hidden="1" x14ac:dyDescent="0.25">
      <c r="C159" s="7" t="str">
        <f>IF(OR(F159="",H159=""),"",IF(F159=H159,1,IF(F159&lt;H159,0,IF(F159-H159&lt;10,2,IF(F159&gt;H159,3,SE)))))</f>
        <v/>
      </c>
      <c r="D159" s="196"/>
      <c r="E159" s="196"/>
      <c r="F159" s="196"/>
      <c r="G159" s="196"/>
      <c r="H159" s="196"/>
      <c r="I159" s="196"/>
      <c r="J159" s="196"/>
      <c r="K159" s="196"/>
      <c r="L159" s="196"/>
      <c r="M159" s="196"/>
      <c r="N159" s="196"/>
      <c r="O159" s="196"/>
      <c r="P159" s="196"/>
      <c r="Q159" s="7" t="str">
        <f>IF(OR(H159="",F159=""),"",IF(H159=F159,1,IF(H159&lt;F159,0,IF(H159-F159&lt;10,2,IF(H159&gt;F159,3,SE)))))</f>
        <v/>
      </c>
      <c r="R159" s="7"/>
      <c r="S159" s="7"/>
      <c r="T159" s="7"/>
      <c r="U159" s="7"/>
      <c r="V159" s="11"/>
      <c r="W159" s="11"/>
      <c r="X159" s="11"/>
      <c r="Y159" s="11"/>
      <c r="Z159" s="11"/>
      <c r="AA159" s="11"/>
      <c r="AB159" s="11"/>
      <c r="AC159" s="11"/>
      <c r="AD159" s="11"/>
      <c r="AE159" s="11"/>
      <c r="AF159" s="11"/>
      <c r="AG159" s="11"/>
      <c r="AH159" s="11"/>
      <c r="AI159" s="101"/>
      <c r="AJ159" s="101"/>
      <c r="AK159" s="101"/>
      <c r="AL159" s="101"/>
      <c r="AM159" s="67"/>
      <c r="AN159" s="67"/>
      <c r="AO159" s="7"/>
      <c r="AP159" s="7"/>
      <c r="AQ159" s="4"/>
      <c r="AR159" s="4"/>
    </row>
    <row r="160" spans="3:44" s="3" customFormat="1" hidden="1" x14ac:dyDescent="0.25">
      <c r="C160" s="7">
        <f>IF(OR(F160="",H160=""),"",IF(F160=H160,1,IF(F160&lt;H160,0,IF(F160-H160&lt;10,2,IF(F160&gt;H160,3,SE)))))</f>
        <v>0</v>
      </c>
      <c r="D160" s="284" t="str">
        <f>V137</f>
        <v>ESPANHA</v>
      </c>
      <c r="E160" s="284"/>
      <c r="F160" s="197">
        <f>IF(OR(Q11="",R11=""),"",SUM(Q11:R11))</f>
        <v>90</v>
      </c>
      <c r="G160" s="21" t="s">
        <v>44</v>
      </c>
      <c r="H160" s="197">
        <f>IF(OR(Q38="",R38=""),"",SUM(Q38:R38))</f>
        <v>148</v>
      </c>
      <c r="I160" s="284" t="str">
        <f>V134</f>
        <v>PERU</v>
      </c>
      <c r="J160" s="284"/>
      <c r="K160" s="284"/>
      <c r="L160" s="284"/>
      <c r="M160" s="284"/>
      <c r="N160" s="284"/>
      <c r="O160" s="284"/>
      <c r="P160" s="284"/>
      <c r="Q160" s="7">
        <f>IF(OR(H160="",F160=""),"",IF(H160=F160,1,IF(H160&lt;F160,0,IF(H160-F160&lt;10,2,IF(H160&gt;F160,3,SE)))))</f>
        <v>3</v>
      </c>
      <c r="R160" s="7"/>
      <c r="S160" s="7"/>
      <c r="T160" s="7"/>
      <c r="U160" s="7"/>
      <c r="V160" s="11"/>
      <c r="W160" s="11"/>
      <c r="X160" s="11"/>
      <c r="Y160" s="11"/>
      <c r="Z160" s="11"/>
      <c r="AA160" s="11"/>
      <c r="AB160" s="11"/>
      <c r="AC160" s="11"/>
      <c r="AD160" s="11"/>
      <c r="AE160" s="11"/>
      <c r="AF160" s="11"/>
      <c r="AG160" s="11"/>
      <c r="AH160" s="11"/>
      <c r="AI160" s="101"/>
      <c r="AJ160" s="101"/>
      <c r="AK160" s="101"/>
      <c r="AL160" s="101"/>
      <c r="AM160" s="67"/>
      <c r="AN160" s="67"/>
      <c r="AO160" s="7"/>
      <c r="AP160" s="7"/>
      <c r="AQ160" s="4"/>
      <c r="AR160" s="4"/>
    </row>
    <row r="161" spans="3:44" s="3" customFormat="1" hidden="1" x14ac:dyDescent="0.25">
      <c r="C161" s="7">
        <f>IF(OR(F161="",H161=""),"",IF(F161=H161,1,IF(F161&lt;H161,0,IF(F161-H161&lt;10,2,IF(F161&gt;H161,3,SE)))))</f>
        <v>0</v>
      </c>
      <c r="D161" s="284" t="str">
        <f>V136</f>
        <v>COSTA DO MARFIM</v>
      </c>
      <c r="E161" s="284"/>
      <c r="F161" s="197">
        <f>IF(OR(Q22="",R22=""),"",SUM(Q22:R22))</f>
        <v>75</v>
      </c>
      <c r="G161" s="21" t="s">
        <v>44</v>
      </c>
      <c r="H161" s="197">
        <f>IF(OR(Q30="",R30=""),"",SUM(Q30:R30))</f>
        <v>101</v>
      </c>
      <c r="I161" s="284" t="str">
        <f>V135</f>
        <v>CAMARÕES</v>
      </c>
      <c r="J161" s="284"/>
      <c r="K161" s="284"/>
      <c r="L161" s="284"/>
      <c r="M161" s="284"/>
      <c r="N161" s="284"/>
      <c r="O161" s="284"/>
      <c r="P161" s="284"/>
      <c r="Q161" s="7">
        <f>IF(OR(H161="",F161=""),"",IF(H161=F161,1,IF(H161&lt;F161,0,IF(H161-F161&lt;10,2,IF(H161&gt;F161,3,SE)))))</f>
        <v>3</v>
      </c>
      <c r="R161" s="7"/>
      <c r="S161" s="7"/>
      <c r="T161" s="7"/>
      <c r="U161" s="7"/>
      <c r="V161" s="11"/>
      <c r="W161" s="11"/>
      <c r="X161" s="11"/>
      <c r="Y161" s="11"/>
      <c r="Z161" s="11"/>
      <c r="AA161" s="11"/>
      <c r="AB161" s="11"/>
      <c r="AC161" s="11"/>
      <c r="AD161" s="11"/>
      <c r="AE161" s="11"/>
      <c r="AF161" s="11"/>
      <c r="AG161" s="11"/>
      <c r="AH161" s="11"/>
      <c r="AI161" s="101"/>
      <c r="AJ161" s="101"/>
      <c r="AK161" s="101"/>
      <c r="AL161" s="101"/>
      <c r="AM161" s="67"/>
      <c r="AN161" s="67"/>
      <c r="AO161" s="7"/>
      <c r="AP161" s="7"/>
      <c r="AQ161" s="4"/>
      <c r="AR161" s="4"/>
    </row>
    <row r="162" spans="3:44" s="3" customFormat="1" ht="15.75" hidden="1" thickBot="1" x14ac:dyDescent="0.3">
      <c r="C162" s="7" t="str">
        <f>IF(OR(F162="",H162=""),"",IF(F162=H162,1,IF(F162&lt;H162,0,IF(F162-H162&lt;10,2,IF(F162&gt;H162,3,SE)))))</f>
        <v/>
      </c>
      <c r="D162" s="196"/>
      <c r="E162" s="196"/>
      <c r="F162" s="196"/>
      <c r="G162" s="196"/>
      <c r="H162" s="196"/>
      <c r="I162" s="196"/>
      <c r="J162" s="196"/>
      <c r="K162" s="196"/>
      <c r="L162" s="196"/>
      <c r="M162" s="196"/>
      <c r="N162" s="196"/>
      <c r="O162" s="196"/>
      <c r="P162" s="196"/>
      <c r="Q162" s="7" t="str">
        <f>IF(OR(H162="",F162=""),"",IF(H162=F162,1,IF(H162&lt;F162,0,IF(H162-F162&lt;10,2,IF(H162&gt;F162,3,SE)))))</f>
        <v/>
      </c>
      <c r="R162" s="7"/>
      <c r="S162" s="7"/>
      <c r="T162" s="7"/>
      <c r="U162" s="7"/>
      <c r="V162" s="11"/>
      <c r="W162" s="11"/>
      <c r="X162" s="11"/>
      <c r="Y162" s="11"/>
      <c r="Z162" s="11"/>
      <c r="AA162" s="11"/>
      <c r="AB162" s="11"/>
      <c r="AC162" s="11"/>
      <c r="AD162" s="11"/>
      <c r="AE162" s="11"/>
      <c r="AF162" s="11"/>
      <c r="AG162" s="11"/>
      <c r="AH162" s="11"/>
      <c r="AI162" s="101"/>
      <c r="AJ162" s="101"/>
      <c r="AK162" s="101"/>
      <c r="AL162" s="101"/>
      <c r="AM162" s="67"/>
      <c r="AN162" s="67"/>
      <c r="AO162" s="7"/>
      <c r="AP162" s="7"/>
      <c r="AQ162" s="4"/>
      <c r="AR162" s="4"/>
    </row>
    <row r="163" spans="3:44" s="3" customFormat="1" hidden="1" x14ac:dyDescent="0.25">
      <c r="C163" s="7" t="str">
        <f>IF(OR(F163="",H163=""),"",IF(F163=H163,1,IF(F163&lt;H163,0,IF(F163-H163&lt;10,2,IF(F163&gt;H163,3,SE)))))</f>
        <v/>
      </c>
      <c r="D163" s="241" t="s">
        <v>78</v>
      </c>
      <c r="E163" s="242"/>
      <c r="F163" s="242"/>
      <c r="G163" s="242"/>
      <c r="H163" s="242"/>
      <c r="I163" s="242"/>
      <c r="J163" s="242"/>
      <c r="K163" s="242"/>
      <c r="L163" s="242"/>
      <c r="M163" s="242"/>
      <c r="N163" s="242"/>
      <c r="O163" s="242"/>
      <c r="P163" s="243"/>
      <c r="Q163" s="7" t="str">
        <f>IF(OR(H163="",F163=""),"",IF(H163=F163,1,IF(H163&lt;F163,0,IF(H163-F163&lt;10,2,IF(H163&gt;F163,3,SE)))))</f>
        <v/>
      </c>
      <c r="R163" s="7"/>
      <c r="S163" s="7"/>
      <c r="T163" s="7"/>
      <c r="U163" s="7"/>
      <c r="V163" s="11"/>
      <c r="W163" s="11"/>
      <c r="X163" s="11"/>
      <c r="Y163" s="11"/>
      <c r="Z163" s="11"/>
      <c r="AA163" s="11"/>
      <c r="AB163" s="11"/>
      <c r="AC163" s="11"/>
      <c r="AD163" s="11"/>
      <c r="AE163" s="11"/>
      <c r="AF163" s="11"/>
      <c r="AG163" s="11"/>
      <c r="AH163" s="11"/>
      <c r="AI163" s="101"/>
      <c r="AJ163" s="101"/>
      <c r="AK163" s="101"/>
      <c r="AL163" s="101"/>
      <c r="AM163" s="67"/>
      <c r="AN163" s="67"/>
      <c r="AO163" s="7"/>
      <c r="AP163" s="7"/>
      <c r="AQ163" s="4"/>
      <c r="AR163" s="4"/>
    </row>
    <row r="164" spans="3:44" s="3" customFormat="1" ht="15.75" hidden="1" thickBot="1" x14ac:dyDescent="0.3">
      <c r="C164" s="7" t="str">
        <f>IF(OR(F164="",H164=""),"",IF(F164=H164,1,IF(F164&lt;H164,0,IF(F164-H164&lt;10,2,IF(F164&gt;H164,3,SE)))))</f>
        <v/>
      </c>
      <c r="D164" s="244"/>
      <c r="E164" s="245"/>
      <c r="F164" s="245"/>
      <c r="G164" s="245"/>
      <c r="H164" s="245"/>
      <c r="I164" s="245"/>
      <c r="J164" s="245"/>
      <c r="K164" s="245"/>
      <c r="L164" s="245"/>
      <c r="M164" s="245"/>
      <c r="N164" s="245"/>
      <c r="O164" s="245"/>
      <c r="P164" s="246"/>
      <c r="Q164" s="7" t="str">
        <f>IF(OR(H164="",F164=""),"",IF(H164=F164,1,IF(H164&lt;F164,0,IF(H164-F164&lt;10,2,IF(H164&gt;F164,3,SE)))))</f>
        <v/>
      </c>
      <c r="R164" s="7"/>
      <c r="S164" s="7"/>
      <c r="T164" s="7"/>
      <c r="U164" s="7"/>
      <c r="V164" s="11"/>
      <c r="W164" s="11"/>
      <c r="X164" s="11"/>
      <c r="Y164" s="11"/>
      <c r="Z164" s="11"/>
      <c r="AA164" s="11"/>
      <c r="AB164" s="11"/>
      <c r="AC164" s="11"/>
      <c r="AD164" s="11"/>
      <c r="AE164" s="11"/>
      <c r="AF164" s="11"/>
      <c r="AG164" s="11"/>
      <c r="AH164" s="11"/>
      <c r="AI164" s="101"/>
      <c r="AJ164" s="101"/>
      <c r="AK164" s="101"/>
      <c r="AL164" s="101"/>
      <c r="AM164" s="67"/>
      <c r="AN164" s="67"/>
      <c r="AO164" s="7"/>
      <c r="AP164" s="7"/>
      <c r="AQ164" s="4"/>
      <c r="AR164" s="4"/>
    </row>
    <row r="165" spans="3:44" s="3" customFormat="1" hidden="1" x14ac:dyDescent="0.25">
      <c r="C165" s="7" t="str">
        <f>IF(OR(F165="",H165=""),"",IF(F165=H165,1,IF(F165&lt;H165,0,IF(F165-H165&lt;10,2,IF(F165&gt;H165,3,SE)))))</f>
        <v/>
      </c>
      <c r="D165" s="196"/>
      <c r="E165" s="196"/>
      <c r="F165" s="196"/>
      <c r="G165" s="196"/>
      <c r="H165" s="196"/>
      <c r="I165" s="196"/>
      <c r="J165" s="196"/>
      <c r="K165" s="196"/>
      <c r="L165" s="196"/>
      <c r="M165" s="196"/>
      <c r="N165" s="196"/>
      <c r="O165" s="196"/>
      <c r="P165" s="196"/>
      <c r="Q165" s="7" t="str">
        <f>IF(OR(H165="",F165=""),"",IF(H165=F165,1,IF(H165&lt;F165,0,IF(H165-F165&lt;10,2,IF(H165&gt;F165,3,SE)))))</f>
        <v/>
      </c>
      <c r="R165" s="7"/>
      <c r="S165" s="7"/>
      <c r="T165" s="7"/>
      <c r="U165" s="7"/>
      <c r="V165" s="11"/>
      <c r="W165" s="11"/>
      <c r="X165" s="11"/>
      <c r="Y165" s="11"/>
      <c r="Z165" s="11"/>
      <c r="AA165" s="11"/>
      <c r="AB165" s="11"/>
      <c r="AC165" s="11"/>
      <c r="AD165" s="11"/>
      <c r="AE165" s="11"/>
      <c r="AF165" s="11"/>
      <c r="AG165" s="11"/>
      <c r="AH165" s="11"/>
      <c r="AI165" s="101"/>
      <c r="AJ165" s="101"/>
      <c r="AK165" s="101"/>
      <c r="AL165" s="101"/>
      <c r="AM165" s="67"/>
      <c r="AN165" s="67"/>
      <c r="AO165" s="7"/>
      <c r="AP165" s="7"/>
      <c r="AQ165" s="4"/>
      <c r="AR165" s="4"/>
    </row>
    <row r="166" spans="3:44" s="3" customFormat="1" hidden="1" x14ac:dyDescent="0.25">
      <c r="C166" s="7">
        <f>IF(OR(F166="",H166=""),"",IF(F166=H166,1,IF(F166&lt;H166,0,IF(F166-H166&lt;10,2,IF(F166&gt;H166,3,SE)))))</f>
        <v>0</v>
      </c>
      <c r="D166" s="284" t="str">
        <f>V137</f>
        <v>ESPANHA</v>
      </c>
      <c r="E166" s="284"/>
      <c r="F166" s="197">
        <f>IF(OR(S11="",T11=""),"",SUM(S11:T11))</f>
        <v>61</v>
      </c>
      <c r="G166" s="22" t="s">
        <v>44</v>
      </c>
      <c r="H166" s="197">
        <f>IF(OR(S30="",T30=""),"",SUM(S30:T30))</f>
        <v>73</v>
      </c>
      <c r="I166" s="284" t="str">
        <f>V135</f>
        <v>CAMARÕES</v>
      </c>
      <c r="J166" s="284"/>
      <c r="K166" s="284"/>
      <c r="L166" s="284"/>
      <c r="M166" s="284"/>
      <c r="N166" s="284"/>
      <c r="O166" s="284"/>
      <c r="P166" s="284"/>
      <c r="Q166" s="7">
        <f>IF(OR(H166="",F166=""),"",IF(H166=F166,1,IF(H166&lt;F166,0,IF(H166-F166&lt;10,2,IF(H166&gt;F166,3,SE)))))</f>
        <v>3</v>
      </c>
      <c r="R166" s="7"/>
      <c r="S166" s="7"/>
      <c r="T166" s="7"/>
      <c r="U166" s="7"/>
      <c r="V166" s="11"/>
      <c r="W166" s="11"/>
      <c r="X166" s="11"/>
      <c r="Y166" s="11"/>
      <c r="Z166" s="11"/>
      <c r="AA166" s="11"/>
      <c r="AB166" s="11"/>
      <c r="AC166" s="11"/>
      <c r="AD166" s="11"/>
      <c r="AE166" s="11"/>
      <c r="AF166" s="11"/>
      <c r="AG166" s="11"/>
      <c r="AH166" s="11"/>
      <c r="AI166" s="101"/>
      <c r="AJ166" s="101"/>
      <c r="AK166" s="101"/>
      <c r="AL166" s="101"/>
      <c r="AM166" s="67"/>
      <c r="AN166" s="67"/>
      <c r="AO166" s="7"/>
      <c r="AP166" s="7"/>
      <c r="AQ166" s="4"/>
      <c r="AR166" s="4"/>
    </row>
    <row r="167" spans="3:44" s="3" customFormat="1" hidden="1" x14ac:dyDescent="0.25">
      <c r="C167" s="7">
        <f>IF(OR(F167="",H167=""),"",IF(F167=H167,1,IF(F167&lt;H167,0,IF(F167-H167&lt;10,2,IF(F167&gt;H167,3,SE)))))</f>
        <v>3</v>
      </c>
      <c r="D167" s="284" t="str">
        <f>V136</f>
        <v>COSTA DO MARFIM</v>
      </c>
      <c r="E167" s="284"/>
      <c r="F167" s="197">
        <f>IF(OR(S22="",T22=""),"",SUM(S22:T22))</f>
        <v>73</v>
      </c>
      <c r="G167" s="22" t="s">
        <v>44</v>
      </c>
      <c r="H167" s="197">
        <f>IF(OR(S38="",T38=""),"",SUM(S38:T38))</f>
        <v>63</v>
      </c>
      <c r="I167" s="284" t="str">
        <f>V134</f>
        <v>PERU</v>
      </c>
      <c r="J167" s="284"/>
      <c r="K167" s="284"/>
      <c r="L167" s="284"/>
      <c r="M167" s="284"/>
      <c r="N167" s="284"/>
      <c r="O167" s="284"/>
      <c r="P167" s="284"/>
      <c r="Q167" s="7">
        <f>IF(OR(H167="",F167=""),"",IF(H167=F167,1,IF(H167&lt;F167,0,IF(H167-F167&lt;10,2,IF(H167&gt;F167,3,SE)))))</f>
        <v>0</v>
      </c>
      <c r="R167" s="7"/>
      <c r="S167" s="7"/>
      <c r="T167" s="7"/>
      <c r="U167" s="7"/>
      <c r="V167" s="11"/>
      <c r="W167" s="11"/>
      <c r="X167" s="11"/>
      <c r="Y167" s="11"/>
      <c r="Z167" s="11"/>
      <c r="AA167" s="11"/>
      <c r="AB167" s="11"/>
      <c r="AC167" s="11"/>
      <c r="AD167" s="11"/>
      <c r="AE167" s="11"/>
      <c r="AF167" s="11"/>
      <c r="AG167" s="11"/>
      <c r="AH167" s="11"/>
      <c r="AI167" s="101"/>
      <c r="AJ167" s="101"/>
      <c r="AK167" s="101"/>
      <c r="AL167" s="101"/>
      <c r="AM167" s="67"/>
      <c r="AN167" s="67"/>
      <c r="AO167" s="7"/>
      <c r="AP167" s="7"/>
      <c r="AQ167" s="4"/>
      <c r="AR167" s="4"/>
    </row>
    <row r="168" spans="3:44" s="3" customFormat="1" ht="15.75" hidden="1" thickBot="1" x14ac:dyDescent="0.3">
      <c r="C168" s="7" t="str">
        <f>IF(OR(F168="",H168=""),"",IF(F168=H168,1,IF(F168&lt;H168,0,IF(F168-H168&lt;10,2,IF(F168&gt;H168,3,SE)))))</f>
        <v/>
      </c>
      <c r="D168" s="196"/>
      <c r="E168" s="196"/>
      <c r="F168" s="196"/>
      <c r="G168" s="196"/>
      <c r="H168" s="196"/>
      <c r="I168" s="196"/>
      <c r="J168" s="196"/>
      <c r="K168" s="196"/>
      <c r="L168" s="196"/>
      <c r="M168" s="196"/>
      <c r="N168" s="196"/>
      <c r="O168" s="196"/>
      <c r="P168" s="196"/>
      <c r="Q168" s="7" t="str">
        <f>IF(OR(H168="",F168=""),"",IF(H168=F168,1,IF(H168&lt;F168,0,IF(H168-F168&lt;10,2,IF(H168&gt;F168,3,SE)))))</f>
        <v/>
      </c>
      <c r="R168" s="7"/>
      <c r="S168" s="7"/>
      <c r="T168" s="7"/>
      <c r="U168" s="7"/>
      <c r="V168" s="11"/>
      <c r="W168" s="11"/>
      <c r="X168" s="11"/>
      <c r="Y168" s="11"/>
      <c r="Z168" s="11"/>
      <c r="AA168" s="11"/>
      <c r="AB168" s="11"/>
      <c r="AC168" s="11"/>
      <c r="AD168" s="11"/>
      <c r="AE168" s="11"/>
      <c r="AF168" s="11"/>
      <c r="AG168" s="11"/>
      <c r="AH168" s="11"/>
      <c r="AI168" s="101"/>
      <c r="AJ168" s="101"/>
      <c r="AK168" s="101"/>
      <c r="AL168" s="101"/>
      <c r="AM168" s="67"/>
      <c r="AN168" s="67"/>
      <c r="AO168" s="7"/>
      <c r="AP168" s="7"/>
      <c r="AQ168" s="4"/>
      <c r="AR168" s="4"/>
    </row>
    <row r="169" spans="3:44" s="3" customFormat="1" hidden="1" x14ac:dyDescent="0.25">
      <c r="C169" s="7" t="str">
        <f>IF(OR(F169="",H169=""),"",IF(F169=H169,1,IF(F169&lt;H169,0,IF(F169-H169&lt;10,2,IF(F169&gt;H169,3,SE)))))</f>
        <v/>
      </c>
      <c r="D169" s="241" t="s">
        <v>77</v>
      </c>
      <c r="E169" s="242"/>
      <c r="F169" s="242"/>
      <c r="G169" s="242"/>
      <c r="H169" s="242"/>
      <c r="I169" s="242"/>
      <c r="J169" s="242"/>
      <c r="K169" s="242"/>
      <c r="L169" s="242"/>
      <c r="M169" s="242"/>
      <c r="N169" s="242"/>
      <c r="O169" s="242"/>
      <c r="P169" s="243"/>
      <c r="Q169" s="7" t="str">
        <f>IF(OR(H169="",F169=""),"",IF(H169=F169,1,IF(H169&lt;F169,0,IF(H169-F169&lt;10,2,IF(H169&gt;F169,3,SE)))))</f>
        <v/>
      </c>
      <c r="R169" s="7"/>
      <c r="S169" s="7"/>
      <c r="T169" s="7"/>
      <c r="U169" s="7"/>
      <c r="V169" s="11"/>
      <c r="W169" s="11"/>
      <c r="X169" s="11"/>
      <c r="Y169" s="11"/>
      <c r="Z169" s="11"/>
      <c r="AA169" s="11"/>
      <c r="AB169" s="11"/>
      <c r="AC169" s="11"/>
      <c r="AD169" s="11"/>
      <c r="AE169" s="11"/>
      <c r="AF169" s="11"/>
      <c r="AG169" s="11"/>
      <c r="AH169" s="11"/>
      <c r="AI169" s="101"/>
      <c r="AJ169" s="101"/>
      <c r="AK169" s="101"/>
      <c r="AL169" s="101"/>
      <c r="AM169" s="67"/>
      <c r="AN169" s="67"/>
      <c r="AO169" s="7"/>
      <c r="AP169" s="7"/>
      <c r="AQ169" s="4"/>
      <c r="AR169" s="4"/>
    </row>
    <row r="170" spans="3:44" s="3" customFormat="1" ht="15.75" hidden="1" thickBot="1" x14ac:dyDescent="0.3">
      <c r="C170" s="7" t="str">
        <f>IF(OR(F170="",H170=""),"",IF(F170=H170,1,IF(F170&lt;H170,0,IF(F170-H170&lt;10,2,IF(F170&gt;H170,3,SE)))))</f>
        <v/>
      </c>
      <c r="D170" s="244"/>
      <c r="E170" s="245"/>
      <c r="F170" s="245"/>
      <c r="G170" s="245"/>
      <c r="H170" s="245"/>
      <c r="I170" s="245"/>
      <c r="J170" s="245"/>
      <c r="K170" s="245"/>
      <c r="L170" s="245"/>
      <c r="M170" s="245"/>
      <c r="N170" s="245"/>
      <c r="O170" s="245"/>
      <c r="P170" s="246"/>
      <c r="Q170" s="7" t="str">
        <f>IF(OR(H170="",F170=""),"",IF(H170=F170,1,IF(H170&lt;F170,0,IF(H170-F170&lt;10,2,IF(H170&gt;F170,3,SE)))))</f>
        <v/>
      </c>
      <c r="R170" s="7"/>
      <c r="S170" s="7"/>
      <c r="T170" s="7"/>
      <c r="U170" s="7"/>
      <c r="V170" s="11"/>
      <c r="W170" s="11"/>
      <c r="X170" s="11"/>
      <c r="Y170" s="11"/>
      <c r="Z170" s="11"/>
      <c r="AA170" s="11"/>
      <c r="AB170" s="11"/>
      <c r="AC170" s="11"/>
      <c r="AD170" s="11"/>
      <c r="AE170" s="11"/>
      <c r="AF170" s="11"/>
      <c r="AG170" s="11"/>
      <c r="AH170" s="11"/>
      <c r="AI170" s="101"/>
      <c r="AJ170" s="101"/>
      <c r="AK170" s="101"/>
      <c r="AL170" s="101"/>
      <c r="AM170" s="67"/>
      <c r="AN170" s="67"/>
      <c r="AO170" s="7"/>
      <c r="AP170" s="7"/>
      <c r="AQ170" s="4"/>
      <c r="AR170" s="4"/>
    </row>
    <row r="171" spans="3:44" s="3" customFormat="1" hidden="1" x14ac:dyDescent="0.25">
      <c r="C171" s="7" t="str">
        <f>IF(OR(F171="",H171=""),"",IF(F171=H171,1,IF(F171&lt;H171,0,IF(F171-H171&lt;10,2,IF(F171&gt;H171,3,SE)))))</f>
        <v/>
      </c>
      <c r="D171" s="196"/>
      <c r="E171" s="196"/>
      <c r="F171" s="196"/>
      <c r="G171" s="196"/>
      <c r="H171" s="196"/>
      <c r="I171" s="196"/>
      <c r="J171" s="196"/>
      <c r="K171" s="196"/>
      <c r="L171" s="196"/>
      <c r="M171" s="196"/>
      <c r="N171" s="196"/>
      <c r="O171" s="196"/>
      <c r="P171" s="196"/>
      <c r="Q171" s="7" t="str">
        <f>IF(OR(H171="",F171=""),"",IF(H171=F171,1,IF(H171&lt;F171,0,IF(H171-F171&lt;10,2,IF(H171&gt;F171,3,SE)))))</f>
        <v/>
      </c>
      <c r="R171" s="7"/>
      <c r="S171" s="7"/>
      <c r="T171" s="7"/>
      <c r="U171" s="7"/>
      <c r="V171" s="11"/>
      <c r="W171" s="11"/>
      <c r="X171" s="11"/>
      <c r="Y171" s="11"/>
      <c r="Z171" s="11"/>
      <c r="AA171" s="11"/>
      <c r="AB171" s="11"/>
      <c r="AC171" s="11"/>
      <c r="AD171" s="11"/>
      <c r="AE171" s="11"/>
      <c r="AF171" s="11"/>
      <c r="AG171" s="11"/>
      <c r="AH171" s="11"/>
      <c r="AI171" s="101"/>
      <c r="AJ171" s="101"/>
      <c r="AK171" s="101"/>
      <c r="AL171" s="101"/>
      <c r="AM171" s="67"/>
      <c r="AN171" s="67"/>
      <c r="AO171" s="7"/>
      <c r="AP171" s="7"/>
      <c r="AQ171" s="4"/>
      <c r="AR171" s="4"/>
    </row>
    <row r="172" spans="3:44" s="3" customFormat="1" hidden="1" x14ac:dyDescent="0.25">
      <c r="C172" s="7">
        <f>IF(OR(F172="",H172=""),"",IF(F172=H172,1,IF(F172&lt;H172,0,IF(F172-H172&lt;10,2,IF(F172&gt;H172,3,SE)))))</f>
        <v>0</v>
      </c>
      <c r="D172" s="284" t="str">
        <f>V137</f>
        <v>ESPANHA</v>
      </c>
      <c r="E172" s="284"/>
      <c r="F172" s="197">
        <f>IF(OR(U11="",V11=""),"",SUM(U11:V11))</f>
        <v>98</v>
      </c>
      <c r="G172" s="21" t="s">
        <v>44</v>
      </c>
      <c r="H172" s="197">
        <f>IF(OR(U22="",V22=""),"",SUM(U22:V22))</f>
        <v>114</v>
      </c>
      <c r="I172" s="284" t="str">
        <f>V136</f>
        <v>COSTA DO MARFIM</v>
      </c>
      <c r="J172" s="284"/>
      <c r="K172" s="284"/>
      <c r="L172" s="284"/>
      <c r="M172" s="284"/>
      <c r="N172" s="284"/>
      <c r="O172" s="284"/>
      <c r="P172" s="284"/>
      <c r="Q172" s="7">
        <f>IF(OR(H172="",F172=""),"",IF(H172=F172,1,IF(H172&lt;F172,0,IF(H172-F172&lt;10,2,IF(H172&gt;F172,3,SE)))))</f>
        <v>3</v>
      </c>
      <c r="R172" s="7"/>
      <c r="S172" s="7"/>
      <c r="T172" s="7"/>
      <c r="U172" s="7"/>
      <c r="V172" s="11"/>
      <c r="W172" s="11"/>
      <c r="X172" s="11"/>
      <c r="Y172" s="11"/>
      <c r="Z172" s="11"/>
      <c r="AA172" s="11"/>
      <c r="AB172" s="11"/>
      <c r="AC172" s="11"/>
      <c r="AD172" s="11"/>
      <c r="AE172" s="11"/>
      <c r="AF172" s="11"/>
      <c r="AG172" s="11"/>
      <c r="AH172" s="11"/>
      <c r="AI172" s="101"/>
      <c r="AJ172" s="101"/>
      <c r="AK172" s="101"/>
      <c r="AL172" s="101"/>
      <c r="AM172" s="67"/>
      <c r="AN172" s="67"/>
      <c r="AO172" s="7"/>
      <c r="AP172" s="7"/>
      <c r="AQ172" s="4"/>
      <c r="AR172" s="4"/>
    </row>
    <row r="173" spans="3:44" s="3" customFormat="1" hidden="1" x14ac:dyDescent="0.25">
      <c r="C173" s="7">
        <f>IF(OR(F173="",H173=""),"",IF(F173=H173,1,IF(F173&lt;H173,0,IF(F173-H173&lt;10,2,IF(F173&gt;H173,3,SE)))))</f>
        <v>0</v>
      </c>
      <c r="D173" s="284" t="str">
        <f>V135</f>
        <v>CAMARÕES</v>
      </c>
      <c r="E173" s="284"/>
      <c r="F173" s="197">
        <f>IF(OR(U30="",V30=""),"",SUM(U30:V30))</f>
        <v>126</v>
      </c>
      <c r="G173" s="21" t="s">
        <v>44</v>
      </c>
      <c r="H173" s="197">
        <f>IF(OR(U38="",V38=""),"",SUM(U38:V38))</f>
        <v>143</v>
      </c>
      <c r="I173" s="284" t="str">
        <f>V134</f>
        <v>PERU</v>
      </c>
      <c r="J173" s="284"/>
      <c r="K173" s="284"/>
      <c r="L173" s="284"/>
      <c r="M173" s="284"/>
      <c r="N173" s="284"/>
      <c r="O173" s="284"/>
      <c r="P173" s="284"/>
      <c r="Q173" s="7">
        <f>IF(OR(H173="",F173=""),"",IF(H173=F173,1,IF(H173&lt;F173,0,IF(H173-F173&lt;10,2,IF(H173&gt;F173,3,SE)))))</f>
        <v>3</v>
      </c>
      <c r="R173" s="7"/>
      <c r="S173" s="7"/>
      <c r="T173" s="7"/>
      <c r="U173" s="7"/>
      <c r="V173" s="11"/>
      <c r="W173" s="11"/>
      <c r="X173" s="11"/>
      <c r="Y173" s="11"/>
      <c r="Z173" s="11"/>
      <c r="AA173" s="11"/>
      <c r="AB173" s="11"/>
      <c r="AC173" s="11"/>
      <c r="AD173" s="11"/>
      <c r="AE173" s="11"/>
      <c r="AF173" s="11"/>
      <c r="AG173" s="11"/>
      <c r="AH173" s="11"/>
      <c r="AI173" s="101"/>
      <c r="AJ173" s="101"/>
      <c r="AK173" s="101"/>
      <c r="AL173" s="101"/>
      <c r="AM173" s="67"/>
      <c r="AN173" s="67"/>
      <c r="AO173" s="7"/>
      <c r="AP173" s="7"/>
      <c r="AQ173" s="4"/>
      <c r="AR173" s="4"/>
    </row>
    <row r="174" spans="3:44" s="3" customFormat="1" ht="15.75" hidden="1" thickBot="1" x14ac:dyDescent="0.3">
      <c r="C174" s="7" t="str">
        <f>IF(OR(F174="",H174=""),"",IF(F174=H174,1,IF(F174&lt;H174,0,IF(F174-H174&lt;10,2,IF(F174&gt;H174,3,SE)))))</f>
        <v/>
      </c>
      <c r="D174" s="196"/>
      <c r="E174" s="196"/>
      <c r="F174" s="196"/>
      <c r="G174" s="196"/>
      <c r="H174" s="196"/>
      <c r="I174" s="196"/>
      <c r="J174" s="196"/>
      <c r="K174" s="196"/>
      <c r="L174" s="196"/>
      <c r="M174" s="196"/>
      <c r="N174" s="196"/>
      <c r="O174" s="196"/>
      <c r="P174" s="196"/>
      <c r="Q174" s="7" t="str">
        <f>IF(OR(H174="",F174=""),"",IF(H174=F174,1,IF(H174&lt;F174,0,IF(H174-F174&lt;10,2,IF(H174&gt;F174,3,SE)))))</f>
        <v/>
      </c>
      <c r="R174" s="7"/>
      <c r="S174" s="7"/>
      <c r="T174" s="7"/>
      <c r="U174" s="7"/>
      <c r="V174" s="11"/>
      <c r="W174" s="11"/>
      <c r="X174" s="11"/>
      <c r="Y174" s="11"/>
      <c r="Z174" s="11"/>
      <c r="AA174" s="11"/>
      <c r="AB174" s="11"/>
      <c r="AC174" s="11"/>
      <c r="AD174" s="11"/>
      <c r="AE174" s="11"/>
      <c r="AF174" s="11"/>
      <c r="AG174" s="11"/>
      <c r="AH174" s="11"/>
      <c r="AI174" s="101"/>
      <c r="AJ174" s="101"/>
      <c r="AK174" s="101"/>
      <c r="AL174" s="101"/>
      <c r="AM174" s="67"/>
      <c r="AN174" s="67"/>
      <c r="AO174" s="7"/>
      <c r="AP174" s="7"/>
      <c r="AQ174" s="4"/>
      <c r="AR174" s="4"/>
    </row>
    <row r="175" spans="3:44" s="3" customFormat="1" ht="15" hidden="1" customHeight="1" x14ac:dyDescent="0.25">
      <c r="C175" s="7" t="str">
        <f>IF(OR(F175="",H175=""),"",IF(F175=H175,1,IF(F175&lt;H175,0,IF(F175-H175&lt;10,2,IF(F175&gt;H175,3,SE)))))</f>
        <v/>
      </c>
      <c r="D175" s="241" t="s">
        <v>48</v>
      </c>
      <c r="E175" s="242"/>
      <c r="F175" s="242"/>
      <c r="G175" s="242"/>
      <c r="H175" s="242"/>
      <c r="I175" s="242"/>
      <c r="J175" s="242"/>
      <c r="K175" s="242"/>
      <c r="L175" s="242"/>
      <c r="M175" s="242"/>
      <c r="N175" s="242"/>
      <c r="O175" s="243"/>
      <c r="P175" s="196"/>
      <c r="Q175" s="7" t="str">
        <f>IF(OR(H175="",F175=""),"",IF(H175=F175,1,IF(H175&lt;F175,0,IF(H175-F175&lt;10,2,IF(H175&gt;F175,3,SE)))))</f>
        <v/>
      </c>
      <c r="R175" s="7" t="s">
        <v>36</v>
      </c>
      <c r="S175" s="7"/>
      <c r="T175" s="7"/>
      <c r="U175" s="7"/>
      <c r="V175" s="11"/>
      <c r="W175" s="11"/>
      <c r="X175" s="11"/>
      <c r="Y175" s="11"/>
      <c r="Z175" s="11"/>
      <c r="AA175" s="11"/>
      <c r="AB175" s="11"/>
      <c r="AC175" s="11"/>
      <c r="AD175" s="11"/>
      <c r="AE175" s="11"/>
      <c r="AF175" s="11"/>
      <c r="AG175" s="11"/>
      <c r="AH175" s="11"/>
      <c r="AI175" s="101"/>
      <c r="AJ175" s="101"/>
      <c r="AK175" s="101"/>
      <c r="AL175" s="101"/>
      <c r="AM175" s="67"/>
      <c r="AN175" s="67"/>
      <c r="AO175" s="7"/>
      <c r="AP175" s="7"/>
      <c r="AQ175" s="7"/>
      <c r="AR175" s="7"/>
    </row>
    <row r="176" spans="3:44" s="3" customFormat="1" ht="15.75" hidden="1" customHeight="1" thickBot="1" x14ac:dyDescent="0.3">
      <c r="C176" s="7" t="str">
        <f>IF(OR(F176="",H176=""),"",IF(F176=H176,1,IF(F176&lt;H176,0,IF(F176-H176&lt;10,2,IF(F176&gt;H176,3,SE)))))</f>
        <v/>
      </c>
      <c r="D176" s="244"/>
      <c r="E176" s="245"/>
      <c r="F176" s="245"/>
      <c r="G176" s="245"/>
      <c r="H176" s="245"/>
      <c r="I176" s="245"/>
      <c r="J176" s="245"/>
      <c r="K176" s="245"/>
      <c r="L176" s="245"/>
      <c r="M176" s="245"/>
      <c r="N176" s="245"/>
      <c r="O176" s="246"/>
      <c r="P176" s="196"/>
      <c r="Q176" s="7" t="str">
        <f>IF(OR(H176="",F176=""),"",IF(H176=F176,1,IF(H176&lt;F176,0,IF(H176-F176&lt;10,2,IF(H176&gt;F176,3,SE)))))</f>
        <v/>
      </c>
      <c r="R176" s="7" t="s">
        <v>39</v>
      </c>
      <c r="S176" s="7"/>
      <c r="T176" s="7"/>
      <c r="U176" s="7"/>
      <c r="V176" s="11"/>
      <c r="W176" s="11"/>
      <c r="X176" s="11"/>
      <c r="Y176" s="11"/>
      <c r="Z176" s="11"/>
      <c r="AA176" s="11"/>
      <c r="AB176" s="11"/>
      <c r="AC176" s="11"/>
      <c r="AD176" s="11"/>
      <c r="AE176" s="11"/>
      <c r="AF176" s="11"/>
      <c r="AG176" s="11"/>
      <c r="AH176" s="11"/>
      <c r="AI176" s="101"/>
      <c r="AJ176" s="101"/>
      <c r="AK176" s="101"/>
      <c r="AL176" s="101"/>
      <c r="AM176" s="67"/>
      <c r="AN176" s="67"/>
      <c r="AO176" s="7"/>
      <c r="AP176" s="7"/>
      <c r="AQ176" s="7"/>
      <c r="AR176" s="7"/>
    </row>
    <row r="177" spans="3:44" s="3" customFormat="1" ht="15.75" hidden="1" thickBot="1" x14ac:dyDescent="0.3">
      <c r="C177" s="7"/>
      <c r="D177" s="201" t="s">
        <v>35</v>
      </c>
      <c r="E177" s="180" t="s">
        <v>18</v>
      </c>
      <c r="F177" s="181" t="s">
        <v>87</v>
      </c>
      <c r="G177" s="181" t="s">
        <v>4</v>
      </c>
      <c r="H177" s="181" t="s">
        <v>83</v>
      </c>
      <c r="I177" s="181" t="s">
        <v>84</v>
      </c>
      <c r="J177" s="181" t="s">
        <v>85</v>
      </c>
      <c r="K177" s="181" t="s">
        <v>86</v>
      </c>
      <c r="L177" s="181" t="s">
        <v>37</v>
      </c>
      <c r="M177" s="181" t="s">
        <v>5</v>
      </c>
      <c r="N177" s="181" t="s">
        <v>6</v>
      </c>
      <c r="O177" s="182" t="s">
        <v>88</v>
      </c>
      <c r="P177" s="196"/>
      <c r="Q177" s="7"/>
      <c r="R177" s="7" t="s">
        <v>89</v>
      </c>
      <c r="S177" s="7"/>
      <c r="T177" s="7"/>
      <c r="U177" s="183" t="s">
        <v>35</v>
      </c>
      <c r="V177" s="18" t="s">
        <v>3</v>
      </c>
      <c r="W177" s="18" t="s">
        <v>87</v>
      </c>
      <c r="X177" s="18"/>
      <c r="Y177" s="18" t="s">
        <v>4</v>
      </c>
      <c r="Z177" s="18" t="s">
        <v>83</v>
      </c>
      <c r="AA177" s="18"/>
      <c r="AB177" s="18"/>
      <c r="AC177" s="18" t="s">
        <v>84</v>
      </c>
      <c r="AD177" s="18" t="s">
        <v>85</v>
      </c>
      <c r="AE177" s="18" t="s">
        <v>86</v>
      </c>
      <c r="AF177" s="18" t="s">
        <v>37</v>
      </c>
      <c r="AG177" s="18" t="s">
        <v>5</v>
      </c>
      <c r="AH177" s="18" t="s">
        <v>6</v>
      </c>
      <c r="AI177" s="2" t="s">
        <v>88</v>
      </c>
      <c r="AJ177" s="2" t="s">
        <v>7</v>
      </c>
      <c r="AK177" s="2" t="s">
        <v>8</v>
      </c>
      <c r="AL177" s="2" t="s">
        <v>9</v>
      </c>
      <c r="AM177" s="4"/>
      <c r="AN177" s="4"/>
      <c r="AO177" s="7"/>
      <c r="AP177" s="7"/>
      <c r="AQ177" s="7"/>
      <c r="AR177" s="7"/>
    </row>
    <row r="178" spans="3:44" s="3" customFormat="1" hidden="1" x14ac:dyDescent="0.25">
      <c r="C178" s="7"/>
      <c r="D178" s="202" t="s">
        <v>38</v>
      </c>
      <c r="E178" s="185" t="str">
        <f>VLOOKUP(AL178,$U$178:$AK$181,2)</f>
        <v>COREIA DO SUL</v>
      </c>
      <c r="F178" s="185">
        <f>VLOOKUP(AL178,$U$178:$AK$181,3)</f>
        <v>6</v>
      </c>
      <c r="G178" s="185">
        <f>VLOOKUP(AL178,$U$178:$AK$181,4)</f>
        <v>0</v>
      </c>
      <c r="H178" s="186">
        <f>VLOOKUP(AL178,$U$178:$AK$181,5)</f>
        <v>13</v>
      </c>
      <c r="I178" s="186">
        <f>VLOOKUP(AL178,$U$178:$AK$181,6)</f>
        <v>3</v>
      </c>
      <c r="J178" s="186">
        <f>VLOOKUP(AL178,$U$178:$AK$181,7)</f>
        <v>0</v>
      </c>
      <c r="K178" s="186">
        <f>VLOOKUP(AL178,$U$178:$AK$181,8)</f>
        <v>0</v>
      </c>
      <c r="L178" s="186">
        <f>VLOOKUP(AL178,$U$178:$AK$181,9)</f>
        <v>2</v>
      </c>
      <c r="M178" s="186">
        <f>VLOOKUP(AL178,$U$178:$AK$181,10)</f>
        <v>0</v>
      </c>
      <c r="N178" s="185">
        <f>VLOOKUP(AL178,$U$178:$AK$181,11)</f>
        <v>1</v>
      </c>
      <c r="O178" s="219">
        <f>VLOOKUP(AL178,$U$178:$AK$181,12)</f>
        <v>542</v>
      </c>
      <c r="P178" s="196"/>
      <c r="Q178" s="7"/>
      <c r="R178" s="7" t="s">
        <v>90</v>
      </c>
      <c r="S178" s="7"/>
      <c r="T178" s="7"/>
      <c r="U178" s="183">
        <v>1</v>
      </c>
      <c r="V178" s="11" t="s">
        <v>102</v>
      </c>
      <c r="W178" s="11">
        <f>COUNT($F$186,$F$192,$F$198,$F$204,$F$210,$F$216)</f>
        <v>6</v>
      </c>
      <c r="X178" s="11"/>
      <c r="Y178" s="11">
        <f>SUM(Q186,Q193,Q199,Q204,Q211,Q217)</f>
        <v>0</v>
      </c>
      <c r="Z178" s="11">
        <f>SUM(COUNTIFS($C$186:$C$217,3,$D$186:$D$217,V178),COUNTIFS($I$186:$I$217,V178,$Q$186:$Q$217,3))</f>
        <v>0</v>
      </c>
      <c r="AA178" s="11"/>
      <c r="AB178" s="11"/>
      <c r="AC178" s="11">
        <f>SUM(COUNTIFS($C$186:$C$217,2,$D$186:$D$217,V178),COUNTIFS($I$186:$I$217,V178,$Q$186:$Q$217,2))</f>
        <v>0</v>
      </c>
      <c r="AD178" s="11">
        <f>SUM(COUNTIFS($C$186:$C$217,1,$D$186:$D$217,V178),COUNTIFS($I$186:$I$217,V178,$Q$186:$Q$217,1))</f>
        <v>0</v>
      </c>
      <c r="AE178" s="11">
        <f>SUM(COUNTIFS($C$186:$C$217,0,$D$186:$D$217,V178),COUNTIFS($I$186:$I$217,V178,$Q$186:$Q$217,0))</f>
        <v>6</v>
      </c>
      <c r="AF178" s="204">
        <f>SUM(H204,H211,H217,H186,H193,H199)</f>
        <v>454</v>
      </c>
      <c r="AG178" s="204">
        <f>SUM(F186,F193,F199,F204,F211,F217)</f>
        <v>583</v>
      </c>
      <c r="AH178" s="204">
        <f>AF178-AG178</f>
        <v>-129</v>
      </c>
      <c r="AI178" s="6">
        <f>IF(OR($F$186="",$H$186=""),0,(Y178/(W178*3)))</f>
        <v>0</v>
      </c>
      <c r="AJ178" s="5">
        <f>(Y178*10^10)+((AF178+5000)*10^6)+AH178*10+U178</f>
        <v>5453998711</v>
      </c>
      <c r="AK178" s="5">
        <f>LARGE($AJ$178:$AJ$181,U178)</f>
        <v>135542001122</v>
      </c>
      <c r="AL178" s="98">
        <f>MATCH(AK178,$AJ$178:$AJ$181,0)</f>
        <v>2</v>
      </c>
      <c r="AM178" s="4"/>
      <c r="AN178" s="4"/>
      <c r="AO178" s="7"/>
      <c r="AP178" s="7"/>
      <c r="AQ178" s="7"/>
      <c r="AR178" s="7"/>
    </row>
    <row r="179" spans="3:44" s="3" customFormat="1" hidden="1" x14ac:dyDescent="0.25">
      <c r="C179" s="7"/>
      <c r="D179" s="205" t="s">
        <v>40</v>
      </c>
      <c r="E179" s="185" t="str">
        <f>VLOOKUP(AL179,$U$178:$AK$181,2)</f>
        <v>BELGICA</v>
      </c>
      <c r="F179" s="206">
        <f>VLOOKUP(AL179,$U$178:$AK$181,3)</f>
        <v>6</v>
      </c>
      <c r="G179" s="206">
        <f>VLOOKUP(AL179,$U$178:$AK$181,4)</f>
        <v>0</v>
      </c>
      <c r="H179" s="207">
        <f>VLOOKUP(AL179,$U$178:$AK$181,5)</f>
        <v>10</v>
      </c>
      <c r="I179" s="207">
        <f>VLOOKUP(AL179,$U$178:$AK$181,6)</f>
        <v>2</v>
      </c>
      <c r="J179" s="207">
        <f>VLOOKUP(AL179,$U$178:$AK$181,7)</f>
        <v>0</v>
      </c>
      <c r="K179" s="207">
        <f>VLOOKUP(AL179,$U$178:$AK$181,8)</f>
        <v>0</v>
      </c>
      <c r="L179" s="207">
        <f>VLOOKUP(AL179,$U$178:$AK$181,9)</f>
        <v>2</v>
      </c>
      <c r="M179" s="207">
        <f>VLOOKUP(AL179,$U$178:$AK$181,10)</f>
        <v>0</v>
      </c>
      <c r="N179" s="206">
        <f>VLOOKUP(AL179,$U$178:$AK$181,11)</f>
        <v>2</v>
      </c>
      <c r="O179" s="220">
        <f>VLOOKUP(AL179,$U$178:$AK$181,12)</f>
        <v>559</v>
      </c>
      <c r="P179" s="196"/>
      <c r="Q179" s="7"/>
      <c r="R179" s="7" t="s">
        <v>91</v>
      </c>
      <c r="S179" s="7"/>
      <c r="T179" s="7"/>
      <c r="U179" s="183">
        <v>2</v>
      </c>
      <c r="V179" s="11" t="s">
        <v>30</v>
      </c>
      <c r="W179" s="11">
        <f t="shared" ref="W179:W181" si="8">COUNT($F$186,$F$192,$F$198,$F$204,$F$210,$F$216)</f>
        <v>6</v>
      </c>
      <c r="X179" s="11"/>
      <c r="Y179" s="11">
        <f>SUM(Q187,Q192,C199,Q205,Q210,C217)</f>
        <v>13</v>
      </c>
      <c r="Z179" s="11">
        <f>SUM(COUNTIFS($C$186:$C$217,3,$D$186:$D$217,V179),COUNTIFS($I$186:$I$217,V179,$Q$186:$Q$217,3))</f>
        <v>3</v>
      </c>
      <c r="AA179" s="11"/>
      <c r="AB179" s="11"/>
      <c r="AC179" s="11">
        <f>SUM(COUNTIFS($C$186:$C$217,2,$D$186:$D$217,V179),COUNTIFS($I$186:$I$217,V179,$Q$186:$Q$217,2))</f>
        <v>2</v>
      </c>
      <c r="AD179" s="11">
        <f>SUM(COUNTIFS($C$186:$C$217,1,$D$186:$D$217,V179),COUNTIFS($I$186:$I$217,V179,$Q$186:$Q$217,1))</f>
        <v>0</v>
      </c>
      <c r="AE179" s="11">
        <f>SUM(COUNTIFS($C$186:$C$217,0,$D$186:$D$217,V179),COUNTIFS($I$186:$I$217,V179,$Q$186:$Q$217,0))</f>
        <v>1</v>
      </c>
      <c r="AF179" s="204">
        <f>SUM(H187,H192,F199,H205,H210,F217)</f>
        <v>542</v>
      </c>
      <c r="AG179" s="204">
        <f>SUM(H217,F210,F205,H199,F192,F187)</f>
        <v>430</v>
      </c>
      <c r="AH179" s="204">
        <f t="shared" ref="AH179:AH181" si="9">AF179-AG179</f>
        <v>112</v>
      </c>
      <c r="AI179" s="6">
        <f>IF(OR($F$186="",$H$186=""),0,(Y179/(W179*3)))</f>
        <v>0.72222222222222221</v>
      </c>
      <c r="AJ179" s="5">
        <f>(Y179*10^10)+((AF179+5000)*10^6)+AH179*10+U179</f>
        <v>135542001122</v>
      </c>
      <c r="AK179" s="5">
        <f>LARGE($AJ$178:$AJ$181,U179)</f>
        <v>105559000013</v>
      </c>
      <c r="AL179" s="98">
        <f t="shared" ref="AL179:AL181" si="10">MATCH(AK179,$AJ$178:$AJ$181,0)</f>
        <v>3</v>
      </c>
      <c r="AM179" s="4"/>
      <c r="AN179" s="4"/>
      <c r="AO179" s="7"/>
      <c r="AP179" s="7"/>
      <c r="AQ179" s="7"/>
      <c r="AR179" s="7"/>
    </row>
    <row r="180" spans="3:44" s="3" customFormat="1" hidden="1" x14ac:dyDescent="0.25">
      <c r="C180" s="7"/>
      <c r="D180" s="209" t="s">
        <v>41</v>
      </c>
      <c r="E180" s="192" t="str">
        <f>VLOOKUP(AL180,$U$178:$AK$181,2)</f>
        <v>ALEMANHA</v>
      </c>
      <c r="F180" s="210">
        <f>VLOOKUP(AL180,$U$178:$AK$181,3)</f>
        <v>6</v>
      </c>
      <c r="G180" s="210">
        <f>VLOOKUP(AL180,$U$178:$AK$181,4)</f>
        <v>0</v>
      </c>
      <c r="H180" s="211">
        <f>VLOOKUP(AL180,$U$178:$AK$181,5)</f>
        <v>8</v>
      </c>
      <c r="I180" s="211">
        <f>VLOOKUP(AL180,$U$178:$AK$181,6)</f>
        <v>2</v>
      </c>
      <c r="J180" s="211">
        <f>VLOOKUP(AL180,$U$178:$AK$181,7)</f>
        <v>0</v>
      </c>
      <c r="K180" s="211">
        <f>VLOOKUP(AL180,$U$178:$AK$181,8)</f>
        <v>0</v>
      </c>
      <c r="L180" s="211">
        <f>VLOOKUP(AL180,$U$178:$AK$181,9)</f>
        <v>1</v>
      </c>
      <c r="M180" s="211">
        <f>VLOOKUP(AL180,$U$178:$AK$181,10)</f>
        <v>0</v>
      </c>
      <c r="N180" s="210">
        <f>VLOOKUP(AL180,$U$178:$AK$181,11)</f>
        <v>3</v>
      </c>
      <c r="O180" s="221">
        <f>VLOOKUP(AL180,$U$178:$AK$181,12)</f>
        <v>570</v>
      </c>
      <c r="P180" s="196"/>
      <c r="Q180" s="7"/>
      <c r="R180" s="7" t="s">
        <v>92</v>
      </c>
      <c r="S180" s="7"/>
      <c r="T180" s="7"/>
      <c r="U180" s="183">
        <v>3</v>
      </c>
      <c r="V180" s="11" t="s">
        <v>23</v>
      </c>
      <c r="W180" s="11">
        <f t="shared" si="8"/>
        <v>6</v>
      </c>
      <c r="X180" s="11"/>
      <c r="Y180" s="11">
        <f>SUM(C187,C193,Q198,C205,C211,Q216)</f>
        <v>10</v>
      </c>
      <c r="Z180" s="11">
        <f>SUM(COUNTIFS($C$186:$C$217,3,$D$186:$D$217,V180),COUNTIFS($I$186:$I$217,V180,$Q$186:$Q$217,3))</f>
        <v>2</v>
      </c>
      <c r="AA180" s="11"/>
      <c r="AB180" s="11"/>
      <c r="AC180" s="11">
        <f>SUM(COUNTIFS($C$186:$C$217,2,$D$186:$D$217,V180),COUNTIFS($I$186:$I$217,V180,$Q$186:$Q$217,2))</f>
        <v>2</v>
      </c>
      <c r="AD180" s="11">
        <f>SUM(COUNTIFS($C$186:$C$217,1,$D$186:$D$217,V180),COUNTIFS($I$186:$I$217,V180,$Q$186:$Q$217,1))</f>
        <v>0</v>
      </c>
      <c r="AE180" s="11">
        <f>SUM(COUNTIFS($C$186:$C$217,0,$D$186:$D$217,V180),COUNTIFS($I$186:$I$217,V180,$Q$186:$Q$217,0))</f>
        <v>2</v>
      </c>
      <c r="AF180" s="204">
        <f>SUM(H216,F211,F205,H198,F193,F187)</f>
        <v>559</v>
      </c>
      <c r="AG180" s="204">
        <f>SUM(H187,H193,F198,H205,H211,F216)</f>
        <v>558</v>
      </c>
      <c r="AH180" s="204">
        <f t="shared" si="9"/>
        <v>1</v>
      </c>
      <c r="AI180" s="6">
        <f>IF(OR($F$186="",$H$186=""),0,(Y180/(W180*3)))</f>
        <v>0.55555555555555558</v>
      </c>
      <c r="AJ180" s="5">
        <f>(Y180*10^10)+((AF180+5000)*10^6)+AH180*10+U180</f>
        <v>105559000013</v>
      </c>
      <c r="AK180" s="5">
        <f>LARGE($AJ$178:$AJ$181,U180)</f>
        <v>85570000164</v>
      </c>
      <c r="AL180" s="98">
        <f t="shared" si="10"/>
        <v>4</v>
      </c>
      <c r="AM180" s="4"/>
      <c r="AN180" s="4"/>
      <c r="AO180" s="7"/>
      <c r="AP180" s="7"/>
      <c r="AQ180" s="7"/>
      <c r="AR180" s="7"/>
    </row>
    <row r="181" spans="3:44" s="3" customFormat="1" ht="15.75" hidden="1" thickBot="1" x14ac:dyDescent="0.3">
      <c r="C181" s="7"/>
      <c r="D181" s="213" t="s">
        <v>42</v>
      </c>
      <c r="E181" s="214" t="str">
        <f>VLOOKUP(AL181,$U$178:$AK$181,2)</f>
        <v>PARAGUAI</v>
      </c>
      <c r="F181" s="215">
        <f>VLOOKUP(AL181,$U$178:$AK$181,3)</f>
        <v>6</v>
      </c>
      <c r="G181" s="215">
        <f>VLOOKUP(AL181,$U$178:$AK$181,4)</f>
        <v>0</v>
      </c>
      <c r="H181" s="216">
        <f>VLOOKUP(AL181,$U$178:$AK$181,5)</f>
        <v>0</v>
      </c>
      <c r="I181" s="216">
        <f>VLOOKUP(AL181,$U$178:$AK$181,6)</f>
        <v>0</v>
      </c>
      <c r="J181" s="216">
        <f>VLOOKUP(AL181,$U$178:$AK$181,7)</f>
        <v>0</v>
      </c>
      <c r="K181" s="216">
        <f>VLOOKUP(AL181,$U$178:$AK$181,8)</f>
        <v>0</v>
      </c>
      <c r="L181" s="216">
        <f>VLOOKUP(AL181,$U$178:$AK$181,9)</f>
        <v>0</v>
      </c>
      <c r="M181" s="216">
        <f>VLOOKUP(AL181,$U$178:$AK$181,10)</f>
        <v>0</v>
      </c>
      <c r="N181" s="215">
        <f>VLOOKUP(AL181,$U$178:$AK$181,11)</f>
        <v>6</v>
      </c>
      <c r="O181" s="222">
        <f>VLOOKUP(AL181,$U$178:$AK$181,12)</f>
        <v>454</v>
      </c>
      <c r="P181" s="196"/>
      <c r="Q181" s="7"/>
      <c r="R181" s="7" t="s">
        <v>93</v>
      </c>
      <c r="S181" s="7"/>
      <c r="T181" s="7"/>
      <c r="U181" s="183">
        <v>4</v>
      </c>
      <c r="V181" s="11" t="s">
        <v>13</v>
      </c>
      <c r="W181" s="11">
        <f t="shared" si="8"/>
        <v>6</v>
      </c>
      <c r="X181" s="11"/>
      <c r="Y181" s="11">
        <f>SUM(C186,C192,C198,C204,C210,C216)</f>
        <v>8</v>
      </c>
      <c r="Z181" s="11">
        <f>SUM(COUNTIFS($C$186:$C$217,3,$D$186:$D$217,V181),COUNTIFS($I$186:$I$217,V181,$Q$186:$Q$217,3))</f>
        <v>2</v>
      </c>
      <c r="AA181" s="11"/>
      <c r="AB181" s="11"/>
      <c r="AC181" s="11">
        <f>SUM(COUNTIFS($C$186:$C$217,2,$D$186:$D$217,V181),COUNTIFS($I$186:$I$217,V181,$Q$186:$Q$217,2))</f>
        <v>1</v>
      </c>
      <c r="AD181" s="11">
        <f>SUM(COUNTIFS($C$186:$C$217,1,$D$186:$D$217,V181),COUNTIFS($I$186:$I$217,V181,$Q$186:$Q$217,1))</f>
        <v>0</v>
      </c>
      <c r="AE181" s="11">
        <f>SUM(COUNTIFS($C$186:$C$217,0,$D$186:$D$217,V181),COUNTIFS($I$186:$I$217,V181,$Q$186:$Q$217,0))</f>
        <v>3</v>
      </c>
      <c r="AF181" s="204">
        <f>SUM(F186,F192,F198,F204,F210,F216,)</f>
        <v>570</v>
      </c>
      <c r="AG181" s="204">
        <f>SUM(H216,H210,H204,H198,H192,H186)</f>
        <v>554</v>
      </c>
      <c r="AH181" s="204">
        <f t="shared" si="9"/>
        <v>16</v>
      </c>
      <c r="AI181" s="6">
        <f>IF(OR($F$186="",$H$186=""),0,(Y181/(W181*3)))</f>
        <v>0.44444444444444442</v>
      </c>
      <c r="AJ181" s="5">
        <f>(Y181*10^10)+((AF181+5000)*10^6)+AH181*10+U181</f>
        <v>85570000164</v>
      </c>
      <c r="AK181" s="5">
        <f>LARGE($AJ$178:$AJ$181,U181)</f>
        <v>5453998711</v>
      </c>
      <c r="AL181" s="98">
        <f t="shared" si="10"/>
        <v>1</v>
      </c>
      <c r="AM181" s="4"/>
      <c r="AN181" s="4"/>
      <c r="AO181" s="7"/>
      <c r="AP181" s="7"/>
      <c r="AQ181" s="7"/>
      <c r="AR181" s="7"/>
    </row>
    <row r="182" spans="3:44" s="3" customFormat="1" ht="15.75" hidden="1" thickBot="1" x14ac:dyDescent="0.3">
      <c r="C182" s="7" t="str">
        <f>IF(OR(F182="",H182=""),"",IF(F182=H182,1,IF(F182&lt;H182,0,IF(F182-H182&lt;10,2,IF(F182&gt;H182,3,SE)))))</f>
        <v/>
      </c>
      <c r="D182" s="196"/>
      <c r="E182" s="196"/>
      <c r="F182" s="196"/>
      <c r="G182" s="196"/>
      <c r="H182" s="196"/>
      <c r="I182" s="196"/>
      <c r="J182" s="196"/>
      <c r="K182" s="196"/>
      <c r="L182" s="196"/>
      <c r="M182" s="196"/>
      <c r="N182" s="196"/>
      <c r="O182" s="196"/>
      <c r="P182" s="196"/>
      <c r="Q182" s="7" t="str">
        <f>IF(OR(H182="",F182=""),"",IF(H182=F182,1,IF(H182&lt;F182,0,IF(H182-F182&lt;10,2,IF(H182&gt;F182,3,SE)))))</f>
        <v/>
      </c>
      <c r="R182" s="7" t="s">
        <v>94</v>
      </c>
      <c r="S182" s="7"/>
      <c r="T182" s="7"/>
      <c r="U182" s="7"/>
      <c r="V182" s="11"/>
      <c r="W182" s="11"/>
      <c r="X182" s="11"/>
      <c r="Y182" s="11"/>
      <c r="Z182" s="11"/>
      <c r="AA182" s="11"/>
      <c r="AB182" s="11"/>
      <c r="AC182" s="11"/>
      <c r="AD182" s="11"/>
      <c r="AE182" s="11"/>
      <c r="AF182" s="11"/>
      <c r="AG182" s="11"/>
      <c r="AH182" s="11"/>
      <c r="AI182" s="5"/>
      <c r="AJ182" s="5"/>
      <c r="AK182" s="5"/>
      <c r="AL182" s="5"/>
      <c r="AM182" s="4"/>
      <c r="AN182" s="4"/>
      <c r="AO182" s="7"/>
      <c r="AP182" s="7"/>
      <c r="AQ182" s="7"/>
      <c r="AR182" s="7"/>
    </row>
    <row r="183" spans="3:44" s="3" customFormat="1" ht="15" hidden="1" customHeight="1" x14ac:dyDescent="0.25">
      <c r="C183" s="7" t="str">
        <f>IF(OR(F183="",H183=""),"",IF(F183=H183,1,IF(F183&lt;H183,0,IF(F183-H183&lt;10,2,IF(F183&gt;H183,3,SE)))))</f>
        <v/>
      </c>
      <c r="D183" s="278" t="s">
        <v>82</v>
      </c>
      <c r="E183" s="279"/>
      <c r="F183" s="279"/>
      <c r="G183" s="279"/>
      <c r="H183" s="279"/>
      <c r="I183" s="279"/>
      <c r="J183" s="279"/>
      <c r="K183" s="279"/>
      <c r="L183" s="279"/>
      <c r="M183" s="279"/>
      <c r="N183" s="279"/>
      <c r="O183" s="279"/>
      <c r="P183" s="280"/>
      <c r="Q183" s="7" t="str">
        <f>IF(OR(H183="",F183=""),"",IF(H183=F183,1,IF(H183&lt;F183,0,IF(H183-F183&lt;10,2,IF(H183&gt;F183,3,SE)))))</f>
        <v/>
      </c>
      <c r="R183" s="7" t="s">
        <v>43</v>
      </c>
      <c r="S183" s="7"/>
      <c r="T183" s="7"/>
      <c r="U183" s="7"/>
      <c r="V183" s="11"/>
      <c r="W183" s="11"/>
      <c r="X183" s="11"/>
      <c r="Y183" s="11"/>
      <c r="Z183" s="11"/>
      <c r="AA183" s="11"/>
      <c r="AB183" s="11"/>
      <c r="AC183" s="11"/>
      <c r="AD183" s="11"/>
      <c r="AE183" s="11"/>
      <c r="AF183" s="11"/>
      <c r="AG183" s="11"/>
      <c r="AH183" s="11"/>
      <c r="AI183" s="5"/>
      <c r="AJ183" s="5"/>
      <c r="AK183" s="5"/>
      <c r="AL183" s="5"/>
      <c r="AM183" s="4"/>
      <c r="AN183" s="4"/>
      <c r="AO183" s="7"/>
      <c r="AP183" s="7"/>
      <c r="AQ183" s="7"/>
      <c r="AR183" s="7"/>
    </row>
    <row r="184" spans="3:44" s="3" customFormat="1" ht="15.75" hidden="1" customHeight="1" thickBot="1" x14ac:dyDescent="0.3">
      <c r="C184" s="7" t="str">
        <f>IF(OR(F184="",H184=""),"",IF(F184=H184,1,IF(F184&lt;H184,0,IF(F184-H184&lt;10,2,IF(F184&gt;H184,3,SE)))))</f>
        <v/>
      </c>
      <c r="D184" s="281"/>
      <c r="E184" s="282"/>
      <c r="F184" s="282"/>
      <c r="G184" s="282"/>
      <c r="H184" s="282"/>
      <c r="I184" s="282"/>
      <c r="J184" s="282"/>
      <c r="K184" s="282"/>
      <c r="L184" s="282"/>
      <c r="M184" s="282"/>
      <c r="N184" s="282"/>
      <c r="O184" s="282"/>
      <c r="P184" s="283"/>
      <c r="Q184" s="7" t="str">
        <f>IF(OR(H184="",F184=""),"",IF(H184=F184,1,IF(H184&lt;F184,0,IF(H184-F184&lt;10,2,IF(H184&gt;F184,3,SE)))))</f>
        <v/>
      </c>
      <c r="R184" s="7" t="s">
        <v>95</v>
      </c>
      <c r="S184" s="7"/>
      <c r="T184" s="7"/>
      <c r="U184" s="7"/>
      <c r="V184" s="11"/>
      <c r="W184" s="11"/>
      <c r="X184" s="11"/>
      <c r="Y184" s="11"/>
      <c r="Z184" s="11"/>
      <c r="AA184" s="11"/>
      <c r="AB184" s="11"/>
      <c r="AC184" s="11"/>
      <c r="AD184" s="11"/>
      <c r="AE184" s="11"/>
      <c r="AF184" s="11"/>
      <c r="AG184" s="11"/>
      <c r="AH184" s="11"/>
      <c r="AI184" s="5"/>
      <c r="AJ184" s="5"/>
      <c r="AK184" s="5"/>
      <c r="AL184" s="5"/>
      <c r="AM184" s="4"/>
      <c r="AN184" s="4"/>
      <c r="AO184" s="7"/>
      <c r="AP184" s="7"/>
      <c r="AQ184" s="7"/>
      <c r="AR184" s="7"/>
    </row>
    <row r="185" spans="3:44" s="3" customFormat="1" ht="15.75" hidden="1" thickBot="1" x14ac:dyDescent="0.3">
      <c r="C185" s="7" t="str">
        <f>IF(OR(F185="",H185=""),"",IF(F185=H185,1,IF(F185&lt;H185,0,IF(F185-H185&lt;10,2,IF(F185&gt;H185,3,SE)))))</f>
        <v/>
      </c>
      <c r="D185" s="196"/>
      <c r="E185" s="196"/>
      <c r="F185" s="196"/>
      <c r="G185" s="196"/>
      <c r="H185" s="196"/>
      <c r="I185" s="196"/>
      <c r="J185" s="196"/>
      <c r="K185" s="196"/>
      <c r="L185" s="196"/>
      <c r="M185" s="196"/>
      <c r="N185" s="196"/>
      <c r="O185" s="196"/>
      <c r="P185" s="196"/>
      <c r="Q185" s="7" t="str">
        <f>IF(OR(H185="",F185=""),"",IF(H185=F185,1,IF(H185&lt;F185,0,IF(H185-F185&lt;10,2,IF(H185&gt;F185,3,SE)))))</f>
        <v/>
      </c>
      <c r="R185" s="7"/>
      <c r="S185" s="7"/>
      <c r="T185" s="7"/>
      <c r="U185" s="7"/>
      <c r="V185" s="11"/>
      <c r="W185" s="11"/>
      <c r="X185" s="11"/>
      <c r="Y185" s="11"/>
      <c r="Z185" s="11"/>
      <c r="AA185" s="11"/>
      <c r="AB185" s="11"/>
      <c r="AC185" s="11"/>
      <c r="AD185" s="11"/>
      <c r="AE185" s="11"/>
      <c r="AF185" s="18"/>
      <c r="AG185" s="18"/>
      <c r="AH185" s="18"/>
      <c r="AI185" s="2"/>
      <c r="AJ185" s="2"/>
      <c r="AK185" s="5"/>
      <c r="AL185" s="5"/>
      <c r="AM185" s="4"/>
      <c r="AN185" s="4"/>
      <c r="AO185" s="7"/>
      <c r="AP185" s="7"/>
      <c r="AQ185" s="7"/>
      <c r="AR185" s="7"/>
    </row>
    <row r="186" spans="3:44" s="3" customFormat="1" hidden="1" x14ac:dyDescent="0.25">
      <c r="C186" s="7">
        <f>IF(OR(F186="",H186=""),"",IF(F186=H186,1,IF(F186&lt;H186,0,IF(F186-H186&lt;10,2,IF(F186&gt;H186,3,SE)))))</f>
        <v>2</v>
      </c>
      <c r="D186" s="284" t="str">
        <f>V181</f>
        <v>ALEMANHA</v>
      </c>
      <c r="E186" s="284"/>
      <c r="F186" s="197">
        <f>IF(OR(K12="",L12=""),"",SUM(K12:L12))</f>
        <v>97</v>
      </c>
      <c r="G186" s="21" t="s">
        <v>44</v>
      </c>
      <c r="H186" s="197">
        <f>IF(OR(K37="",L37=""),"",SUM(K37:L37))</f>
        <v>90</v>
      </c>
      <c r="I186" s="284" t="str">
        <f>V178</f>
        <v>PARAGUAI</v>
      </c>
      <c r="J186" s="284"/>
      <c r="K186" s="284"/>
      <c r="L186" s="284"/>
      <c r="M186" s="284"/>
      <c r="N186" s="284"/>
      <c r="O186" s="284"/>
      <c r="P186" s="284"/>
      <c r="Q186" s="7">
        <f>IF(OR(H186="",F186=""),"",IF(H186=F186,1,IF(H186&lt;F186,0,IF(H186-F186&lt;10,2,IF(H186&gt;F186,3,SE)))))</f>
        <v>0</v>
      </c>
      <c r="R186" s="224"/>
      <c r="S186" s="7" t="s">
        <v>96</v>
      </c>
      <c r="T186" s="7"/>
      <c r="U186" s="7"/>
      <c r="V186" s="11"/>
      <c r="W186" s="11"/>
      <c r="X186" s="11"/>
      <c r="Y186" s="11"/>
      <c r="Z186" s="11"/>
      <c r="AA186" s="11"/>
      <c r="AB186" s="11"/>
      <c r="AC186" s="11"/>
      <c r="AD186" s="11"/>
      <c r="AE186" s="11"/>
      <c r="AF186" s="18"/>
      <c r="AG186" s="18"/>
      <c r="AH186" s="18"/>
      <c r="AI186" s="2"/>
      <c r="AJ186" s="2"/>
      <c r="AK186" s="5"/>
      <c r="AL186" s="5"/>
      <c r="AM186" s="4"/>
      <c r="AN186" s="4"/>
      <c r="AO186" s="7"/>
      <c r="AP186" s="7"/>
      <c r="AQ186" s="7"/>
      <c r="AR186" s="7"/>
    </row>
    <row r="187" spans="3:44" s="3" customFormat="1" ht="15.75" hidden="1" thickBot="1" x14ac:dyDescent="0.3">
      <c r="C187" s="7">
        <f>IF(OR(F187="",H187=""),"",IF(F187=H187,1,IF(F187&lt;H187,0,IF(F187-H187&lt;10,2,IF(F187&gt;H187,3,SE)))))</f>
        <v>3</v>
      </c>
      <c r="D187" s="284" t="str">
        <f>V180</f>
        <v>BELGICA</v>
      </c>
      <c r="E187" s="284"/>
      <c r="F187" s="197">
        <f>IF(OR(K21="",L21=""),"",SUM(K21:L21))</f>
        <v>133</v>
      </c>
      <c r="G187" s="21" t="s">
        <v>44</v>
      </c>
      <c r="H187" s="197">
        <f>IF(OR(K29="",L29=""),"",SUM(K29:L29))</f>
        <v>84</v>
      </c>
      <c r="I187" s="284" t="str">
        <f>V179</f>
        <v>COREIA DO SUL</v>
      </c>
      <c r="J187" s="284"/>
      <c r="K187" s="284"/>
      <c r="L187" s="284"/>
      <c r="M187" s="284"/>
      <c r="N187" s="284"/>
      <c r="O187" s="284"/>
      <c r="P187" s="284"/>
      <c r="Q187" s="7">
        <f>IF(OR(H187="",F187=""),"",IF(H187=F187,1,IF(H187&lt;F187,0,IF(H187-F187&lt;10,2,IF(H187&gt;F187,3,SE)))))</f>
        <v>0</v>
      </c>
      <c r="R187" s="199"/>
      <c r="S187" s="7" t="s">
        <v>97</v>
      </c>
      <c r="T187" s="7"/>
      <c r="U187" s="7"/>
      <c r="V187" s="11"/>
      <c r="W187" s="11"/>
      <c r="X187" s="11"/>
      <c r="Y187" s="11"/>
      <c r="Z187" s="11"/>
      <c r="AA187" s="11"/>
      <c r="AB187" s="11"/>
      <c r="AC187" s="11"/>
      <c r="AD187" s="11"/>
      <c r="AE187" s="11"/>
      <c r="AF187" s="18"/>
      <c r="AG187" s="18"/>
      <c r="AH187" s="18"/>
      <c r="AI187" s="2"/>
      <c r="AJ187" s="2"/>
      <c r="AK187" s="5"/>
      <c r="AL187" s="5"/>
      <c r="AM187" s="4"/>
      <c r="AN187" s="4"/>
      <c r="AO187" s="7"/>
      <c r="AP187" s="7"/>
      <c r="AQ187" s="7"/>
      <c r="AR187" s="7"/>
    </row>
    <row r="188" spans="3:44" s="3" customFormat="1" ht="15.75" hidden="1" thickBot="1" x14ac:dyDescent="0.3">
      <c r="C188" s="7" t="str">
        <f>IF(OR(F188="",H188=""),"",IF(F188=H188,1,IF(F188&lt;H188,0,IF(F188-H188&lt;10,2,IF(F188&gt;H188,3,SE)))))</f>
        <v/>
      </c>
      <c r="D188" s="196"/>
      <c r="E188" s="196"/>
      <c r="F188" s="196"/>
      <c r="G188" s="196"/>
      <c r="H188" s="196"/>
      <c r="I188" s="196"/>
      <c r="J188" s="196"/>
      <c r="K188" s="196"/>
      <c r="L188" s="196"/>
      <c r="M188" s="196"/>
      <c r="N188" s="196"/>
      <c r="O188" s="196"/>
      <c r="P188" s="196"/>
      <c r="Q188" s="7" t="str">
        <f>IF(OR(H188="",F188=""),"",IF(H188=F188,1,IF(H188&lt;F188,0,IF(H188-F188&lt;10,2,IF(H188&gt;F188,3,SE)))))</f>
        <v/>
      </c>
      <c r="R188" s="7"/>
      <c r="S188" s="7"/>
      <c r="T188" s="7"/>
      <c r="U188" s="7"/>
      <c r="V188" s="11"/>
      <c r="W188" s="11"/>
      <c r="X188" s="11"/>
      <c r="Y188" s="11"/>
      <c r="Z188" s="11"/>
      <c r="AA188" s="11"/>
      <c r="AB188" s="11"/>
      <c r="AC188" s="11"/>
      <c r="AD188" s="11"/>
      <c r="AE188" s="11"/>
      <c r="AF188" s="18"/>
      <c r="AG188" s="18"/>
      <c r="AH188" s="18"/>
      <c r="AI188" s="2"/>
      <c r="AJ188" s="2"/>
      <c r="AK188" s="5"/>
      <c r="AL188" s="5"/>
      <c r="AM188" s="4"/>
      <c r="AN188" s="4"/>
      <c r="AO188" s="7"/>
      <c r="AP188" s="7"/>
      <c r="AQ188" s="7"/>
      <c r="AR188" s="7"/>
    </row>
    <row r="189" spans="3:44" s="3" customFormat="1" hidden="1" x14ac:dyDescent="0.25">
      <c r="C189" s="7" t="str">
        <f>IF(OR(F189="",H189=""),"",IF(F189=H189,1,IF(F189&lt;H189,0,IF(F189-H189&lt;10,2,IF(F189&gt;H189,3,SE)))))</f>
        <v/>
      </c>
      <c r="D189" s="241" t="s">
        <v>81</v>
      </c>
      <c r="E189" s="242"/>
      <c r="F189" s="242"/>
      <c r="G189" s="242"/>
      <c r="H189" s="242"/>
      <c r="I189" s="242"/>
      <c r="J189" s="242"/>
      <c r="K189" s="242"/>
      <c r="L189" s="242"/>
      <c r="M189" s="242"/>
      <c r="N189" s="242"/>
      <c r="O189" s="242"/>
      <c r="P189" s="243"/>
      <c r="Q189" s="7" t="str">
        <f>IF(OR(H189="",F189=""),"",IF(H189=F189,1,IF(H189&lt;F189,0,IF(H189-F189&lt;10,2,IF(H189&gt;F189,3,SE)))))</f>
        <v/>
      </c>
      <c r="R189" s="7"/>
      <c r="S189" s="7"/>
      <c r="T189" s="7"/>
      <c r="U189" s="7"/>
      <c r="V189" s="11"/>
      <c r="W189" s="11"/>
      <c r="X189" s="11"/>
      <c r="Y189" s="11"/>
      <c r="Z189" s="11"/>
      <c r="AA189" s="11"/>
      <c r="AB189" s="11"/>
      <c r="AC189" s="11"/>
      <c r="AD189" s="11"/>
      <c r="AE189" s="11"/>
      <c r="AF189" s="18"/>
      <c r="AG189" s="18"/>
      <c r="AH189" s="18"/>
      <c r="AI189" s="2"/>
      <c r="AJ189" s="2"/>
      <c r="AK189" s="98"/>
      <c r="AL189" s="5"/>
      <c r="AM189" s="4"/>
      <c r="AN189" s="4"/>
      <c r="AO189" s="7"/>
      <c r="AP189" s="7"/>
      <c r="AQ189" s="7"/>
      <c r="AR189" s="7"/>
    </row>
    <row r="190" spans="3:44" s="3" customFormat="1" ht="15.75" hidden="1" thickBot="1" x14ac:dyDescent="0.3">
      <c r="C190" s="7" t="str">
        <f>IF(OR(F190="",H190=""),"",IF(F190=H190,1,IF(F190&lt;H190,0,IF(F190-H190&lt;10,2,IF(F190&gt;H190,3,SE)))))</f>
        <v/>
      </c>
      <c r="D190" s="244"/>
      <c r="E190" s="245"/>
      <c r="F190" s="245"/>
      <c r="G190" s="245"/>
      <c r="H190" s="245"/>
      <c r="I190" s="245"/>
      <c r="J190" s="245"/>
      <c r="K190" s="245"/>
      <c r="L190" s="245"/>
      <c r="M190" s="245"/>
      <c r="N190" s="245"/>
      <c r="O190" s="245"/>
      <c r="P190" s="246"/>
      <c r="Q190" s="7" t="str">
        <f>IF(OR(H190="",F190=""),"",IF(H190=F190,1,IF(H190&lt;F190,0,IF(H190-F190&lt;10,2,IF(H190&gt;F190,3,SE)))))</f>
        <v/>
      </c>
      <c r="R190" s="7"/>
      <c r="S190" s="7"/>
      <c r="T190" s="7"/>
      <c r="U190" s="7"/>
      <c r="V190" s="11"/>
      <c r="W190" s="11"/>
      <c r="X190" s="11"/>
      <c r="Y190" s="11"/>
      <c r="Z190" s="11"/>
      <c r="AA190" s="11"/>
      <c r="AB190" s="11"/>
      <c r="AC190" s="11"/>
      <c r="AD190" s="11"/>
      <c r="AE190" s="11"/>
      <c r="AF190" s="11"/>
      <c r="AG190" s="158"/>
      <c r="AH190" s="158"/>
      <c r="AI190" s="98"/>
      <c r="AJ190" s="98"/>
      <c r="AK190" s="98"/>
      <c r="AL190" s="5"/>
      <c r="AM190" s="4"/>
      <c r="AN190" s="4"/>
      <c r="AO190" s="7"/>
      <c r="AP190" s="7"/>
      <c r="AQ190" s="4"/>
      <c r="AR190" s="4"/>
    </row>
    <row r="191" spans="3:44" s="3" customFormat="1" hidden="1" x14ac:dyDescent="0.25">
      <c r="C191" s="7" t="str">
        <f>IF(OR(F191="",H191=""),"",IF(F191=H191,1,IF(F191&lt;H191,0,IF(F191-H191&lt;10,2,IF(F191&gt;H191,3,SE)))))</f>
        <v/>
      </c>
      <c r="D191" s="196"/>
      <c r="E191" s="196"/>
      <c r="F191" s="196"/>
      <c r="G191" s="196"/>
      <c r="H191" s="196"/>
      <c r="I191" s="196"/>
      <c r="J191" s="196"/>
      <c r="K191" s="196"/>
      <c r="L191" s="196"/>
      <c r="M191" s="196"/>
      <c r="N191" s="196"/>
      <c r="O191" s="196"/>
      <c r="P191" s="196"/>
      <c r="Q191" s="7" t="str">
        <f>IF(OR(H191="",F191=""),"",IF(H191=F191,1,IF(H191&lt;F191,0,IF(H191-F191&lt;10,2,IF(H191&gt;F191,3,SE)))))</f>
        <v/>
      </c>
      <c r="R191" s="7"/>
      <c r="S191" s="7"/>
      <c r="T191" s="7"/>
      <c r="U191" s="7"/>
      <c r="V191" s="11"/>
      <c r="W191" s="11"/>
      <c r="X191" s="11"/>
      <c r="Y191" s="11"/>
      <c r="Z191" s="11"/>
      <c r="AA191" s="11"/>
      <c r="AB191" s="11"/>
      <c r="AC191" s="11"/>
      <c r="AD191" s="11"/>
      <c r="AE191" s="11"/>
      <c r="AF191" s="11"/>
      <c r="AG191" s="158"/>
      <c r="AH191" s="158"/>
      <c r="AI191" s="98"/>
      <c r="AJ191" s="98"/>
      <c r="AK191" s="98"/>
      <c r="AL191" s="5"/>
      <c r="AM191" s="4"/>
      <c r="AN191" s="4"/>
      <c r="AO191" s="7"/>
      <c r="AP191" s="7"/>
      <c r="AQ191" s="4"/>
      <c r="AR191" s="4"/>
    </row>
    <row r="192" spans="3:44" s="3" customFormat="1" hidden="1" x14ac:dyDescent="0.25">
      <c r="C192" s="7">
        <f>IF(OR(F192="",H192=""),"",IF(F192=H192,1,IF(F192&lt;H192,0,IF(F192-H192&lt;10,2,IF(F192&gt;H192,3,SE)))))</f>
        <v>0</v>
      </c>
      <c r="D192" s="284" t="str">
        <f>V181</f>
        <v>ALEMANHA</v>
      </c>
      <c r="E192" s="284"/>
      <c r="F192" s="197">
        <f>IF(OR(M12="",N12=""),"",SUM(M12:N12))</f>
        <v>34</v>
      </c>
      <c r="G192" s="22" t="s">
        <v>44</v>
      </c>
      <c r="H192" s="197">
        <f>IF(OR(M29="",N29=""),"",SUM(M29:N29))</f>
        <v>84</v>
      </c>
      <c r="I192" s="284" t="str">
        <f>V179</f>
        <v>COREIA DO SUL</v>
      </c>
      <c r="J192" s="284"/>
      <c r="K192" s="284"/>
      <c r="L192" s="284"/>
      <c r="M192" s="284"/>
      <c r="N192" s="284"/>
      <c r="O192" s="284"/>
      <c r="P192" s="284"/>
      <c r="Q192" s="7">
        <f>IF(OR(H192="",F192=""),"",IF(H192=F192,1,IF(H192&lt;F192,0,IF(H192-F192&lt;10,2,IF(H192&gt;F192,3,SE)))))</f>
        <v>3</v>
      </c>
      <c r="R192" s="7"/>
      <c r="S192" s="7"/>
      <c r="T192" s="7"/>
      <c r="U192" s="7"/>
      <c r="V192" s="11"/>
      <c r="W192" s="11"/>
      <c r="X192" s="11"/>
      <c r="Y192" s="11"/>
      <c r="Z192" s="11"/>
      <c r="AA192" s="11"/>
      <c r="AB192" s="11"/>
      <c r="AC192" s="11"/>
      <c r="AD192" s="11"/>
      <c r="AE192" s="11"/>
      <c r="AF192" s="11"/>
      <c r="AG192" s="158"/>
      <c r="AH192" s="158"/>
      <c r="AI192" s="98"/>
      <c r="AJ192" s="98"/>
      <c r="AK192" s="98"/>
      <c r="AL192" s="5"/>
      <c r="AM192" s="4"/>
      <c r="AN192" s="4"/>
      <c r="AO192" s="7"/>
      <c r="AP192" s="7"/>
      <c r="AQ192" s="4"/>
      <c r="AR192" s="4"/>
    </row>
    <row r="193" spans="3:44" s="3" customFormat="1" hidden="1" x14ac:dyDescent="0.25">
      <c r="C193" s="7">
        <f>IF(OR(F193="",H193=""),"",IF(F193=H193,1,IF(F193&lt;H193,0,IF(F193-H193&lt;10,2,IF(F193&gt;H193,3,SE)))))</f>
        <v>3</v>
      </c>
      <c r="D193" s="284" t="str">
        <f>V180</f>
        <v>BELGICA</v>
      </c>
      <c r="E193" s="284"/>
      <c r="F193" s="197">
        <f>IF(OR(M21="",N21=""),"",SUM(M21:N21))</f>
        <v>99</v>
      </c>
      <c r="G193" s="22" t="s">
        <v>44</v>
      </c>
      <c r="H193" s="197">
        <f>IF(OR(M37="",N37=""),"",SUM(M37:N37))</f>
        <v>48</v>
      </c>
      <c r="I193" s="284" t="str">
        <f>V178</f>
        <v>PARAGUAI</v>
      </c>
      <c r="J193" s="284"/>
      <c r="K193" s="284"/>
      <c r="L193" s="284"/>
      <c r="M193" s="284"/>
      <c r="N193" s="284"/>
      <c r="O193" s="284"/>
      <c r="P193" s="284"/>
      <c r="Q193" s="7">
        <f>IF(OR(H193="",F193=""),"",IF(H193=F193,1,IF(H193&lt;F193,0,IF(H193-F193&lt;10,2,IF(H193&gt;F193,3,SE)))))</f>
        <v>0</v>
      </c>
      <c r="R193" s="7"/>
      <c r="S193" s="7"/>
      <c r="T193" s="7"/>
      <c r="U193" s="7"/>
      <c r="V193" s="11"/>
      <c r="W193" s="11"/>
      <c r="X193" s="11"/>
      <c r="Y193" s="11"/>
      <c r="Z193" s="11"/>
      <c r="AA193" s="11"/>
      <c r="AB193" s="11"/>
      <c r="AC193" s="11"/>
      <c r="AD193" s="11"/>
      <c r="AE193" s="11"/>
      <c r="AF193" s="11"/>
      <c r="AG193" s="158"/>
      <c r="AH193" s="158"/>
      <c r="AI193" s="98"/>
      <c r="AJ193" s="98"/>
      <c r="AK193" s="98"/>
      <c r="AL193" s="5"/>
      <c r="AM193" s="4"/>
      <c r="AN193" s="4"/>
      <c r="AO193" s="7"/>
      <c r="AP193" s="7"/>
      <c r="AQ193" s="4"/>
      <c r="AR193" s="4"/>
    </row>
    <row r="194" spans="3:44" s="3" customFormat="1" ht="15.75" hidden="1" thickBot="1" x14ac:dyDescent="0.3">
      <c r="C194" s="7" t="str">
        <f>IF(OR(F194="",H194=""),"",IF(F194=H194,1,IF(F194&lt;H194,0,IF(F194-H194&lt;10,2,IF(F194&gt;H194,3,SE)))))</f>
        <v/>
      </c>
      <c r="D194" s="196"/>
      <c r="E194" s="196"/>
      <c r="F194" s="200"/>
      <c r="G194" s="196"/>
      <c r="H194" s="196"/>
      <c r="I194" s="196"/>
      <c r="J194" s="196"/>
      <c r="K194" s="196"/>
      <c r="L194" s="196"/>
      <c r="M194" s="196"/>
      <c r="N194" s="196"/>
      <c r="O194" s="196"/>
      <c r="P194" s="196"/>
      <c r="Q194" s="7" t="str">
        <f>IF(OR(H194="",F194=""),"",IF(H194=F194,1,IF(H194&lt;F194,0,IF(H194-F194&lt;10,2,IF(H194&gt;F194,3,SE)))))</f>
        <v/>
      </c>
      <c r="R194" s="7"/>
      <c r="S194" s="7"/>
      <c r="T194" s="7"/>
      <c r="U194" s="7"/>
      <c r="V194" s="11"/>
      <c r="W194" s="11"/>
      <c r="X194" s="11"/>
      <c r="Y194" s="11"/>
      <c r="Z194" s="11"/>
      <c r="AA194" s="11"/>
      <c r="AB194" s="11"/>
      <c r="AC194" s="11"/>
      <c r="AD194" s="11"/>
      <c r="AE194" s="11"/>
      <c r="AF194" s="11"/>
      <c r="AG194" s="158"/>
      <c r="AH194" s="158"/>
      <c r="AI194" s="98"/>
      <c r="AJ194" s="98"/>
      <c r="AK194" s="98"/>
      <c r="AL194" s="5"/>
      <c r="AM194" s="4"/>
      <c r="AN194" s="4"/>
      <c r="AO194" s="7"/>
      <c r="AP194" s="7"/>
      <c r="AQ194" s="4"/>
      <c r="AR194" s="4"/>
    </row>
    <row r="195" spans="3:44" s="3" customFormat="1" hidden="1" x14ac:dyDescent="0.25">
      <c r="C195" s="7" t="str">
        <f>IF(OR(F195="",H195=""),"",IF(F195=H195,1,IF(F195&lt;H195,0,IF(F195-H195&lt;10,2,IF(F195&gt;H195,3,SE)))))</f>
        <v/>
      </c>
      <c r="D195" s="241" t="s">
        <v>80</v>
      </c>
      <c r="E195" s="242"/>
      <c r="F195" s="242"/>
      <c r="G195" s="242"/>
      <c r="H195" s="242"/>
      <c r="I195" s="242"/>
      <c r="J195" s="242"/>
      <c r="K195" s="242"/>
      <c r="L195" s="242"/>
      <c r="M195" s="242"/>
      <c r="N195" s="242"/>
      <c r="O195" s="242"/>
      <c r="P195" s="243"/>
      <c r="Q195" s="7" t="str">
        <f>IF(OR(H195="",F195=""),"",IF(H195=F195,1,IF(H195&lt;F195,0,IF(H195-F195&lt;10,2,IF(H195&gt;F195,3,SE)))))</f>
        <v/>
      </c>
      <c r="R195" s="7"/>
      <c r="S195" s="7"/>
      <c r="T195" s="7"/>
      <c r="U195" s="7"/>
      <c r="V195" s="11"/>
      <c r="W195" s="11"/>
      <c r="X195" s="11"/>
      <c r="Y195" s="11"/>
      <c r="Z195" s="11"/>
      <c r="AA195" s="11"/>
      <c r="AB195" s="11"/>
      <c r="AC195" s="11"/>
      <c r="AD195" s="11"/>
      <c r="AE195" s="11"/>
      <c r="AF195" s="11"/>
      <c r="AG195" s="11"/>
      <c r="AH195" s="11"/>
      <c r="AI195" s="5"/>
      <c r="AJ195" s="5"/>
      <c r="AK195" s="5"/>
      <c r="AL195" s="5"/>
      <c r="AM195" s="4"/>
      <c r="AN195" s="4"/>
      <c r="AO195" s="7"/>
      <c r="AP195" s="7"/>
      <c r="AQ195" s="4"/>
      <c r="AR195" s="4"/>
    </row>
    <row r="196" spans="3:44" s="3" customFormat="1" ht="15.75" hidden="1" thickBot="1" x14ac:dyDescent="0.3">
      <c r="C196" s="7" t="str">
        <f>IF(OR(F196="",H196=""),"",IF(F196=H196,1,IF(F196&lt;H196,0,IF(F196-H196&lt;10,2,IF(F196&gt;H196,3,SE)))))</f>
        <v/>
      </c>
      <c r="D196" s="244"/>
      <c r="E196" s="245"/>
      <c r="F196" s="245"/>
      <c r="G196" s="245"/>
      <c r="H196" s="245"/>
      <c r="I196" s="245"/>
      <c r="J196" s="245"/>
      <c r="K196" s="245"/>
      <c r="L196" s="245"/>
      <c r="M196" s="245"/>
      <c r="N196" s="245"/>
      <c r="O196" s="245"/>
      <c r="P196" s="246"/>
      <c r="Q196" s="7" t="str">
        <f>IF(OR(H196="",F196=""),"",IF(H196=F196,1,IF(H196&lt;F196,0,IF(H196-F196&lt;10,2,IF(H196&gt;F196,3,SE)))))</f>
        <v/>
      </c>
      <c r="R196" s="7"/>
      <c r="S196" s="7"/>
      <c r="T196" s="7"/>
      <c r="U196" s="7"/>
      <c r="V196" s="11"/>
      <c r="W196" s="11"/>
      <c r="X196" s="11"/>
      <c r="Y196" s="11"/>
      <c r="Z196" s="11"/>
      <c r="AA196" s="11"/>
      <c r="AB196" s="11"/>
      <c r="AC196" s="11"/>
      <c r="AD196" s="11"/>
      <c r="AE196" s="11"/>
      <c r="AF196" s="11"/>
      <c r="AG196" s="11"/>
      <c r="AH196" s="11"/>
      <c r="AI196" s="5"/>
      <c r="AJ196" s="5"/>
      <c r="AK196" s="5"/>
      <c r="AL196" s="5"/>
      <c r="AM196" s="4"/>
      <c r="AN196" s="4"/>
      <c r="AO196" s="7"/>
      <c r="AP196" s="7"/>
      <c r="AQ196" s="4"/>
      <c r="AR196" s="4"/>
    </row>
    <row r="197" spans="3:44" s="3" customFormat="1" hidden="1" x14ac:dyDescent="0.25">
      <c r="C197" s="7" t="str">
        <f>IF(OR(F197="",H197=""),"",IF(F197=H197,1,IF(F197&lt;H197,0,IF(F197-H197&lt;10,2,IF(F197&gt;H197,3,SE)))))</f>
        <v/>
      </c>
      <c r="D197" s="196"/>
      <c r="E197" s="196"/>
      <c r="F197" s="196"/>
      <c r="G197" s="196"/>
      <c r="H197" s="196"/>
      <c r="I197" s="196"/>
      <c r="J197" s="196"/>
      <c r="K197" s="196"/>
      <c r="L197" s="196"/>
      <c r="M197" s="196"/>
      <c r="N197" s="196"/>
      <c r="O197" s="196"/>
      <c r="P197" s="196"/>
      <c r="Q197" s="7" t="str">
        <f>IF(OR(H197="",F197=""),"",IF(H197=F197,1,IF(H197&lt;F197,0,IF(H197-F197&lt;10,2,IF(H197&gt;F197,3,SE)))))</f>
        <v/>
      </c>
      <c r="R197" s="7"/>
      <c r="S197" s="7"/>
      <c r="T197" s="7"/>
      <c r="U197" s="7"/>
      <c r="V197" s="11"/>
      <c r="W197" s="11"/>
      <c r="X197" s="11"/>
      <c r="Y197" s="11"/>
      <c r="Z197" s="11"/>
      <c r="AA197" s="11"/>
      <c r="AB197" s="11"/>
      <c r="AC197" s="11"/>
      <c r="AD197" s="11"/>
      <c r="AE197" s="11"/>
      <c r="AF197" s="11"/>
      <c r="AG197" s="11"/>
      <c r="AH197" s="11"/>
      <c r="AI197" s="5"/>
      <c r="AJ197" s="5"/>
      <c r="AK197" s="5"/>
      <c r="AL197" s="5"/>
      <c r="AM197" s="4"/>
      <c r="AN197" s="4"/>
      <c r="AO197" s="7"/>
      <c r="AP197" s="7"/>
      <c r="AQ197" s="4"/>
      <c r="AR197" s="4"/>
    </row>
    <row r="198" spans="3:44" s="3" customFormat="1" hidden="1" x14ac:dyDescent="0.25">
      <c r="C198" s="7">
        <f>IF(OR(F198="",H198=""),"",IF(F198=H198,1,IF(F198&lt;H198,0,IF(F198-H198&lt;10,2,IF(F198&gt;H198,3,SE)))))</f>
        <v>3</v>
      </c>
      <c r="D198" s="284" t="str">
        <f>V181</f>
        <v>ALEMANHA</v>
      </c>
      <c r="E198" s="284"/>
      <c r="F198" s="197">
        <f>IF(OR(O12="",P12=""),"",SUM(O12:P12))</f>
        <v>132</v>
      </c>
      <c r="G198" s="21" t="s">
        <v>44</v>
      </c>
      <c r="H198" s="197">
        <f>IF(OR(O21="",P21=""),"",SUM(O21:P21))</f>
        <v>84</v>
      </c>
      <c r="I198" s="284" t="str">
        <f>V180</f>
        <v>BELGICA</v>
      </c>
      <c r="J198" s="284"/>
      <c r="K198" s="284"/>
      <c r="L198" s="284"/>
      <c r="M198" s="284"/>
      <c r="N198" s="284"/>
      <c r="O198" s="284"/>
      <c r="P198" s="284"/>
      <c r="Q198" s="7">
        <f>IF(OR(H198="",F198=""),"",IF(H198=F198,1,IF(H198&lt;F198,0,IF(H198-F198&lt;10,2,IF(H198&gt;F198,3,SE)))))</f>
        <v>0</v>
      </c>
      <c r="R198" s="7"/>
      <c r="S198" s="7"/>
      <c r="T198" s="7"/>
      <c r="U198" s="7"/>
      <c r="V198" s="11"/>
      <c r="W198" s="11"/>
      <c r="X198" s="11"/>
      <c r="Y198" s="11"/>
      <c r="Z198" s="11"/>
      <c r="AA198" s="11"/>
      <c r="AB198" s="11"/>
      <c r="AC198" s="11"/>
      <c r="AD198" s="11"/>
      <c r="AE198" s="11"/>
      <c r="AF198" s="11"/>
      <c r="AG198" s="11"/>
      <c r="AH198" s="11"/>
      <c r="AI198" s="5"/>
      <c r="AJ198" s="5"/>
      <c r="AK198" s="5"/>
      <c r="AL198" s="5"/>
      <c r="AM198" s="4"/>
      <c r="AN198" s="4"/>
      <c r="AO198" s="7"/>
      <c r="AP198" s="7"/>
      <c r="AQ198" s="4"/>
      <c r="AR198" s="4"/>
    </row>
    <row r="199" spans="3:44" s="3" customFormat="1" hidden="1" x14ac:dyDescent="0.25">
      <c r="C199" s="7">
        <f>IF(OR(F199="",H199=""),"",IF(F199=H199,1,IF(F199&lt;H199,0,IF(F199-H199&lt;10,2,IF(F199&gt;H199,3,SE)))))</f>
        <v>2</v>
      </c>
      <c r="D199" s="284" t="str">
        <f>V179</f>
        <v>COREIA DO SUL</v>
      </c>
      <c r="E199" s="284"/>
      <c r="F199" s="197">
        <f>IF(OR(O29="",P29=""),"",SUM(O29:P29))</f>
        <v>71</v>
      </c>
      <c r="G199" s="21" t="s">
        <v>44</v>
      </c>
      <c r="H199" s="197">
        <f>IF(OR(O37="",P37=""),"",SUM(O37:P37))</f>
        <v>65</v>
      </c>
      <c r="I199" s="284" t="str">
        <f>V178</f>
        <v>PARAGUAI</v>
      </c>
      <c r="J199" s="284"/>
      <c r="K199" s="284"/>
      <c r="L199" s="284"/>
      <c r="M199" s="284"/>
      <c r="N199" s="284"/>
      <c r="O199" s="284"/>
      <c r="P199" s="284"/>
      <c r="Q199" s="7">
        <f>IF(OR(H199="",F199=""),"",IF(H199=F199,1,IF(H199&lt;F199,0,IF(H199-F199&lt;10,2,IF(H199&gt;F199,3,SE)))))</f>
        <v>0</v>
      </c>
      <c r="R199" s="7"/>
      <c r="S199" s="7"/>
      <c r="T199" s="7"/>
      <c r="U199" s="7"/>
      <c r="V199" s="11"/>
      <c r="W199" s="11"/>
      <c r="X199" s="11"/>
      <c r="Y199" s="11"/>
      <c r="Z199" s="11"/>
      <c r="AA199" s="11"/>
      <c r="AB199" s="11"/>
      <c r="AC199" s="11"/>
      <c r="AD199" s="11"/>
      <c r="AE199" s="11"/>
      <c r="AF199" s="11"/>
      <c r="AG199" s="11"/>
      <c r="AH199" s="11"/>
      <c r="AI199" s="5"/>
      <c r="AJ199" s="5"/>
      <c r="AK199" s="5"/>
      <c r="AL199" s="5"/>
      <c r="AM199" s="4"/>
      <c r="AN199" s="4"/>
      <c r="AO199" s="7"/>
      <c r="AP199" s="7"/>
      <c r="AQ199" s="4"/>
      <c r="AR199" s="4"/>
    </row>
    <row r="200" spans="3:44" s="3" customFormat="1" ht="15.75" hidden="1" thickBot="1" x14ac:dyDescent="0.3">
      <c r="C200" s="7" t="str">
        <f>IF(OR(F200="",H200=""),"",IF(F200=H200,1,IF(F200&lt;H200,0,IF(F200-H200&lt;10,2,IF(F200&gt;H200,3,SE)))))</f>
        <v/>
      </c>
      <c r="D200" s="196"/>
      <c r="E200" s="196"/>
      <c r="F200" s="196"/>
      <c r="G200" s="196"/>
      <c r="H200" s="196"/>
      <c r="I200" s="196"/>
      <c r="J200" s="196"/>
      <c r="K200" s="196"/>
      <c r="L200" s="196"/>
      <c r="M200" s="196"/>
      <c r="N200" s="196"/>
      <c r="O200" s="196"/>
      <c r="P200" s="196"/>
      <c r="Q200" s="7" t="str">
        <f>IF(OR(H200="",F200=""),"",IF(H200=F200,1,IF(H200&lt;F200,0,IF(H200-F200&lt;10,2,IF(H200&gt;F200,3,SE)))))</f>
        <v/>
      </c>
      <c r="R200" s="7"/>
      <c r="S200" s="7"/>
      <c r="T200" s="7"/>
      <c r="U200" s="7"/>
      <c r="V200" s="11"/>
      <c r="W200" s="11"/>
      <c r="X200" s="11"/>
      <c r="Y200" s="11"/>
      <c r="Z200" s="11"/>
      <c r="AA200" s="11"/>
      <c r="AB200" s="11"/>
      <c r="AC200" s="11"/>
      <c r="AD200" s="11"/>
      <c r="AE200" s="11"/>
      <c r="AF200" s="11"/>
      <c r="AG200" s="11"/>
      <c r="AH200" s="11"/>
      <c r="AI200" s="5"/>
      <c r="AJ200" s="5"/>
      <c r="AK200" s="5"/>
      <c r="AL200" s="5"/>
      <c r="AM200" s="4"/>
      <c r="AN200" s="4"/>
      <c r="AO200" s="7"/>
      <c r="AP200" s="7"/>
      <c r="AQ200" s="4"/>
      <c r="AR200" s="4"/>
    </row>
    <row r="201" spans="3:44" s="3" customFormat="1" hidden="1" x14ac:dyDescent="0.25">
      <c r="C201" s="7" t="str">
        <f>IF(OR(F201="",H201=""),"",IF(F201=H201,1,IF(F201&lt;H201,0,IF(F201-H201&lt;10,2,IF(F201&gt;H201,3,SE)))))</f>
        <v/>
      </c>
      <c r="D201" s="241" t="s">
        <v>79</v>
      </c>
      <c r="E201" s="242"/>
      <c r="F201" s="242"/>
      <c r="G201" s="242"/>
      <c r="H201" s="242"/>
      <c r="I201" s="242"/>
      <c r="J201" s="242"/>
      <c r="K201" s="242"/>
      <c r="L201" s="242"/>
      <c r="M201" s="242"/>
      <c r="N201" s="242"/>
      <c r="O201" s="242"/>
      <c r="P201" s="243"/>
      <c r="Q201" s="7" t="str">
        <f>IF(OR(H201="",F201=""),"",IF(H201=F201,1,IF(H201&lt;F201,0,IF(H201-F201&lt;10,2,IF(H201&gt;F201,3,SE)))))</f>
        <v/>
      </c>
      <c r="R201" s="7"/>
      <c r="S201" s="7"/>
      <c r="T201" s="7"/>
      <c r="U201" s="7"/>
      <c r="V201" s="11"/>
      <c r="W201" s="11"/>
      <c r="X201" s="11"/>
      <c r="Y201" s="11"/>
      <c r="Z201" s="11"/>
      <c r="AA201" s="11"/>
      <c r="AB201" s="11"/>
      <c r="AC201" s="11"/>
      <c r="AD201" s="11"/>
      <c r="AE201" s="11"/>
      <c r="AF201" s="11"/>
      <c r="AG201" s="11"/>
      <c r="AH201" s="11"/>
      <c r="AI201" s="5"/>
      <c r="AJ201" s="5"/>
      <c r="AK201" s="5"/>
      <c r="AL201" s="5"/>
      <c r="AM201" s="4"/>
      <c r="AN201" s="4"/>
      <c r="AO201" s="7"/>
      <c r="AP201" s="7"/>
      <c r="AQ201" s="4"/>
      <c r="AR201" s="4"/>
    </row>
    <row r="202" spans="3:44" s="3" customFormat="1" ht="15.75" hidden="1" thickBot="1" x14ac:dyDescent="0.3">
      <c r="C202" s="7" t="str">
        <f>IF(OR(F202="",H202=""),"",IF(F202=H202,1,IF(F202&lt;H202,0,IF(F202-H202&lt;10,2,IF(F202&gt;H202,3,SE)))))</f>
        <v/>
      </c>
      <c r="D202" s="244"/>
      <c r="E202" s="245"/>
      <c r="F202" s="245"/>
      <c r="G202" s="245"/>
      <c r="H202" s="245"/>
      <c r="I202" s="245"/>
      <c r="J202" s="245"/>
      <c r="K202" s="245"/>
      <c r="L202" s="245"/>
      <c r="M202" s="245"/>
      <c r="N202" s="245"/>
      <c r="O202" s="245"/>
      <c r="P202" s="246"/>
      <c r="Q202" s="7" t="str">
        <f>IF(OR(H202="",F202=""),"",IF(H202=F202,1,IF(H202&lt;F202,0,IF(H202-F202&lt;10,2,IF(H202&gt;F202,3,SE)))))</f>
        <v/>
      </c>
      <c r="R202" s="7"/>
      <c r="S202" s="7"/>
      <c r="T202" s="7"/>
      <c r="U202" s="7"/>
      <c r="V202" s="11"/>
      <c r="W202" s="11"/>
      <c r="X202" s="11"/>
      <c r="Y202" s="11"/>
      <c r="Z202" s="11"/>
      <c r="AA202" s="11"/>
      <c r="AB202" s="11"/>
      <c r="AC202" s="11"/>
      <c r="AD202" s="11"/>
      <c r="AE202" s="11"/>
      <c r="AF202" s="11"/>
      <c r="AG202" s="11"/>
      <c r="AH202" s="11"/>
      <c r="AI202" s="5"/>
      <c r="AJ202" s="5"/>
      <c r="AK202" s="5"/>
      <c r="AL202" s="5"/>
      <c r="AM202" s="4"/>
      <c r="AN202" s="4"/>
      <c r="AO202" s="7"/>
      <c r="AP202" s="7"/>
      <c r="AQ202" s="4"/>
      <c r="AR202" s="4"/>
    </row>
    <row r="203" spans="3:44" s="3" customFormat="1" hidden="1" x14ac:dyDescent="0.25">
      <c r="C203" s="7" t="str">
        <f>IF(OR(F203="",H203=""),"",IF(F203=H203,1,IF(F203&lt;H203,0,IF(F203-H203&lt;10,2,IF(F203&gt;H203,3,SE)))))</f>
        <v/>
      </c>
      <c r="D203" s="196"/>
      <c r="E203" s="196"/>
      <c r="F203" s="196"/>
      <c r="G203" s="196"/>
      <c r="H203" s="196"/>
      <c r="I203" s="196"/>
      <c r="J203" s="196"/>
      <c r="K203" s="196"/>
      <c r="L203" s="196"/>
      <c r="M203" s="196"/>
      <c r="N203" s="196"/>
      <c r="O203" s="196"/>
      <c r="P203" s="196"/>
      <c r="Q203" s="7" t="str">
        <f>IF(OR(H203="",F203=""),"",IF(H203=F203,1,IF(H203&lt;F203,0,IF(H203-F203&lt;10,2,IF(H203&gt;F203,3,SE)))))</f>
        <v/>
      </c>
      <c r="R203" s="7"/>
      <c r="S203" s="7"/>
      <c r="T203" s="7"/>
      <c r="U203" s="7"/>
      <c r="V203" s="11"/>
      <c r="W203" s="11"/>
      <c r="X203" s="11"/>
      <c r="Y203" s="11"/>
      <c r="Z203" s="11"/>
      <c r="AA203" s="11"/>
      <c r="AB203" s="11"/>
      <c r="AC203" s="11"/>
      <c r="AD203" s="11"/>
      <c r="AE203" s="11"/>
      <c r="AF203" s="11"/>
      <c r="AG203" s="11"/>
      <c r="AH203" s="11"/>
      <c r="AI203" s="5"/>
      <c r="AJ203" s="5"/>
      <c r="AK203" s="5"/>
      <c r="AL203" s="5"/>
      <c r="AM203" s="4"/>
      <c r="AN203" s="4"/>
      <c r="AO203" s="7"/>
      <c r="AP203" s="7"/>
      <c r="AQ203" s="4"/>
      <c r="AR203" s="4"/>
    </row>
    <row r="204" spans="3:44" s="3" customFormat="1" hidden="1" x14ac:dyDescent="0.25">
      <c r="C204" s="7">
        <f>IF(OR(F204="",H204=""),"",IF(F204=H204,1,IF(F204&lt;H204,0,IF(F204-H204&lt;10,2,IF(F204&gt;H204,3,SE)))))</f>
        <v>3</v>
      </c>
      <c r="D204" s="284" t="str">
        <f>V181</f>
        <v>ALEMANHA</v>
      </c>
      <c r="E204" s="284"/>
      <c r="F204" s="197">
        <f>IF(OR(Q12="",R12=""),"",SUM(Q12:R12))</f>
        <v>140</v>
      </c>
      <c r="G204" s="22" t="s">
        <v>44</v>
      </c>
      <c r="H204" s="197">
        <f>IF(OR(Q37="",R37=""),"",SUM(Q37:R37))</f>
        <v>119</v>
      </c>
      <c r="I204" s="284" t="str">
        <f>V178</f>
        <v>PARAGUAI</v>
      </c>
      <c r="J204" s="284"/>
      <c r="K204" s="284"/>
      <c r="L204" s="284"/>
      <c r="M204" s="284"/>
      <c r="N204" s="284"/>
      <c r="O204" s="284"/>
      <c r="P204" s="284"/>
      <c r="Q204" s="7">
        <f>IF(OR(H204="",F204=""),"",IF(H204=F204,1,IF(H204&lt;F204,0,IF(H204-F204&lt;10,2,IF(H204&gt;F204,3,SE)))))</f>
        <v>0</v>
      </c>
      <c r="R204" s="7"/>
      <c r="S204" s="7"/>
      <c r="T204" s="7"/>
      <c r="U204" s="7"/>
      <c r="V204" s="11"/>
      <c r="W204" s="11"/>
      <c r="X204" s="11"/>
      <c r="Y204" s="11"/>
      <c r="Z204" s="11"/>
      <c r="AA204" s="11"/>
      <c r="AB204" s="11"/>
      <c r="AC204" s="11"/>
      <c r="AD204" s="11"/>
      <c r="AE204" s="11"/>
      <c r="AF204" s="11"/>
      <c r="AG204" s="11"/>
      <c r="AH204" s="11"/>
      <c r="AI204" s="5"/>
      <c r="AJ204" s="5"/>
      <c r="AK204" s="5"/>
      <c r="AL204" s="5"/>
      <c r="AM204" s="4"/>
      <c r="AN204" s="4"/>
      <c r="AO204" s="7"/>
      <c r="AP204" s="7"/>
      <c r="AQ204" s="4"/>
      <c r="AR204" s="4"/>
    </row>
    <row r="205" spans="3:44" s="3" customFormat="1" hidden="1" x14ac:dyDescent="0.25">
      <c r="C205" s="7">
        <f>IF(OR(F205="",H205=""),"",IF(F205=H205,1,IF(F205&lt;H205,0,IF(F205-H205&lt;10,2,IF(F205&gt;H205,3,SE)))))</f>
        <v>0</v>
      </c>
      <c r="D205" s="284" t="str">
        <f>V180</f>
        <v>BELGICA</v>
      </c>
      <c r="E205" s="284"/>
      <c r="F205" s="197">
        <f>IF(OR(Q21="",R21=""),"",SUM(Q21:R21))</f>
        <v>68</v>
      </c>
      <c r="G205" s="22" t="s">
        <v>44</v>
      </c>
      <c r="H205" s="197">
        <f>IF(OR(Q29="",R29=""),"",SUM(Q29:R29))</f>
        <v>125</v>
      </c>
      <c r="I205" s="284" t="str">
        <f>V179</f>
        <v>COREIA DO SUL</v>
      </c>
      <c r="J205" s="284"/>
      <c r="K205" s="284"/>
      <c r="L205" s="284"/>
      <c r="M205" s="284"/>
      <c r="N205" s="284"/>
      <c r="O205" s="284"/>
      <c r="P205" s="284"/>
      <c r="Q205" s="7">
        <f>IF(OR(H205="",F205=""),"",IF(H205=F205,1,IF(H205&lt;F205,0,IF(H205-F205&lt;10,2,IF(H205&gt;F205,3,SE)))))</f>
        <v>3</v>
      </c>
      <c r="R205" s="7"/>
      <c r="S205" s="7"/>
      <c r="T205" s="7"/>
      <c r="U205" s="7"/>
      <c r="V205" s="11"/>
      <c r="W205" s="11"/>
      <c r="X205" s="11"/>
      <c r="Y205" s="11"/>
      <c r="Z205" s="11"/>
      <c r="AA205" s="11"/>
      <c r="AB205" s="11"/>
      <c r="AC205" s="11"/>
      <c r="AD205" s="11"/>
      <c r="AE205" s="11"/>
      <c r="AF205" s="11"/>
      <c r="AG205" s="11"/>
      <c r="AH205" s="11"/>
      <c r="AI205" s="5"/>
      <c r="AJ205" s="5"/>
      <c r="AK205" s="5"/>
      <c r="AL205" s="5"/>
      <c r="AM205" s="4"/>
      <c r="AN205" s="4"/>
      <c r="AO205" s="7"/>
      <c r="AP205" s="7"/>
      <c r="AQ205" s="4"/>
      <c r="AR205" s="4"/>
    </row>
    <row r="206" spans="3:44" s="3" customFormat="1" ht="15.75" hidden="1" thickBot="1" x14ac:dyDescent="0.3">
      <c r="C206" s="7" t="str">
        <f>IF(OR(F206="",H206=""),"",IF(F206=H206,1,IF(F206&lt;H206,0,IF(F206-H206&lt;10,2,IF(F206&gt;H206,3,SE)))))</f>
        <v/>
      </c>
      <c r="D206" s="196"/>
      <c r="E206" s="196"/>
      <c r="F206" s="196"/>
      <c r="G206" s="196"/>
      <c r="H206" s="196"/>
      <c r="I206" s="196"/>
      <c r="J206" s="196"/>
      <c r="K206" s="196"/>
      <c r="L206" s="196"/>
      <c r="M206" s="196"/>
      <c r="N206" s="196"/>
      <c r="O206" s="196"/>
      <c r="P206" s="196"/>
      <c r="Q206" s="7" t="str">
        <f>IF(OR(H206="",F206=""),"",IF(H206=F206,1,IF(H206&lt;F206,0,IF(H206-F206&lt;10,2,IF(H206&gt;F206,3,SE)))))</f>
        <v/>
      </c>
      <c r="R206" s="7"/>
      <c r="S206" s="7"/>
      <c r="T206" s="7"/>
      <c r="U206" s="7"/>
      <c r="V206" s="11"/>
      <c r="W206" s="11"/>
      <c r="X206" s="11"/>
      <c r="Y206" s="11"/>
      <c r="Z206" s="11"/>
      <c r="AA206" s="11"/>
      <c r="AB206" s="11"/>
      <c r="AC206" s="11"/>
      <c r="AD206" s="11"/>
      <c r="AE206" s="11"/>
      <c r="AF206" s="11"/>
      <c r="AG206" s="11"/>
      <c r="AH206" s="11"/>
      <c r="AI206" s="5"/>
      <c r="AJ206" s="5"/>
      <c r="AK206" s="5"/>
      <c r="AL206" s="5"/>
      <c r="AM206" s="4"/>
      <c r="AN206" s="4"/>
      <c r="AO206" s="7"/>
      <c r="AP206" s="7"/>
      <c r="AQ206" s="4"/>
      <c r="AR206" s="4"/>
    </row>
    <row r="207" spans="3:44" s="3" customFormat="1" hidden="1" x14ac:dyDescent="0.25">
      <c r="C207" s="7" t="str">
        <f>IF(OR(F207="",H207=""),"",IF(F207=H207,1,IF(F207&lt;H207,0,IF(F207-H207&lt;10,2,IF(F207&gt;H207,3,SE)))))</f>
        <v/>
      </c>
      <c r="D207" s="241" t="s">
        <v>78</v>
      </c>
      <c r="E207" s="242"/>
      <c r="F207" s="242"/>
      <c r="G207" s="242"/>
      <c r="H207" s="242"/>
      <c r="I207" s="242"/>
      <c r="J207" s="242"/>
      <c r="K207" s="242"/>
      <c r="L207" s="242"/>
      <c r="M207" s="242"/>
      <c r="N207" s="242"/>
      <c r="O207" s="242"/>
      <c r="P207" s="243"/>
      <c r="Q207" s="7" t="str">
        <f>IF(OR(H207="",F207=""),"",IF(H207=F207,1,IF(H207&lt;F207,0,IF(H207-F207&lt;10,2,IF(H207&gt;F207,3,SE)))))</f>
        <v/>
      </c>
      <c r="R207" s="7"/>
      <c r="S207" s="7"/>
      <c r="T207" s="7"/>
      <c r="U207" s="7"/>
      <c r="V207" s="11"/>
      <c r="W207" s="11"/>
      <c r="X207" s="11"/>
      <c r="Y207" s="11"/>
      <c r="Z207" s="11"/>
      <c r="AA207" s="11"/>
      <c r="AB207" s="11"/>
      <c r="AC207" s="11"/>
      <c r="AD207" s="11"/>
      <c r="AE207" s="11"/>
      <c r="AF207" s="11"/>
      <c r="AG207" s="11"/>
      <c r="AH207" s="11"/>
      <c r="AI207" s="5"/>
      <c r="AJ207" s="5"/>
      <c r="AK207" s="5"/>
      <c r="AL207" s="5"/>
      <c r="AM207" s="4"/>
      <c r="AN207" s="4"/>
      <c r="AO207" s="7"/>
      <c r="AP207" s="7"/>
      <c r="AQ207" s="4"/>
      <c r="AR207" s="4"/>
    </row>
    <row r="208" spans="3:44" s="3" customFormat="1" ht="15.75" hidden="1" thickBot="1" x14ac:dyDescent="0.3">
      <c r="C208" s="7" t="str">
        <f>IF(OR(F208="",H208=""),"",IF(F208=H208,1,IF(F208&lt;H208,0,IF(F208-H208&lt;10,2,IF(F208&gt;H208,3,SE)))))</f>
        <v/>
      </c>
      <c r="D208" s="244"/>
      <c r="E208" s="245"/>
      <c r="F208" s="245"/>
      <c r="G208" s="245"/>
      <c r="H208" s="245"/>
      <c r="I208" s="245"/>
      <c r="J208" s="245"/>
      <c r="K208" s="245"/>
      <c r="L208" s="245"/>
      <c r="M208" s="245"/>
      <c r="N208" s="245"/>
      <c r="O208" s="245"/>
      <c r="P208" s="246"/>
      <c r="Q208" s="7" t="str">
        <f>IF(OR(H208="",F208=""),"",IF(H208=F208,1,IF(H208&lt;F208,0,IF(H208-F208&lt;10,2,IF(H208&gt;F208,3,SE)))))</f>
        <v/>
      </c>
      <c r="R208" s="7"/>
      <c r="S208" s="7"/>
      <c r="T208" s="7"/>
      <c r="U208" s="7"/>
      <c r="V208" s="11"/>
      <c r="W208" s="11"/>
      <c r="X208" s="11"/>
      <c r="Y208" s="11"/>
      <c r="Z208" s="11"/>
      <c r="AA208" s="11"/>
      <c r="AB208" s="11"/>
      <c r="AC208" s="11"/>
      <c r="AD208" s="11"/>
      <c r="AE208" s="11"/>
      <c r="AF208" s="11"/>
      <c r="AG208" s="11"/>
      <c r="AH208" s="11"/>
      <c r="AI208" s="5"/>
      <c r="AJ208" s="5"/>
      <c r="AK208" s="5"/>
      <c r="AL208" s="5"/>
      <c r="AM208" s="4"/>
      <c r="AN208" s="4"/>
      <c r="AO208" s="7"/>
      <c r="AP208" s="7"/>
      <c r="AQ208" s="4"/>
      <c r="AR208" s="4"/>
    </row>
    <row r="209" spans="3:44" s="3" customFormat="1" hidden="1" x14ac:dyDescent="0.25">
      <c r="C209" s="7" t="str">
        <f>IF(OR(F209="",H209=""),"",IF(F209=H209,1,IF(F209&lt;H209,0,IF(F209-H209&lt;10,2,IF(F209&gt;H209,3,SE)))))</f>
        <v/>
      </c>
      <c r="D209" s="196"/>
      <c r="E209" s="196"/>
      <c r="F209" s="196"/>
      <c r="G209" s="196"/>
      <c r="H209" s="196"/>
      <c r="I209" s="196"/>
      <c r="J209" s="196"/>
      <c r="K209" s="196"/>
      <c r="L209" s="196"/>
      <c r="M209" s="196"/>
      <c r="N209" s="196"/>
      <c r="O209" s="196"/>
      <c r="P209" s="196"/>
      <c r="Q209" s="7" t="str">
        <f>IF(OR(H209="",F209=""),"",IF(H209=F209,1,IF(H209&lt;F209,0,IF(H209-F209&lt;10,2,IF(H209&gt;F209,3,SE)))))</f>
        <v/>
      </c>
      <c r="R209" s="7"/>
      <c r="S209" s="7"/>
      <c r="T209" s="7"/>
      <c r="U209" s="7"/>
      <c r="V209" s="11"/>
      <c r="W209" s="11"/>
      <c r="X209" s="11"/>
      <c r="Y209" s="11"/>
      <c r="Z209" s="11"/>
      <c r="AA209" s="11"/>
      <c r="AB209" s="11"/>
      <c r="AC209" s="11"/>
      <c r="AD209" s="11"/>
      <c r="AE209" s="11"/>
      <c r="AF209" s="11"/>
      <c r="AG209" s="11"/>
      <c r="AH209" s="11"/>
      <c r="AI209" s="5"/>
      <c r="AJ209" s="5"/>
      <c r="AK209" s="5"/>
      <c r="AL209" s="5"/>
      <c r="AM209" s="4"/>
      <c r="AN209" s="4"/>
      <c r="AO209" s="7"/>
      <c r="AP209" s="7"/>
      <c r="AQ209" s="4"/>
      <c r="AR209" s="4"/>
    </row>
    <row r="210" spans="3:44" s="3" customFormat="1" hidden="1" x14ac:dyDescent="0.25">
      <c r="C210" s="7">
        <f>IF(OR(F210="",H210=""),"",IF(F210=H210,1,IF(F210&lt;H210,0,IF(F210-H210&lt;10,2,IF(F210&gt;H210,3,SE)))))</f>
        <v>0</v>
      </c>
      <c r="D210" s="284" t="str">
        <f>V181</f>
        <v>ALEMANHA</v>
      </c>
      <c r="E210" s="284"/>
      <c r="F210" s="197">
        <f>IF(OR(S12="",T12=""),"",SUM(S12:T12))</f>
        <v>69</v>
      </c>
      <c r="G210" s="22" t="s">
        <v>44</v>
      </c>
      <c r="H210" s="197">
        <f>IF(OR(S29="",T29=""),"",SUM(S29:T29))</f>
        <v>76</v>
      </c>
      <c r="I210" s="284" t="str">
        <f>V179</f>
        <v>COREIA DO SUL</v>
      </c>
      <c r="J210" s="284"/>
      <c r="K210" s="284"/>
      <c r="L210" s="284"/>
      <c r="M210" s="284"/>
      <c r="N210" s="284"/>
      <c r="O210" s="284"/>
      <c r="P210" s="284"/>
      <c r="Q210" s="7">
        <f>IF(OR(H210="",F210=""),"",IF(H210=F210,1,IF(H210&lt;F210,0,IF(H210-F210&lt;10,2,IF(H210&gt;F210,3,SE)))))</f>
        <v>2</v>
      </c>
      <c r="R210" s="7"/>
      <c r="S210" s="7"/>
      <c r="T210" s="7"/>
      <c r="U210" s="7"/>
      <c r="V210" s="11"/>
      <c r="W210" s="11"/>
      <c r="X210" s="11"/>
      <c r="Y210" s="11"/>
      <c r="Z210" s="11"/>
      <c r="AA210" s="11"/>
      <c r="AB210" s="11"/>
      <c r="AC210" s="11"/>
      <c r="AD210" s="11"/>
      <c r="AE210" s="11"/>
      <c r="AF210" s="11"/>
      <c r="AG210" s="11"/>
      <c r="AH210" s="11"/>
      <c r="AI210" s="5"/>
      <c r="AJ210" s="5"/>
      <c r="AK210" s="5"/>
      <c r="AL210" s="5"/>
      <c r="AM210" s="4"/>
      <c r="AN210" s="4"/>
      <c r="AO210" s="7"/>
      <c r="AP210" s="7"/>
      <c r="AQ210" s="4"/>
      <c r="AR210" s="4"/>
    </row>
    <row r="211" spans="3:44" s="3" customFormat="1" hidden="1" x14ac:dyDescent="0.25">
      <c r="C211" s="7">
        <f>IF(OR(F211="",H211=""),"",IF(F211=H211,1,IF(F211&lt;H211,0,IF(F211-H211&lt;10,2,IF(F211&gt;H211,3,SE)))))</f>
        <v>2</v>
      </c>
      <c r="D211" s="284" t="str">
        <f>V180</f>
        <v>BELGICA</v>
      </c>
      <c r="E211" s="284"/>
      <c r="F211" s="197">
        <f>IF(OR(S21="",T21=""),"",SUM(S21:T21))</f>
        <v>74</v>
      </c>
      <c r="G211" s="22" t="s">
        <v>44</v>
      </c>
      <c r="H211" s="197">
        <f>IF(OR(S37="",T37=""),"",SUM(S37:T37))</f>
        <v>71</v>
      </c>
      <c r="I211" s="284" t="str">
        <f>V178</f>
        <v>PARAGUAI</v>
      </c>
      <c r="J211" s="284"/>
      <c r="K211" s="284"/>
      <c r="L211" s="284"/>
      <c r="M211" s="284"/>
      <c r="N211" s="284"/>
      <c r="O211" s="284"/>
      <c r="P211" s="284"/>
      <c r="Q211" s="7">
        <f>IF(OR(H211="",F211=""),"",IF(H211=F211,1,IF(H211&lt;F211,0,IF(H211-F211&lt;10,2,IF(H211&gt;F211,3,SE)))))</f>
        <v>0</v>
      </c>
      <c r="R211" s="7"/>
      <c r="S211" s="7"/>
      <c r="T211" s="7"/>
      <c r="U211" s="7"/>
      <c r="V211" s="11"/>
      <c r="W211" s="11"/>
      <c r="X211" s="11"/>
      <c r="Y211" s="11"/>
      <c r="Z211" s="11"/>
      <c r="AA211" s="11"/>
      <c r="AB211" s="11"/>
      <c r="AC211" s="11"/>
      <c r="AD211" s="11"/>
      <c r="AE211" s="11"/>
      <c r="AF211" s="11"/>
      <c r="AG211" s="11"/>
      <c r="AH211" s="11"/>
      <c r="AI211" s="5"/>
      <c r="AJ211" s="5"/>
      <c r="AK211" s="5"/>
      <c r="AL211" s="5"/>
      <c r="AM211" s="4"/>
      <c r="AN211" s="4"/>
      <c r="AO211" s="7"/>
      <c r="AP211" s="7"/>
      <c r="AQ211" s="4"/>
      <c r="AR211" s="4"/>
    </row>
    <row r="212" spans="3:44" s="3" customFormat="1" ht="15.75" hidden="1" thickBot="1" x14ac:dyDescent="0.3">
      <c r="C212" s="7" t="str">
        <f>IF(OR(F212="",H212=""),"",IF(F212=H212,1,IF(F212&lt;H212,0,IF(F212-H212&lt;10,2,IF(F212&gt;H212,3,SE)))))</f>
        <v/>
      </c>
      <c r="D212" s="196"/>
      <c r="E212" s="196"/>
      <c r="F212" s="196"/>
      <c r="G212" s="196"/>
      <c r="H212" s="196"/>
      <c r="I212" s="196"/>
      <c r="J212" s="196"/>
      <c r="K212" s="196"/>
      <c r="L212" s="196"/>
      <c r="M212" s="196"/>
      <c r="N212" s="196"/>
      <c r="O212" s="196"/>
      <c r="P212" s="196"/>
      <c r="Q212" s="7" t="str">
        <f>IF(OR(H212="",F212=""),"",IF(H212=F212,1,IF(H212&lt;F212,0,IF(H212-F212&lt;10,2,IF(H212&gt;F212,3,SE)))))</f>
        <v/>
      </c>
      <c r="R212" s="7"/>
      <c r="S212" s="7"/>
      <c r="T212" s="7"/>
      <c r="U212" s="7"/>
      <c r="V212" s="11"/>
      <c r="W212" s="11"/>
      <c r="X212" s="11"/>
      <c r="Y212" s="11"/>
      <c r="Z212" s="11"/>
      <c r="AA212" s="11"/>
      <c r="AB212" s="11"/>
      <c r="AC212" s="11"/>
      <c r="AD212" s="11"/>
      <c r="AE212" s="11"/>
      <c r="AF212" s="11"/>
      <c r="AG212" s="11"/>
      <c r="AH212" s="11"/>
      <c r="AI212" s="5"/>
      <c r="AJ212" s="5"/>
      <c r="AK212" s="5"/>
      <c r="AL212" s="5"/>
      <c r="AM212" s="4"/>
      <c r="AN212" s="4"/>
      <c r="AO212" s="7"/>
      <c r="AP212" s="7"/>
      <c r="AQ212" s="4"/>
      <c r="AR212" s="4"/>
    </row>
    <row r="213" spans="3:44" s="3" customFormat="1" hidden="1" x14ac:dyDescent="0.25">
      <c r="C213" s="7" t="str">
        <f>IF(OR(F213="",H213=""),"",IF(F213=H213,1,IF(F213&lt;H213,0,IF(F213-H213&lt;10,2,IF(F213&gt;H213,3,SE)))))</f>
        <v/>
      </c>
      <c r="D213" s="241" t="s">
        <v>77</v>
      </c>
      <c r="E213" s="242"/>
      <c r="F213" s="242"/>
      <c r="G213" s="242"/>
      <c r="H213" s="242"/>
      <c r="I213" s="242"/>
      <c r="J213" s="242"/>
      <c r="K213" s="242"/>
      <c r="L213" s="242"/>
      <c r="M213" s="242"/>
      <c r="N213" s="242"/>
      <c r="O213" s="242"/>
      <c r="P213" s="243"/>
      <c r="Q213" s="7" t="str">
        <f>IF(OR(H213="",F213=""),"",IF(H213=F213,1,IF(H213&lt;F213,0,IF(H213-F213&lt;10,2,IF(H213&gt;F213,3,SE)))))</f>
        <v/>
      </c>
      <c r="R213" s="7"/>
      <c r="S213" s="7"/>
      <c r="T213" s="7"/>
      <c r="U213" s="7"/>
      <c r="V213" s="11"/>
      <c r="W213" s="11"/>
      <c r="X213" s="11"/>
      <c r="Y213" s="11"/>
      <c r="Z213" s="11"/>
      <c r="AA213" s="11"/>
      <c r="AB213" s="11"/>
      <c r="AC213" s="11"/>
      <c r="AD213" s="11"/>
      <c r="AE213" s="11"/>
      <c r="AF213" s="11"/>
      <c r="AG213" s="11"/>
      <c r="AH213" s="11"/>
      <c r="AI213" s="5"/>
      <c r="AJ213" s="5"/>
      <c r="AK213" s="5"/>
      <c r="AL213" s="5"/>
      <c r="AM213" s="4"/>
      <c r="AN213" s="4"/>
      <c r="AO213" s="7"/>
      <c r="AP213" s="7"/>
      <c r="AQ213" s="4"/>
      <c r="AR213" s="4"/>
    </row>
    <row r="214" spans="3:44" s="3" customFormat="1" ht="15.75" hidden="1" thickBot="1" x14ac:dyDescent="0.3">
      <c r="C214" s="7" t="str">
        <f>IF(OR(F214="",H214=""),"",IF(F214=H214,1,IF(F214&lt;H214,0,IF(F214-H214&lt;10,2,IF(F214&gt;H214,3,SE)))))</f>
        <v/>
      </c>
      <c r="D214" s="244"/>
      <c r="E214" s="245"/>
      <c r="F214" s="245"/>
      <c r="G214" s="245"/>
      <c r="H214" s="245"/>
      <c r="I214" s="245"/>
      <c r="J214" s="245"/>
      <c r="K214" s="245"/>
      <c r="L214" s="245"/>
      <c r="M214" s="245"/>
      <c r="N214" s="245"/>
      <c r="O214" s="245"/>
      <c r="P214" s="246"/>
      <c r="Q214" s="7" t="str">
        <f>IF(OR(H214="",F214=""),"",IF(H214=F214,1,IF(H214&lt;F214,0,IF(H214-F214&lt;10,2,IF(H214&gt;F214,3,SE)))))</f>
        <v/>
      </c>
      <c r="R214" s="7"/>
      <c r="S214" s="7"/>
      <c r="T214" s="7"/>
      <c r="U214" s="7"/>
      <c r="V214" s="11"/>
      <c r="W214" s="11"/>
      <c r="X214" s="11"/>
      <c r="Y214" s="11"/>
      <c r="Z214" s="11"/>
      <c r="AA214" s="11"/>
      <c r="AB214" s="11"/>
      <c r="AC214" s="11"/>
      <c r="AD214" s="11"/>
      <c r="AE214" s="11"/>
      <c r="AF214" s="11"/>
      <c r="AG214" s="11"/>
      <c r="AH214" s="11"/>
      <c r="AI214" s="5"/>
      <c r="AJ214" s="5"/>
      <c r="AK214" s="5"/>
      <c r="AL214" s="5"/>
      <c r="AM214" s="4"/>
      <c r="AN214" s="4"/>
      <c r="AO214" s="7"/>
      <c r="AP214" s="7"/>
      <c r="AQ214" s="4"/>
      <c r="AR214" s="4"/>
    </row>
    <row r="215" spans="3:44" s="3" customFormat="1" hidden="1" x14ac:dyDescent="0.25">
      <c r="C215" s="7" t="str">
        <f>IF(OR(F215="",H215=""),"",IF(F215=H215,1,IF(F215&lt;H215,0,IF(F215-H215&lt;10,2,IF(F215&gt;H215,3,SE)))))</f>
        <v/>
      </c>
      <c r="D215" s="196"/>
      <c r="E215" s="196"/>
      <c r="F215" s="196"/>
      <c r="G215" s="196"/>
      <c r="H215" s="196"/>
      <c r="I215" s="196"/>
      <c r="J215" s="196"/>
      <c r="K215" s="196"/>
      <c r="L215" s="196"/>
      <c r="M215" s="196"/>
      <c r="N215" s="196"/>
      <c r="O215" s="196"/>
      <c r="P215" s="196"/>
      <c r="Q215" s="7" t="str">
        <f>IF(OR(H215="",F215=""),"",IF(H215=F215,1,IF(H215&lt;F215,0,IF(H215-F215&lt;10,2,IF(H215&gt;F215,3,SE)))))</f>
        <v/>
      </c>
      <c r="R215" s="7"/>
      <c r="S215" s="7"/>
      <c r="T215" s="7"/>
      <c r="U215" s="7"/>
      <c r="V215" s="11"/>
      <c r="W215" s="11"/>
      <c r="X215" s="11"/>
      <c r="Y215" s="11"/>
      <c r="Z215" s="11"/>
      <c r="AA215" s="11"/>
      <c r="AB215" s="11"/>
      <c r="AC215" s="11"/>
      <c r="AD215" s="11"/>
      <c r="AE215" s="11"/>
      <c r="AF215" s="11"/>
      <c r="AG215" s="11"/>
      <c r="AH215" s="11"/>
      <c r="AI215" s="5"/>
      <c r="AJ215" s="5"/>
      <c r="AK215" s="5"/>
      <c r="AL215" s="5"/>
      <c r="AM215" s="4"/>
      <c r="AN215" s="4"/>
      <c r="AO215" s="7"/>
      <c r="AP215" s="7"/>
      <c r="AQ215" s="4"/>
      <c r="AR215" s="4"/>
    </row>
    <row r="216" spans="3:44" s="3" customFormat="1" hidden="1" x14ac:dyDescent="0.25">
      <c r="C216" s="7">
        <f>IF(OR(F216="",H216=""),"",IF(F216=H216,1,IF(F216&lt;H216,0,IF(F216-H216&lt;10,2,IF(F216&gt;H216,3,SE)))))</f>
        <v>0</v>
      </c>
      <c r="D216" s="284" t="str">
        <f>V181</f>
        <v>ALEMANHA</v>
      </c>
      <c r="E216" s="284"/>
      <c r="F216" s="197">
        <f>IF(OR(U12="",V12=""),"",SUM(U12:V12))</f>
        <v>98</v>
      </c>
      <c r="G216" s="21" t="s">
        <v>44</v>
      </c>
      <c r="H216" s="197">
        <f>IF(OR(U21="",V21=""),"",SUM(U21:V21))</f>
        <v>101</v>
      </c>
      <c r="I216" s="284" t="str">
        <f>V180</f>
        <v>BELGICA</v>
      </c>
      <c r="J216" s="284"/>
      <c r="K216" s="284"/>
      <c r="L216" s="284"/>
      <c r="M216" s="284"/>
      <c r="N216" s="284"/>
      <c r="O216" s="284"/>
      <c r="P216" s="284"/>
      <c r="Q216" s="7">
        <f>IF(OR(H216="",F216=""),"",IF(H216=F216,1,IF(H216&lt;F216,0,IF(H216-F216&lt;10,2,IF(H216&gt;F216,3,SE)))))</f>
        <v>2</v>
      </c>
      <c r="R216" s="7"/>
      <c r="S216" s="7"/>
      <c r="T216" s="7"/>
      <c r="U216" s="7"/>
      <c r="V216" s="11"/>
      <c r="W216" s="11"/>
      <c r="X216" s="11"/>
      <c r="Y216" s="11"/>
      <c r="Z216" s="11"/>
      <c r="AA216" s="11"/>
      <c r="AB216" s="11"/>
      <c r="AC216" s="11"/>
      <c r="AD216" s="11"/>
      <c r="AE216" s="11"/>
      <c r="AF216" s="11"/>
      <c r="AG216" s="11"/>
      <c r="AH216" s="11"/>
      <c r="AI216" s="5"/>
      <c r="AJ216" s="5"/>
      <c r="AK216" s="5"/>
      <c r="AL216" s="5"/>
      <c r="AM216" s="4"/>
      <c r="AN216" s="4"/>
      <c r="AO216" s="7"/>
      <c r="AP216" s="7"/>
      <c r="AQ216" s="4"/>
      <c r="AR216" s="4"/>
    </row>
    <row r="217" spans="3:44" s="3" customFormat="1" hidden="1" x14ac:dyDescent="0.25">
      <c r="C217" s="7">
        <f>IF(OR(F217="",H217=""),"",IF(F217=H217,1,IF(F217&lt;H217,0,IF(F217-H217&lt;10,2,IF(F217&gt;H217,3,SE)))))</f>
        <v>3</v>
      </c>
      <c r="D217" s="284" t="str">
        <f>V179</f>
        <v>COREIA DO SUL</v>
      </c>
      <c r="E217" s="284"/>
      <c r="F217" s="197">
        <f>IF(OR(U29="",V29=""),"",SUM(U29:V29))</f>
        <v>102</v>
      </c>
      <c r="G217" s="21" t="s">
        <v>44</v>
      </c>
      <c r="H217" s="197">
        <f>IF(OR(U37="",V37=""),"",SUM(U37:V37))</f>
        <v>61</v>
      </c>
      <c r="I217" s="284" t="str">
        <f>V178</f>
        <v>PARAGUAI</v>
      </c>
      <c r="J217" s="284"/>
      <c r="K217" s="284"/>
      <c r="L217" s="284"/>
      <c r="M217" s="284"/>
      <c r="N217" s="284"/>
      <c r="O217" s="284"/>
      <c r="P217" s="284"/>
      <c r="Q217" s="7">
        <f>IF(OR(H217="",F217=""),"",IF(H217=F217,1,IF(H217&lt;F217,0,IF(H217-F217&lt;10,2,IF(H217&gt;F217,3,SE)))))</f>
        <v>0</v>
      </c>
      <c r="R217" s="7"/>
      <c r="S217" s="7"/>
      <c r="T217" s="7"/>
      <c r="U217" s="7"/>
      <c r="V217" s="11"/>
      <c r="W217" s="11"/>
      <c r="X217" s="11"/>
      <c r="Y217" s="11"/>
      <c r="Z217" s="11"/>
      <c r="AA217" s="11"/>
      <c r="AB217" s="11"/>
      <c r="AC217" s="11"/>
      <c r="AD217" s="11"/>
      <c r="AE217" s="11"/>
      <c r="AF217" s="11"/>
      <c r="AG217" s="11"/>
      <c r="AH217" s="11"/>
      <c r="AI217" s="5"/>
      <c r="AJ217" s="5"/>
      <c r="AK217" s="5"/>
      <c r="AL217" s="5"/>
      <c r="AM217" s="4"/>
      <c r="AN217" s="4"/>
      <c r="AO217" s="7"/>
      <c r="AP217" s="7"/>
      <c r="AQ217" s="4"/>
      <c r="AR217" s="4"/>
    </row>
    <row r="218" spans="3:44" s="3" customFormat="1" hidden="1" x14ac:dyDescent="0.25">
      <c r="C218" s="7"/>
      <c r="D218" s="196"/>
      <c r="E218" s="196"/>
      <c r="F218" s="196"/>
      <c r="G218" s="196"/>
      <c r="H218" s="196"/>
      <c r="I218" s="196"/>
      <c r="J218" s="196"/>
      <c r="K218" s="196"/>
      <c r="L218" s="196"/>
      <c r="M218" s="196"/>
      <c r="N218" s="196"/>
      <c r="O218" s="196"/>
      <c r="P218" s="196"/>
      <c r="Q218" s="7"/>
      <c r="R218" s="7"/>
      <c r="S218" s="7"/>
      <c r="T218" s="7"/>
      <c r="U218" s="7"/>
      <c r="V218" s="11"/>
      <c r="W218" s="11"/>
      <c r="X218" s="11"/>
      <c r="Y218" s="11"/>
      <c r="Z218" s="11"/>
      <c r="AA218" s="11"/>
      <c r="AB218" s="11"/>
      <c r="AC218" s="11"/>
      <c r="AD218" s="11"/>
      <c r="AE218" s="11"/>
      <c r="AF218" s="11"/>
      <c r="AG218" s="11"/>
      <c r="AH218" s="11"/>
      <c r="AI218" s="5"/>
      <c r="AJ218" s="5"/>
      <c r="AK218" s="5"/>
      <c r="AL218" s="5"/>
      <c r="AM218" s="4"/>
      <c r="AN218" s="4"/>
      <c r="AO218" s="7"/>
      <c r="AP218" s="7"/>
      <c r="AQ218" s="4"/>
      <c r="AR218" s="4"/>
    </row>
    <row r="219" spans="3:44" ht="15.75" hidden="1" thickBot="1" x14ac:dyDescent="0.3">
      <c r="C219" s="10"/>
      <c r="D219" s="226"/>
      <c r="E219" s="226"/>
      <c r="F219" s="226"/>
      <c r="G219" s="226"/>
      <c r="H219" s="226"/>
      <c r="I219" s="226"/>
      <c r="J219" s="226"/>
      <c r="K219" s="226"/>
      <c r="L219" s="226"/>
      <c r="M219" s="226"/>
      <c r="N219" s="226"/>
      <c r="O219" s="226"/>
      <c r="P219" s="226"/>
      <c r="Q219" s="10"/>
      <c r="R219" s="10"/>
      <c r="S219" s="10"/>
      <c r="T219" s="10"/>
      <c r="U219" s="10"/>
      <c r="V219" s="15"/>
      <c r="W219" s="15"/>
      <c r="X219" s="15"/>
      <c r="Y219" s="15"/>
      <c r="Z219" s="15"/>
      <c r="AA219" s="15"/>
      <c r="AB219" s="15"/>
      <c r="AC219" s="15"/>
      <c r="AD219" s="15"/>
      <c r="AE219" s="15"/>
      <c r="AF219" s="15"/>
      <c r="AG219" s="15"/>
      <c r="AH219" s="15"/>
      <c r="AI219" s="13"/>
      <c r="AJ219" s="13"/>
      <c r="AK219" s="13"/>
      <c r="AL219" s="13"/>
      <c r="AM219" s="1"/>
      <c r="AN219" s="1"/>
      <c r="AO219" s="10"/>
      <c r="AP219" s="10"/>
      <c r="AQ219" s="1"/>
      <c r="AR219" s="1"/>
    </row>
    <row r="220" spans="3:44" s="3" customFormat="1" ht="15" hidden="1" customHeight="1" x14ac:dyDescent="0.25">
      <c r="C220" s="7"/>
      <c r="D220" s="241" t="s">
        <v>49</v>
      </c>
      <c r="E220" s="242"/>
      <c r="F220" s="242"/>
      <c r="G220" s="242"/>
      <c r="H220" s="242"/>
      <c r="I220" s="242"/>
      <c r="J220" s="242"/>
      <c r="K220" s="242"/>
      <c r="L220" s="242"/>
      <c r="M220" s="242"/>
      <c r="N220" s="242"/>
      <c r="O220" s="243"/>
      <c r="P220" s="196"/>
      <c r="Q220" s="7" t="str">
        <f>IF(OR(H220="",F220=""),"",IF(H220=F220,1,IF(H220&lt;F220,0,IF(H220-F220&lt;10,2,IF(H220&gt;F220,3,SE)))))</f>
        <v/>
      </c>
      <c r="R220" s="7" t="s">
        <v>36</v>
      </c>
      <c r="S220" s="7"/>
      <c r="T220" s="7"/>
      <c r="U220" s="183"/>
      <c r="V220" s="18"/>
      <c r="W220" s="18"/>
      <c r="X220" s="18"/>
      <c r="Y220" s="18"/>
      <c r="Z220" s="18"/>
      <c r="AA220" s="18"/>
      <c r="AB220" s="18"/>
      <c r="AC220" s="18"/>
      <c r="AD220" s="18"/>
      <c r="AE220" s="18"/>
      <c r="AF220" s="18"/>
      <c r="AG220" s="18"/>
      <c r="AH220" s="18"/>
      <c r="AI220" s="2"/>
      <c r="AJ220" s="2"/>
      <c r="AK220" s="2"/>
      <c r="AL220" s="5"/>
      <c r="AM220" s="4"/>
      <c r="AN220" s="4"/>
      <c r="AO220" s="70"/>
      <c r="AP220" s="70"/>
      <c r="AQ220" s="4"/>
      <c r="AR220" s="4"/>
    </row>
    <row r="221" spans="3:44" s="3" customFormat="1" ht="15.75" hidden="1" customHeight="1" thickBot="1" x14ac:dyDescent="0.3">
      <c r="C221" s="7"/>
      <c r="D221" s="244"/>
      <c r="E221" s="245"/>
      <c r="F221" s="245"/>
      <c r="G221" s="245"/>
      <c r="H221" s="245"/>
      <c r="I221" s="245"/>
      <c r="J221" s="245"/>
      <c r="K221" s="245"/>
      <c r="L221" s="245"/>
      <c r="M221" s="245"/>
      <c r="N221" s="245"/>
      <c r="O221" s="246"/>
      <c r="P221" s="196"/>
      <c r="Q221" s="7" t="str">
        <f>IF(OR(H221="",F221=""),"",IF(H221=F221,1,IF(H221&lt;F221,0,IF(H221-F221&lt;10,2,IF(H221&gt;F221,3,SE)))))</f>
        <v/>
      </c>
      <c r="R221" s="7" t="s">
        <v>39</v>
      </c>
      <c r="S221" s="7"/>
      <c r="T221" s="7"/>
      <c r="U221" s="183"/>
      <c r="V221" s="18"/>
      <c r="W221" s="18"/>
      <c r="X221" s="18"/>
      <c r="Y221" s="18"/>
      <c r="Z221" s="18"/>
      <c r="AA221" s="18"/>
      <c r="AB221" s="18"/>
      <c r="AC221" s="18"/>
      <c r="AD221" s="18"/>
      <c r="AE221" s="18"/>
      <c r="AF221" s="18"/>
      <c r="AG221" s="18"/>
      <c r="AH221" s="18"/>
      <c r="AI221" s="2"/>
      <c r="AJ221" s="2"/>
      <c r="AK221" s="2"/>
      <c r="AL221" s="5"/>
      <c r="AM221" s="4"/>
      <c r="AN221" s="4"/>
      <c r="AO221" s="70"/>
      <c r="AP221" s="70"/>
      <c r="AQ221" s="4"/>
      <c r="AR221" s="4"/>
    </row>
    <row r="222" spans="3:44" s="3" customFormat="1" ht="15.75" hidden="1" thickBot="1" x14ac:dyDescent="0.3">
      <c r="C222" s="7"/>
      <c r="D222" s="201" t="s">
        <v>35</v>
      </c>
      <c r="E222" s="180" t="s">
        <v>18</v>
      </c>
      <c r="F222" s="181" t="s">
        <v>87</v>
      </c>
      <c r="G222" s="181" t="s">
        <v>4</v>
      </c>
      <c r="H222" s="181" t="s">
        <v>83</v>
      </c>
      <c r="I222" s="181" t="s">
        <v>84</v>
      </c>
      <c r="J222" s="181" t="s">
        <v>85</v>
      </c>
      <c r="K222" s="181" t="s">
        <v>86</v>
      </c>
      <c r="L222" s="181" t="s">
        <v>37</v>
      </c>
      <c r="M222" s="181" t="s">
        <v>5</v>
      </c>
      <c r="N222" s="181" t="s">
        <v>6</v>
      </c>
      <c r="O222" s="182" t="s">
        <v>88</v>
      </c>
      <c r="P222" s="196"/>
      <c r="Q222" s="7"/>
      <c r="R222" s="7" t="s">
        <v>89</v>
      </c>
      <c r="S222" s="7"/>
      <c r="T222" s="7"/>
      <c r="U222" s="183" t="s">
        <v>35</v>
      </c>
      <c r="V222" s="18" t="s">
        <v>3</v>
      </c>
      <c r="W222" s="18" t="s">
        <v>87</v>
      </c>
      <c r="X222" s="18"/>
      <c r="Y222" s="18" t="s">
        <v>4</v>
      </c>
      <c r="Z222" s="18" t="s">
        <v>83</v>
      </c>
      <c r="AA222" s="18"/>
      <c r="AB222" s="18"/>
      <c r="AC222" s="18" t="s">
        <v>84</v>
      </c>
      <c r="AD222" s="18" t="s">
        <v>85</v>
      </c>
      <c r="AE222" s="18" t="s">
        <v>86</v>
      </c>
      <c r="AF222" s="18" t="s">
        <v>37</v>
      </c>
      <c r="AG222" s="18" t="s">
        <v>5</v>
      </c>
      <c r="AH222" s="18" t="s">
        <v>6</v>
      </c>
      <c r="AI222" s="2" t="s">
        <v>88</v>
      </c>
      <c r="AJ222" s="2" t="s">
        <v>7</v>
      </c>
      <c r="AK222" s="2" t="s">
        <v>8</v>
      </c>
      <c r="AL222" s="2" t="s">
        <v>9</v>
      </c>
      <c r="AM222" s="4"/>
      <c r="AN222" s="4"/>
      <c r="AO222" s="70"/>
      <c r="AP222" s="70"/>
      <c r="AQ222" s="4"/>
      <c r="AR222" s="4"/>
    </row>
    <row r="223" spans="3:44" s="3" customFormat="1" hidden="1" x14ac:dyDescent="0.25">
      <c r="C223" s="7"/>
      <c r="D223" s="202" t="s">
        <v>38</v>
      </c>
      <c r="E223" s="185" t="str">
        <f>VLOOKUP(AL223,$U$223:$AK$226,2)</f>
        <v>SUIÇA</v>
      </c>
      <c r="F223" s="206">
        <f>VLOOKUP(AL223,$U$223:$AK$226,3)</f>
        <v>6</v>
      </c>
      <c r="G223" s="206">
        <f>VLOOKUP(AL223,$U$223:$AK$226,4)</f>
        <v>0</v>
      </c>
      <c r="H223" s="207">
        <f>VLOOKUP(AL223,$U$223:$AK$226,5)</f>
        <v>12</v>
      </c>
      <c r="I223" s="207">
        <f>VLOOKUP(AL223,$U$223:$AK$226,6)</f>
        <v>2</v>
      </c>
      <c r="J223" s="207">
        <f>VLOOKUP(AL223,$U$223:$AK$226,7)</f>
        <v>0</v>
      </c>
      <c r="K223" s="207">
        <f>VLOOKUP(AL223,$U$223:$AK$226,8)</f>
        <v>0</v>
      </c>
      <c r="L223" s="207">
        <f>VLOOKUP(AL223,$U$223:$AK$226,9)</f>
        <v>3</v>
      </c>
      <c r="M223" s="207">
        <f>VLOOKUP(AL223,$U$223:$AK$226,10)</f>
        <v>0</v>
      </c>
      <c r="N223" s="206">
        <f>VLOOKUP(AL223,$U$223:$AK$226,11)</f>
        <v>1</v>
      </c>
      <c r="O223" s="220">
        <f>VLOOKUP(AL223,$U$223:$AK$226,12)</f>
        <v>577</v>
      </c>
      <c r="P223" s="196"/>
      <c r="Q223" s="7"/>
      <c r="R223" s="7" t="s">
        <v>90</v>
      </c>
      <c r="S223" s="7"/>
      <c r="T223" s="7"/>
      <c r="U223" s="183">
        <v>1</v>
      </c>
      <c r="V223" s="18" t="s">
        <v>101</v>
      </c>
      <c r="W223" s="18">
        <f>COUNT($F$231,$F$237,$F$243,$F$249,$F$255,$F$261)</f>
        <v>6</v>
      </c>
      <c r="X223" s="18"/>
      <c r="Y223" s="18">
        <f>SUM(Q231,Q238,Q244,Q249,Q256,Q262)</f>
        <v>12</v>
      </c>
      <c r="Z223" s="18">
        <f>SUM(COUNTIFS($C$231:$C$262,3,$D$231:$D$262,V223),COUNTIFS($I$231:$I$262,V223,$Q$231:$Q$262,3))</f>
        <v>2</v>
      </c>
      <c r="AA223" s="18"/>
      <c r="AB223" s="18"/>
      <c r="AC223" s="18">
        <f>SUM(COUNTIFS($C$231:$C$262,2,$D$231:$D$262,V223),COUNTIFS($I$231:$I$262,V223,$Q$231:$Q$262,2))</f>
        <v>3</v>
      </c>
      <c r="AD223" s="18">
        <f>SUM(COUNTIFS($C$231:$C$262,1,$D$231:$D$262,V223),COUNTIFS($I$231:$I$262,V223,$Q$231:$Q$262,1))</f>
        <v>0</v>
      </c>
      <c r="AE223" s="18">
        <f>SUM(COUNTIFS($C$231:$C$262,0,$D$231:$D$262,V223),COUNTIFS($I$231:$I$262,V223,$Q$231:$Q$262,0))</f>
        <v>1</v>
      </c>
      <c r="AF223" s="227">
        <f>SUM(H249,H256,H262,H231,H238,H244)</f>
        <v>577</v>
      </c>
      <c r="AG223" s="227">
        <f>SUM(F231,F238,F244,F249,F256,F262)</f>
        <v>524</v>
      </c>
      <c r="AH223" s="227">
        <f>AF223-AG223</f>
        <v>53</v>
      </c>
      <c r="AI223" s="105">
        <f>IF(OR($F$231="",$H$231=""),0,(Y223/(W223*3)))</f>
        <v>0.66666666666666663</v>
      </c>
      <c r="AJ223" s="2">
        <f>(Y223*10^10)+((AF223+5000)*10^6)+AI223*10+U223</f>
        <v>125577000007.66667</v>
      </c>
      <c r="AK223" s="2">
        <f>LARGE($AJ$223:$AJ$226,U223)</f>
        <v>125577000007.66667</v>
      </c>
      <c r="AL223" s="98">
        <f>MATCH(AK223,$AJ$223:$AJ$226,0)</f>
        <v>1</v>
      </c>
      <c r="AM223" s="4"/>
      <c r="AN223" s="4"/>
      <c r="AO223" s="70"/>
      <c r="AP223" s="70"/>
      <c r="AQ223" s="4"/>
      <c r="AR223" s="4"/>
    </row>
    <row r="224" spans="3:44" s="3" customFormat="1" hidden="1" x14ac:dyDescent="0.25">
      <c r="C224" s="7"/>
      <c r="D224" s="205" t="s">
        <v>40</v>
      </c>
      <c r="E224" s="185" t="str">
        <f>VLOOKUP(AL224,$U$223:$AK$226,2)</f>
        <v>COSTA RICA</v>
      </c>
      <c r="F224" s="206">
        <f>VLOOKUP(AL224,$U$223:$AK$226,3)</f>
        <v>6</v>
      </c>
      <c r="G224" s="206">
        <f>VLOOKUP(AL224,$U$223:$AK$226,4)</f>
        <v>0</v>
      </c>
      <c r="H224" s="207">
        <f>VLOOKUP(AL224,$U$223:$AK$226,5)</f>
        <v>12</v>
      </c>
      <c r="I224" s="207">
        <f>VLOOKUP(AL224,$U$223:$AK$226,6)</f>
        <v>3</v>
      </c>
      <c r="J224" s="207">
        <f>VLOOKUP(AL224,$U$223:$AK$226,7)</f>
        <v>0</v>
      </c>
      <c r="K224" s="207">
        <f>VLOOKUP(AL224,$U$223:$AK$226,8)</f>
        <v>0</v>
      </c>
      <c r="L224" s="207">
        <f>VLOOKUP(AL224,$U$223:$AK$226,9)</f>
        <v>1</v>
      </c>
      <c r="M224" s="207">
        <f>VLOOKUP(AL224,$U$223:$AK$226,10)</f>
        <v>1</v>
      </c>
      <c r="N224" s="206">
        <f>VLOOKUP(AL224,$U$223:$AK$226,11)</f>
        <v>1</v>
      </c>
      <c r="O224" s="220">
        <f>VLOOKUP(AL224,$U$223:$AK$226,12)</f>
        <v>554</v>
      </c>
      <c r="P224" s="196"/>
      <c r="Q224" s="7"/>
      <c r="R224" s="7" t="s">
        <v>91</v>
      </c>
      <c r="S224" s="7"/>
      <c r="T224" s="7"/>
      <c r="U224" s="183">
        <v>2</v>
      </c>
      <c r="V224" s="18" t="s">
        <v>29</v>
      </c>
      <c r="W224" s="18">
        <f t="shared" ref="W224:W226" si="11">COUNT($F$231,$F$237,$F$243,$F$249,$F$255,$F$261)</f>
        <v>6</v>
      </c>
      <c r="X224" s="18"/>
      <c r="Y224" s="18">
        <f>SUM(Q232,Q237,C244,Q250,Q255,C262)</f>
        <v>12</v>
      </c>
      <c r="Z224" s="18">
        <f>SUM(COUNTIFS($C$231:$C$262,3,$D$231:$D$262,V224),COUNTIFS($I$231:$I$262,V224,$Q$231:$Q$262,3))</f>
        <v>3</v>
      </c>
      <c r="AA224" s="18"/>
      <c r="AB224" s="18"/>
      <c r="AC224" s="18">
        <f>SUM(COUNTIFS($C$231:$C$262,2,$D$231:$D$262,V224),COUNTIFS($I$231:$I$262,V224,$Q$231:$Q$262,2))</f>
        <v>1</v>
      </c>
      <c r="AD224" s="18">
        <f>SUM(COUNTIFS($C$231:$C$262,1,$D$231:$D$262,V224),COUNTIFS($I$231:$I$262,V224,$Q$231:$Q$262,1))</f>
        <v>1</v>
      </c>
      <c r="AE224" s="18">
        <f>SUM(COUNTIFS($C$231:$C$262,0,$D$231:$D$262,V224),COUNTIFS($I$231:$I$262,V224,$Q$231:$Q$262,0))</f>
        <v>1</v>
      </c>
      <c r="AF224" s="227">
        <f>SUM(H232,H237,F244,H250,H255,F262)</f>
        <v>554</v>
      </c>
      <c r="AG224" s="227">
        <f>SUM(H262,F255,F250,H244,F237,F232)</f>
        <v>468</v>
      </c>
      <c r="AH224" s="227">
        <f t="shared" ref="AH224:AH226" si="12">AF224-AG224</f>
        <v>86</v>
      </c>
      <c r="AI224" s="105">
        <f>IF(OR($F$231="",$H$231=""),0,(Y224/(W224*3)))</f>
        <v>0.66666666666666663</v>
      </c>
      <c r="AJ224" s="2">
        <f>(Y224*10^10)+((AF224+5000)*10^6)+AI224*10+U224</f>
        <v>125554000008.66667</v>
      </c>
      <c r="AK224" s="2">
        <f>LARGE($AJ$223:$AJ$226,U224)</f>
        <v>125554000008.66667</v>
      </c>
      <c r="AL224" s="98">
        <f>MATCH(AK224,$AJ$223:$AJ$226,0)</f>
        <v>2</v>
      </c>
      <c r="AM224" s="4"/>
      <c r="AN224" s="4"/>
      <c r="AO224" s="70"/>
      <c r="AP224" s="70"/>
      <c r="AQ224" s="4"/>
      <c r="AR224" s="4"/>
    </row>
    <row r="225" spans="3:44" s="3" customFormat="1" hidden="1" x14ac:dyDescent="0.25">
      <c r="C225" s="7"/>
      <c r="D225" s="209" t="s">
        <v>41</v>
      </c>
      <c r="E225" s="192" t="str">
        <f>VLOOKUP(AL225,$U$223:$AK$226,2)</f>
        <v>ITALIA</v>
      </c>
      <c r="F225" s="210">
        <f>VLOOKUP(AL225,$U$223:$AK$226,3)</f>
        <v>6</v>
      </c>
      <c r="G225" s="210">
        <f>VLOOKUP(AL225,$U$223:$AK$226,4)</f>
        <v>0</v>
      </c>
      <c r="H225" s="211">
        <f>VLOOKUP(AL225,$U$223:$AK$226,5)</f>
        <v>6</v>
      </c>
      <c r="I225" s="211">
        <f>VLOOKUP(AL225,$U$223:$AK$226,6)</f>
        <v>2</v>
      </c>
      <c r="J225" s="211">
        <f>VLOOKUP(AL225,$U$223:$AK$226,7)</f>
        <v>0</v>
      </c>
      <c r="K225" s="211">
        <f>VLOOKUP(AL225,$U$223:$AK$226,8)</f>
        <v>0</v>
      </c>
      <c r="L225" s="211">
        <f>VLOOKUP(AL225,$U$223:$AK$226,9)</f>
        <v>0</v>
      </c>
      <c r="M225" s="211">
        <f>VLOOKUP(AL225,$U$223:$AK$226,10)</f>
        <v>0</v>
      </c>
      <c r="N225" s="210">
        <f>VLOOKUP(AL225,$U$223:$AK$226,11)</f>
        <v>4</v>
      </c>
      <c r="O225" s="221">
        <f>VLOOKUP(AL225,$U$223:$AK$226,12)</f>
        <v>634</v>
      </c>
      <c r="P225" s="196"/>
      <c r="Q225" s="7"/>
      <c r="R225" s="7" t="s">
        <v>92</v>
      </c>
      <c r="S225" s="7"/>
      <c r="T225" s="7"/>
      <c r="U225" s="183">
        <v>3</v>
      </c>
      <c r="V225" s="18" t="s">
        <v>22</v>
      </c>
      <c r="W225" s="18">
        <f t="shared" si="11"/>
        <v>6</v>
      </c>
      <c r="X225" s="18"/>
      <c r="Y225" s="18">
        <f>SUM(C232,C238,Q243,C250,C256,Q261)</f>
        <v>1</v>
      </c>
      <c r="Z225" s="18">
        <f>SUM(COUNTIFS($C$231:$C$262,3,$D$231:$D$262,V225),COUNTIFS($I$231:$I$262,V225,$Q$231:$Q$262,3))</f>
        <v>0</v>
      </c>
      <c r="AA225" s="18"/>
      <c r="AB225" s="18"/>
      <c r="AC225" s="18">
        <f>SUM(COUNTIFS($C$231:$C$262,2,$D$231:$D$262,V225),COUNTIFS($I$231:$I$262,V225,$Q$231:$Q$262,2))</f>
        <v>0</v>
      </c>
      <c r="AD225" s="18">
        <f>SUM(COUNTIFS($C$231:$C$262,1,$D$231:$D$262,V225),COUNTIFS($I$231:$I$262,V225,$Q$231:$Q$262,1))</f>
        <v>1</v>
      </c>
      <c r="AE225" s="18">
        <f>SUM(COUNTIFS($C$231:$C$262,0,$D$231:$D$262,V225),COUNTIFS($I$231:$I$262,V225,$Q$231:$Q$262,0))</f>
        <v>5</v>
      </c>
      <c r="AF225" s="227">
        <f>SUM(H261,F256,F250,H243,F238,F232)</f>
        <v>424</v>
      </c>
      <c r="AG225" s="227">
        <f>SUM(H232,H238,F243,H250,H256,F261)</f>
        <v>624</v>
      </c>
      <c r="AH225" s="227">
        <f t="shared" si="12"/>
        <v>-200</v>
      </c>
      <c r="AI225" s="105">
        <f>IF(OR($F$231="",$H$231=""),0,(Y225/(W225*3)))</f>
        <v>5.5555555555555552E-2</v>
      </c>
      <c r="AJ225" s="2">
        <f>(Y225*10^10)+((AF225+5000)*10^6)+AI225*10+U225</f>
        <v>15424000003.555555</v>
      </c>
      <c r="AK225" s="2">
        <f>LARGE($AJ$223:$AJ$226,U225)</f>
        <v>65634000007.333336</v>
      </c>
      <c r="AL225" s="98">
        <f>MATCH(AK225,$AJ$223:$AJ$226,0)</f>
        <v>4</v>
      </c>
      <c r="AM225" s="4"/>
      <c r="AN225" s="4"/>
      <c r="AO225" s="70"/>
      <c r="AP225" s="70"/>
      <c r="AQ225" s="4"/>
      <c r="AR225" s="4"/>
    </row>
    <row r="226" spans="3:44" s="3" customFormat="1" ht="15.75" hidden="1" thickBot="1" x14ac:dyDescent="0.3">
      <c r="C226" s="7"/>
      <c r="D226" s="213" t="s">
        <v>42</v>
      </c>
      <c r="E226" s="214" t="str">
        <f>VLOOKUP(AL226,$U$223:$AK$226,2)</f>
        <v>CHILE</v>
      </c>
      <c r="F226" s="215">
        <f>VLOOKUP(AL226,$U$223:$AK$226,3)</f>
        <v>6</v>
      </c>
      <c r="G226" s="215">
        <f>VLOOKUP(AL226,$U$223:$AK$226,4)</f>
        <v>0</v>
      </c>
      <c r="H226" s="216">
        <f>VLOOKUP(AL226,$U$223:$AK$226,5)</f>
        <v>1</v>
      </c>
      <c r="I226" s="216">
        <f>VLOOKUP(AL226,$U$223:$AK$226,6)</f>
        <v>0</v>
      </c>
      <c r="J226" s="216">
        <f>VLOOKUP(AL226,$U$223:$AK$226,7)</f>
        <v>0</v>
      </c>
      <c r="K226" s="216">
        <f>VLOOKUP(AL226,$U$223:$AK$226,8)</f>
        <v>0</v>
      </c>
      <c r="L226" s="216">
        <f>VLOOKUP(AL226,$U$223:$AK$226,9)</f>
        <v>0</v>
      </c>
      <c r="M226" s="216">
        <f>VLOOKUP(AL226,$U$223:$AK$226,10)</f>
        <v>1</v>
      </c>
      <c r="N226" s="215">
        <f>VLOOKUP(AL226,$U$223:$AK$226,11)</f>
        <v>5</v>
      </c>
      <c r="O226" s="222">
        <f>VLOOKUP(AL226,$U$223:$AK$226,12)</f>
        <v>424</v>
      </c>
      <c r="P226" s="196"/>
      <c r="Q226" s="7"/>
      <c r="R226" s="7" t="s">
        <v>93</v>
      </c>
      <c r="S226" s="7"/>
      <c r="T226" s="7"/>
      <c r="U226" s="183">
        <v>4</v>
      </c>
      <c r="V226" s="18" t="s">
        <v>14</v>
      </c>
      <c r="W226" s="18">
        <f t="shared" si="11"/>
        <v>6</v>
      </c>
      <c r="X226" s="18"/>
      <c r="Y226" s="18">
        <f>SUM(C231,C237,C243,C249,C255,C261)</f>
        <v>6</v>
      </c>
      <c r="Z226" s="18">
        <f>SUM(COUNTIFS($C$231:$C$262,3,$D$231:$D$262,V226),COUNTIFS($I$231:$I$262,V226,$Q$231:$Q$262,3))</f>
        <v>2</v>
      </c>
      <c r="AA226" s="18"/>
      <c r="AB226" s="18"/>
      <c r="AC226" s="18">
        <f>SUM(COUNTIFS($C$231:$C$262,2,$D$231:$D$262,V226),COUNTIFS($I$231:$I$262,V226,$Q$231:$Q$262,2))</f>
        <v>0</v>
      </c>
      <c r="AD226" s="18">
        <f>SUM(COUNTIFS($C$231:$C$262,1,$D$231:$D$262,V226),COUNTIFS($I$231:$I$262,V226,$Q$231:$Q$262,1))</f>
        <v>0</v>
      </c>
      <c r="AE226" s="18">
        <f>SUM(COUNTIFS($C$231:$C$262,0,$D$231:$D$262,V226),COUNTIFS($I$231:$I$262,V226,$Q$231:$Q$262,0))</f>
        <v>4</v>
      </c>
      <c r="AF226" s="227">
        <f>SUM(F231,F237,F243,F249,F255,F261,)</f>
        <v>634</v>
      </c>
      <c r="AG226" s="227">
        <f>SUM(H261,H255,H249,H243,H237,H231)</f>
        <v>573</v>
      </c>
      <c r="AH226" s="227">
        <f t="shared" si="12"/>
        <v>61</v>
      </c>
      <c r="AI226" s="105">
        <f>IF(OR($F$231="",$H$231=""),0,(Y226/(W226*3)))</f>
        <v>0.33333333333333331</v>
      </c>
      <c r="AJ226" s="2">
        <f>(Y226*10^10)+((AF226+5000)*10^6)+AI226*10+U226</f>
        <v>65634000007.333336</v>
      </c>
      <c r="AK226" s="2">
        <f>LARGE($AJ$223:$AJ$226,U226)</f>
        <v>15424000003.555555</v>
      </c>
      <c r="AL226" s="98">
        <f>MATCH(AK226,$AJ$223:$AJ$226,0)</f>
        <v>3</v>
      </c>
      <c r="AM226" s="4"/>
      <c r="AN226" s="4"/>
      <c r="AO226" s="70"/>
      <c r="AP226" s="70"/>
      <c r="AQ226" s="4"/>
      <c r="AR226" s="4"/>
    </row>
    <row r="227" spans="3:44" s="3" customFormat="1" ht="15.75" hidden="1" thickBot="1" x14ac:dyDescent="0.3">
      <c r="C227" s="7"/>
      <c r="D227" s="196"/>
      <c r="E227" s="196"/>
      <c r="F227" s="196"/>
      <c r="G227" s="196"/>
      <c r="H227" s="196"/>
      <c r="I227" s="196"/>
      <c r="J227" s="196"/>
      <c r="K227" s="196"/>
      <c r="L227" s="196"/>
      <c r="M227" s="196"/>
      <c r="N227" s="196"/>
      <c r="O227" s="196"/>
      <c r="P227" s="196"/>
      <c r="Q227" s="7" t="str">
        <f>IF(OR(H227="",F227=""),"",IF(H227=F227,1,IF(H227&lt;F227,0,IF(H227-F227&lt;10,2,IF(H227&gt;F227,3,SE)))))</f>
        <v/>
      </c>
      <c r="R227" s="7" t="s">
        <v>94</v>
      </c>
      <c r="S227" s="7"/>
      <c r="T227" s="7"/>
      <c r="U227" s="183"/>
      <c r="V227" s="18"/>
      <c r="W227" s="18"/>
      <c r="X227" s="18"/>
      <c r="Y227" s="18"/>
      <c r="Z227" s="18"/>
      <c r="AA227" s="18"/>
      <c r="AB227" s="18"/>
      <c r="AC227" s="18"/>
      <c r="AD227" s="18"/>
      <c r="AE227" s="18"/>
      <c r="AF227" s="18"/>
      <c r="AG227" s="18"/>
      <c r="AH227" s="18"/>
      <c r="AI227" s="2"/>
      <c r="AJ227" s="2"/>
      <c r="AK227" s="2"/>
      <c r="AL227" s="5"/>
      <c r="AM227" s="4"/>
      <c r="AN227" s="4"/>
      <c r="AO227" s="70"/>
      <c r="AP227" s="70"/>
      <c r="AQ227" s="4"/>
      <c r="AR227" s="4"/>
    </row>
    <row r="228" spans="3:44" s="3" customFormat="1" ht="15" hidden="1" customHeight="1" x14ac:dyDescent="0.25">
      <c r="C228" s="7" t="str">
        <f>IF(OR(F228="",H228=""),"",IF(F228=H228,1,IF(F228&lt;H228,0,IF(F228-H228&lt;10,2,IF(F228&gt;H228,3,SE)))))</f>
        <v/>
      </c>
      <c r="D228" s="278" t="s">
        <v>82</v>
      </c>
      <c r="E228" s="279"/>
      <c r="F228" s="279"/>
      <c r="G228" s="279"/>
      <c r="H228" s="279"/>
      <c r="I228" s="279"/>
      <c r="J228" s="279"/>
      <c r="K228" s="279"/>
      <c r="L228" s="279"/>
      <c r="M228" s="279"/>
      <c r="N228" s="279"/>
      <c r="O228" s="279"/>
      <c r="P228" s="280"/>
      <c r="Q228" s="7" t="str">
        <f>IF(OR(H228="",F228=""),"",IF(H228=F228,1,IF(H228&lt;F228,0,IF(H228-F228&lt;10,2,IF(H228&gt;F228,3,SE)))))</f>
        <v/>
      </c>
      <c r="R228" s="7" t="s">
        <v>43</v>
      </c>
      <c r="S228" s="7"/>
      <c r="T228" s="7"/>
      <c r="U228" s="183"/>
      <c r="V228" s="18"/>
      <c r="W228" s="18"/>
      <c r="X228" s="18"/>
      <c r="Y228" s="18"/>
      <c r="Z228" s="18"/>
      <c r="AA228" s="18"/>
      <c r="AB228" s="18"/>
      <c r="AC228" s="18"/>
      <c r="AD228" s="18"/>
      <c r="AE228" s="18"/>
      <c r="AF228" s="18"/>
      <c r="AG228" s="18"/>
      <c r="AH228" s="18"/>
      <c r="AI228" s="2"/>
      <c r="AJ228" s="2"/>
      <c r="AK228" s="2"/>
      <c r="AL228" s="5"/>
      <c r="AM228" s="4"/>
      <c r="AN228" s="4"/>
      <c r="AO228" s="70"/>
      <c r="AP228" s="70"/>
      <c r="AQ228" s="4"/>
      <c r="AR228" s="4"/>
    </row>
    <row r="229" spans="3:44" s="3" customFormat="1" ht="15.75" hidden="1" customHeight="1" thickBot="1" x14ac:dyDescent="0.3">
      <c r="C229" s="7" t="str">
        <f>IF(OR(F229="",H229=""),"",IF(F229=H229,1,IF(F229&lt;H229,0,IF(F229-H229&lt;10,2,IF(F229&gt;H229,3,SE)))))</f>
        <v/>
      </c>
      <c r="D229" s="281"/>
      <c r="E229" s="282"/>
      <c r="F229" s="282"/>
      <c r="G229" s="282"/>
      <c r="H229" s="282"/>
      <c r="I229" s="282"/>
      <c r="J229" s="282"/>
      <c r="K229" s="282"/>
      <c r="L229" s="282"/>
      <c r="M229" s="282"/>
      <c r="N229" s="282"/>
      <c r="O229" s="282"/>
      <c r="P229" s="283"/>
      <c r="Q229" s="7" t="str">
        <f>IF(OR(H229="",F229=""),"",IF(H229=F229,1,IF(H229&lt;F229,0,IF(H229-F229&lt;10,2,IF(H229&gt;F229,3,SE)))))</f>
        <v/>
      </c>
      <c r="R229" s="7" t="s">
        <v>95</v>
      </c>
      <c r="S229" s="7"/>
      <c r="T229" s="7"/>
      <c r="U229" s="183"/>
      <c r="V229" s="18"/>
      <c r="W229" s="18"/>
      <c r="X229" s="18"/>
      <c r="Y229" s="18"/>
      <c r="Z229" s="18"/>
      <c r="AA229" s="18"/>
      <c r="AB229" s="18"/>
      <c r="AC229" s="18"/>
      <c r="AD229" s="18"/>
      <c r="AE229" s="18"/>
      <c r="AF229" s="18"/>
      <c r="AG229" s="18"/>
      <c r="AH229" s="18"/>
      <c r="AI229" s="2"/>
      <c r="AJ229" s="2"/>
      <c r="AK229" s="2"/>
      <c r="AL229" s="5"/>
      <c r="AM229" s="4"/>
      <c r="AN229" s="4"/>
      <c r="AO229" s="70"/>
      <c r="AP229" s="70"/>
      <c r="AQ229" s="4"/>
      <c r="AR229" s="4"/>
    </row>
    <row r="230" spans="3:44" s="3" customFormat="1" ht="15.75" hidden="1" thickBot="1" x14ac:dyDescent="0.3">
      <c r="C230" s="7" t="str">
        <f>IF(OR(F230="",H230=""),"",IF(F230=H230,1,IF(F230&lt;H230,0,IF(F230-H230&lt;10,2,IF(F230&gt;H230,3,SE)))))</f>
        <v/>
      </c>
      <c r="D230" s="196"/>
      <c r="E230" s="196"/>
      <c r="F230" s="196"/>
      <c r="G230" s="196"/>
      <c r="H230" s="196"/>
      <c r="I230" s="196"/>
      <c r="J230" s="196"/>
      <c r="K230" s="196"/>
      <c r="L230" s="196"/>
      <c r="M230" s="196"/>
      <c r="N230" s="196"/>
      <c r="O230" s="196"/>
      <c r="P230" s="196"/>
      <c r="Q230" s="7" t="str">
        <f>IF(OR(H230="",F230=""),"",IF(H230=F230,1,IF(H230&lt;F230,0,IF(H230-F230&lt;10,2,IF(H230&gt;F230,3,SE)))))</f>
        <v/>
      </c>
      <c r="R230" s="7"/>
      <c r="S230" s="7"/>
      <c r="T230" s="7"/>
      <c r="U230" s="183"/>
      <c r="V230" s="18"/>
      <c r="W230" s="18"/>
      <c r="X230" s="18"/>
      <c r="Y230" s="18"/>
      <c r="Z230" s="18"/>
      <c r="AA230" s="18"/>
      <c r="AB230" s="18"/>
      <c r="AC230" s="18"/>
      <c r="AD230" s="18"/>
      <c r="AE230" s="18"/>
      <c r="AF230" s="18"/>
      <c r="AG230" s="18"/>
      <c r="AH230" s="18"/>
      <c r="AI230" s="2"/>
      <c r="AJ230" s="2"/>
      <c r="AK230" s="2"/>
      <c r="AL230" s="5"/>
      <c r="AM230" s="4"/>
      <c r="AN230" s="4"/>
      <c r="AO230" s="7"/>
      <c r="AP230" s="7"/>
      <c r="AQ230" s="4"/>
      <c r="AR230" s="4"/>
    </row>
    <row r="231" spans="3:44" s="3" customFormat="1" ht="15.75" hidden="1" thickBot="1" x14ac:dyDescent="0.3">
      <c r="C231" s="7">
        <f>IF(OR(F231="",H231=""),"",IF(F231=H231,1,IF(F231&lt;H231,0,IF(F231-H231&lt;10,2,IF(F231&gt;H231,3,SE)))))</f>
        <v>0</v>
      </c>
      <c r="D231" s="284" t="str">
        <f>V226</f>
        <v>ITALIA</v>
      </c>
      <c r="E231" s="284"/>
      <c r="F231" s="197">
        <f>IF(OR(K13="",L13=""),"",SUM(K13:L13))</f>
        <v>114</v>
      </c>
      <c r="G231" s="21" t="s">
        <v>44</v>
      </c>
      <c r="H231" s="197">
        <f>IF(OR(K36="",L36=""),"",SUM(K36:L36))</f>
        <v>122</v>
      </c>
      <c r="I231" s="284" t="str">
        <f>V223</f>
        <v>SUIÇA</v>
      </c>
      <c r="J231" s="284"/>
      <c r="K231" s="284"/>
      <c r="L231" s="284"/>
      <c r="M231" s="284"/>
      <c r="N231" s="284"/>
      <c r="O231" s="284"/>
      <c r="P231" s="284"/>
      <c r="Q231" s="7">
        <f>IF(OR(H231="",F231=""),"",IF(H231=F231,1,IF(H231&lt;F231,0,IF(H231-F231&lt;10,2,IF(H231&gt;F231,3,SE)))))</f>
        <v>2</v>
      </c>
      <c r="R231" s="224"/>
      <c r="S231" s="7" t="s">
        <v>96</v>
      </c>
      <c r="T231" s="7"/>
      <c r="U231" s="183"/>
      <c r="V231" s="18"/>
      <c r="W231" s="18"/>
      <c r="X231" s="18"/>
      <c r="Y231" s="18"/>
      <c r="Z231" s="18"/>
      <c r="AA231" s="18"/>
      <c r="AB231" s="18"/>
      <c r="AC231" s="18"/>
      <c r="AD231" s="18"/>
      <c r="AE231" s="18"/>
      <c r="AF231" s="18"/>
      <c r="AG231" s="18"/>
      <c r="AH231" s="18"/>
      <c r="AI231" s="2"/>
      <c r="AJ231" s="2"/>
      <c r="AK231" s="2"/>
      <c r="AL231" s="5"/>
      <c r="AM231" s="4"/>
      <c r="AN231" s="4"/>
      <c r="AO231" s="7"/>
      <c r="AP231" s="7"/>
      <c r="AQ231" s="4"/>
      <c r="AR231" s="4"/>
    </row>
    <row r="232" spans="3:44" s="3" customFormat="1" ht="15.75" hidden="1" thickBot="1" x14ac:dyDescent="0.3">
      <c r="C232" s="7">
        <f>IF(OR(F232="",H232=""),"",IF(F232=H232,1,IF(F232&lt;H232,0,IF(F232-H232&lt;10,2,IF(F232&gt;H232,3,SE)))))</f>
        <v>1</v>
      </c>
      <c r="D232" s="284" t="str">
        <f>V225</f>
        <v>CHILE</v>
      </c>
      <c r="E232" s="284"/>
      <c r="F232" s="197">
        <f>IF(OR(K20="",L20=""),"",SUM(K20:L20))</f>
        <v>85</v>
      </c>
      <c r="G232" s="21" t="s">
        <v>44</v>
      </c>
      <c r="H232" s="197">
        <f>IF(OR(K28="",L28=""),"",SUM(K28:L28))</f>
        <v>85</v>
      </c>
      <c r="I232" s="284" t="str">
        <f>V224</f>
        <v>COSTA RICA</v>
      </c>
      <c r="J232" s="284"/>
      <c r="K232" s="284"/>
      <c r="L232" s="284"/>
      <c r="M232" s="284"/>
      <c r="N232" s="284"/>
      <c r="O232" s="284"/>
      <c r="P232" s="284"/>
      <c r="Q232" s="7">
        <f>IF(OR(H232="",F232=""),"",IF(H232=F232,1,IF(H232&lt;F232,0,IF(H232-F232&lt;10,2,IF(H232&gt;F232,3,SE)))))</f>
        <v>1</v>
      </c>
      <c r="R232" s="225"/>
      <c r="S232" s="7" t="s">
        <v>97</v>
      </c>
      <c r="T232" s="7"/>
      <c r="U232" s="7"/>
      <c r="V232" s="11"/>
      <c r="W232" s="11"/>
      <c r="X232" s="11"/>
      <c r="Y232" s="11"/>
      <c r="Z232" s="11"/>
      <c r="AA232" s="11"/>
      <c r="AB232" s="11"/>
      <c r="AC232" s="11"/>
      <c r="AD232" s="11"/>
      <c r="AE232" s="11"/>
      <c r="AF232" s="11"/>
      <c r="AG232" s="11"/>
      <c r="AH232" s="11"/>
      <c r="AI232" s="5"/>
      <c r="AJ232" s="5"/>
      <c r="AK232" s="5"/>
      <c r="AL232" s="5"/>
      <c r="AM232" s="4"/>
      <c r="AN232" s="4"/>
      <c r="AO232" s="7"/>
      <c r="AP232" s="7"/>
      <c r="AQ232" s="4"/>
      <c r="AR232" s="4"/>
    </row>
    <row r="233" spans="3:44" s="3" customFormat="1" ht="15.75" hidden="1" thickBot="1" x14ac:dyDescent="0.3">
      <c r="C233" s="7" t="str">
        <f>IF(OR(F233="",H233=""),"",IF(F233=H233,1,IF(F233&lt;H233,0,IF(F233-H233&lt;10,2,IF(F233&gt;H233,3,SE)))))</f>
        <v/>
      </c>
      <c r="D233" s="196"/>
      <c r="E233" s="196"/>
      <c r="F233" s="196"/>
      <c r="G233" s="196"/>
      <c r="H233" s="196"/>
      <c r="I233" s="196"/>
      <c r="J233" s="196"/>
      <c r="K233" s="196"/>
      <c r="L233" s="196"/>
      <c r="M233" s="196"/>
      <c r="N233" s="196"/>
      <c r="O233" s="196"/>
      <c r="P233" s="196"/>
      <c r="Q233" s="7" t="str">
        <f>IF(OR(H233="",F233=""),"",IF(H233=F233,1,IF(H233&lt;F233,0,IF(H233-F233&lt;10,2,IF(H233&gt;F233,3,SE)))))</f>
        <v/>
      </c>
      <c r="R233" s="7"/>
      <c r="S233" s="7"/>
      <c r="T233" s="7"/>
      <c r="U233" s="7"/>
      <c r="V233" s="11"/>
      <c r="W233" s="11"/>
      <c r="X233" s="11"/>
      <c r="Y233" s="11"/>
      <c r="Z233" s="11"/>
      <c r="AA233" s="11"/>
      <c r="AB233" s="11"/>
      <c r="AC233" s="11"/>
      <c r="AD233" s="11"/>
      <c r="AE233" s="11"/>
      <c r="AF233" s="11"/>
      <c r="AG233" s="11"/>
      <c r="AH233" s="11"/>
      <c r="AI233" s="5"/>
      <c r="AJ233" s="5"/>
      <c r="AK233" s="5"/>
      <c r="AL233" s="5"/>
      <c r="AM233" s="4"/>
      <c r="AN233" s="4"/>
      <c r="AO233" s="7"/>
      <c r="AP233" s="7"/>
      <c r="AQ233" s="4"/>
      <c r="AR233" s="4"/>
    </row>
    <row r="234" spans="3:44" s="3" customFormat="1" hidden="1" x14ac:dyDescent="0.25">
      <c r="C234" s="7" t="str">
        <f>IF(OR(F234="",H234=""),"",IF(F234=H234,1,IF(F234&lt;H234,0,IF(F234-H234&lt;10,2,IF(F234&gt;H234,3,SE)))))</f>
        <v/>
      </c>
      <c r="D234" s="241" t="s">
        <v>81</v>
      </c>
      <c r="E234" s="242"/>
      <c r="F234" s="242"/>
      <c r="G234" s="242"/>
      <c r="H234" s="242"/>
      <c r="I234" s="242"/>
      <c r="J234" s="242"/>
      <c r="K234" s="242"/>
      <c r="L234" s="242"/>
      <c r="M234" s="242"/>
      <c r="N234" s="242"/>
      <c r="O234" s="242"/>
      <c r="P234" s="243"/>
      <c r="Q234" s="7" t="str">
        <f>IF(OR(H234="",F234=""),"",IF(H234=F234,1,IF(H234&lt;F234,0,IF(H234-F234&lt;10,2,IF(H234&gt;F234,3,SE)))))</f>
        <v/>
      </c>
      <c r="R234" s="7"/>
      <c r="S234" s="7"/>
      <c r="T234" s="7"/>
      <c r="U234" s="7"/>
      <c r="V234" s="11"/>
      <c r="W234" s="11"/>
      <c r="X234" s="11"/>
      <c r="Y234" s="11"/>
      <c r="Z234" s="11"/>
      <c r="AA234" s="11"/>
      <c r="AB234" s="11"/>
      <c r="AC234" s="11"/>
      <c r="AD234" s="11"/>
      <c r="AE234" s="11"/>
      <c r="AF234" s="11"/>
      <c r="AG234" s="11"/>
      <c r="AH234" s="11"/>
      <c r="AI234" s="5"/>
      <c r="AJ234" s="5"/>
      <c r="AK234" s="5"/>
      <c r="AL234" s="5"/>
      <c r="AM234" s="4"/>
      <c r="AN234" s="4"/>
      <c r="AO234" s="7"/>
      <c r="AP234" s="7"/>
      <c r="AQ234" s="4"/>
      <c r="AR234" s="4"/>
    </row>
    <row r="235" spans="3:44" s="3" customFormat="1" ht="15.75" hidden="1" thickBot="1" x14ac:dyDescent="0.3">
      <c r="C235" s="7" t="str">
        <f>IF(OR(F235="",H235=""),"",IF(F235=H235,1,IF(F235&lt;H235,0,IF(F235-H235&lt;10,2,IF(F235&gt;H235,3,SE)))))</f>
        <v/>
      </c>
      <c r="D235" s="244"/>
      <c r="E235" s="245"/>
      <c r="F235" s="245"/>
      <c r="G235" s="245"/>
      <c r="H235" s="245"/>
      <c r="I235" s="245"/>
      <c r="J235" s="245"/>
      <c r="K235" s="245"/>
      <c r="L235" s="245"/>
      <c r="M235" s="245"/>
      <c r="N235" s="245"/>
      <c r="O235" s="245"/>
      <c r="P235" s="246"/>
      <c r="Q235" s="7" t="str">
        <f>IF(OR(H235="",F235=""),"",IF(H235=F235,1,IF(H235&lt;F235,0,IF(H235-F235&lt;10,2,IF(H235&gt;F235,3,SE)))))</f>
        <v/>
      </c>
      <c r="R235" s="7"/>
      <c r="S235" s="7"/>
      <c r="T235" s="7"/>
      <c r="U235" s="7"/>
      <c r="V235" s="11"/>
      <c r="W235" s="11"/>
      <c r="X235" s="11"/>
      <c r="Y235" s="11"/>
      <c r="Z235" s="11"/>
      <c r="AA235" s="11"/>
      <c r="AB235" s="11"/>
      <c r="AC235" s="11"/>
      <c r="AD235" s="11"/>
      <c r="AE235" s="11"/>
      <c r="AF235" s="11"/>
      <c r="AG235" s="11"/>
      <c r="AH235" s="11"/>
      <c r="AI235" s="5"/>
      <c r="AJ235" s="5"/>
      <c r="AK235" s="5"/>
      <c r="AL235" s="5"/>
      <c r="AM235" s="4"/>
      <c r="AN235" s="4"/>
      <c r="AO235" s="7"/>
      <c r="AP235" s="7"/>
      <c r="AQ235" s="4"/>
      <c r="AR235" s="4"/>
    </row>
    <row r="236" spans="3:44" s="3" customFormat="1" hidden="1" x14ac:dyDescent="0.25">
      <c r="C236" s="7" t="str">
        <f>IF(OR(F236="",H236=""),"",IF(F236=H236,1,IF(F236&lt;H236,0,IF(F236-H236&lt;10,2,IF(F236&gt;H236,3,SE)))))</f>
        <v/>
      </c>
      <c r="D236" s="196"/>
      <c r="E236" s="196"/>
      <c r="F236" s="196"/>
      <c r="G236" s="196"/>
      <c r="H236" s="196"/>
      <c r="I236" s="196"/>
      <c r="J236" s="196"/>
      <c r="K236" s="196"/>
      <c r="L236" s="196"/>
      <c r="M236" s="196"/>
      <c r="N236" s="196"/>
      <c r="O236" s="196"/>
      <c r="P236" s="196"/>
      <c r="Q236" s="7" t="str">
        <f>IF(OR(H236="",F236=""),"",IF(H236=F236,1,IF(H236&lt;F236,0,IF(H236-F236&lt;10,2,IF(H236&gt;F236,3,SE)))))</f>
        <v/>
      </c>
      <c r="R236" s="7"/>
      <c r="S236" s="7"/>
      <c r="T236" s="7"/>
      <c r="U236" s="7"/>
      <c r="V236" s="11"/>
      <c r="W236" s="11"/>
      <c r="X236" s="11"/>
      <c r="Y236" s="11"/>
      <c r="Z236" s="11"/>
      <c r="AA236" s="11"/>
      <c r="AB236" s="11"/>
      <c r="AC236" s="11"/>
      <c r="AD236" s="11"/>
      <c r="AE236" s="11"/>
      <c r="AF236" s="11"/>
      <c r="AG236" s="11"/>
      <c r="AH236" s="11"/>
      <c r="AI236" s="5"/>
      <c r="AJ236" s="5"/>
      <c r="AK236" s="5"/>
      <c r="AL236" s="5"/>
      <c r="AM236" s="4"/>
      <c r="AN236" s="4"/>
      <c r="AO236" s="7"/>
      <c r="AP236" s="7"/>
      <c r="AQ236" s="4"/>
      <c r="AR236" s="4"/>
    </row>
    <row r="237" spans="3:44" s="3" customFormat="1" hidden="1" x14ac:dyDescent="0.25">
      <c r="C237" s="7">
        <f>IF(OR(F237="",H237=""),"",IF(F237=H237,1,IF(F237&lt;H237,0,IF(F237-H237&lt;10,2,IF(F237&gt;H237,3,SE)))))</f>
        <v>0</v>
      </c>
      <c r="D237" s="284" t="str">
        <f>V226</f>
        <v>ITALIA</v>
      </c>
      <c r="E237" s="284"/>
      <c r="F237" s="197">
        <f>IF(OR(M13="",N13=""),"",SUM(M13:N13))</f>
        <v>62</v>
      </c>
      <c r="G237" s="22" t="s">
        <v>44</v>
      </c>
      <c r="H237" s="197">
        <f>IF(OR(M28="",N28=""),"",SUM(M28:N28))</f>
        <v>89</v>
      </c>
      <c r="I237" s="284" t="str">
        <f>V224</f>
        <v>COSTA RICA</v>
      </c>
      <c r="J237" s="284"/>
      <c r="K237" s="284"/>
      <c r="L237" s="284"/>
      <c r="M237" s="284"/>
      <c r="N237" s="284"/>
      <c r="O237" s="284"/>
      <c r="P237" s="284"/>
      <c r="Q237" s="7">
        <f>IF(OR(H237="",F237=""),"",IF(H237=F237,1,IF(H237&lt;F237,0,IF(H237-F237&lt;10,2,IF(H237&gt;F237,3,SE)))))</f>
        <v>3</v>
      </c>
      <c r="R237" s="7"/>
      <c r="S237" s="7"/>
      <c r="T237" s="7"/>
      <c r="U237" s="7"/>
      <c r="V237" s="11"/>
      <c r="W237" s="11"/>
      <c r="X237" s="11"/>
      <c r="Y237" s="11"/>
      <c r="Z237" s="11"/>
      <c r="AA237" s="11"/>
      <c r="AB237" s="11"/>
      <c r="AC237" s="11"/>
      <c r="AD237" s="11"/>
      <c r="AE237" s="11"/>
      <c r="AF237" s="11"/>
      <c r="AG237" s="11"/>
      <c r="AH237" s="11"/>
      <c r="AI237" s="5"/>
      <c r="AJ237" s="5"/>
      <c r="AK237" s="5"/>
      <c r="AL237" s="5"/>
      <c r="AM237" s="4"/>
      <c r="AN237" s="4"/>
      <c r="AO237" s="7"/>
      <c r="AP237" s="7"/>
      <c r="AQ237" s="4"/>
      <c r="AR237" s="4"/>
    </row>
    <row r="238" spans="3:44" s="3" customFormat="1" hidden="1" x14ac:dyDescent="0.25">
      <c r="C238" s="7">
        <f>IF(OR(F238="",H238=""),"",IF(F238=H238,1,IF(F238&lt;H238,0,IF(F238-H238&lt;10,2,IF(F238&gt;H238,3,SE)))))</f>
        <v>0</v>
      </c>
      <c r="D238" s="284" t="str">
        <f>V225</f>
        <v>CHILE</v>
      </c>
      <c r="E238" s="284"/>
      <c r="F238" s="197">
        <f>IF(OR(M20="",N20=""),"",SUM(M20:N20))</f>
        <v>65</v>
      </c>
      <c r="G238" s="22" t="s">
        <v>44</v>
      </c>
      <c r="H238" s="197">
        <f>IF(OR(M36="",N36=""),"",SUM(M36:N36))</f>
        <v>70</v>
      </c>
      <c r="I238" s="284" t="str">
        <f>V223</f>
        <v>SUIÇA</v>
      </c>
      <c r="J238" s="284"/>
      <c r="K238" s="284"/>
      <c r="L238" s="284"/>
      <c r="M238" s="284"/>
      <c r="N238" s="284"/>
      <c r="O238" s="284"/>
      <c r="P238" s="284"/>
      <c r="Q238" s="7">
        <f>IF(OR(H238="",F238=""),"",IF(H238=F238,1,IF(H238&lt;F238,0,IF(H238-F238&lt;10,2,IF(H238&gt;F238,3,SE)))))</f>
        <v>2</v>
      </c>
      <c r="R238" s="7"/>
      <c r="S238" s="7"/>
      <c r="T238" s="7"/>
      <c r="U238" s="7"/>
      <c r="V238" s="11"/>
      <c r="W238" s="11"/>
      <c r="X238" s="11"/>
      <c r="Y238" s="11"/>
      <c r="Z238" s="11"/>
      <c r="AA238" s="11"/>
      <c r="AB238" s="11"/>
      <c r="AC238" s="11"/>
      <c r="AD238" s="11"/>
      <c r="AE238" s="11"/>
      <c r="AF238" s="11"/>
      <c r="AG238" s="11"/>
      <c r="AH238" s="11"/>
      <c r="AI238" s="5"/>
      <c r="AJ238" s="5"/>
      <c r="AK238" s="5"/>
      <c r="AL238" s="5"/>
      <c r="AM238" s="4"/>
      <c r="AN238" s="4"/>
      <c r="AO238" s="7"/>
      <c r="AP238" s="7"/>
      <c r="AQ238" s="4"/>
      <c r="AR238" s="4"/>
    </row>
    <row r="239" spans="3:44" s="3" customFormat="1" ht="15.75" hidden="1" thickBot="1" x14ac:dyDescent="0.3">
      <c r="C239" s="7" t="str">
        <f>IF(OR(F239="",H239=""),"",IF(F239=H239,1,IF(F239&lt;H239,0,IF(F239-H239&lt;10,2,IF(F239&gt;H239,3,SE)))))</f>
        <v/>
      </c>
      <c r="D239" s="196"/>
      <c r="E239" s="196"/>
      <c r="F239" s="200"/>
      <c r="G239" s="196"/>
      <c r="H239" s="196"/>
      <c r="I239" s="196"/>
      <c r="J239" s="196"/>
      <c r="K239" s="196"/>
      <c r="L239" s="196"/>
      <c r="M239" s="196"/>
      <c r="N239" s="196"/>
      <c r="O239" s="196"/>
      <c r="P239" s="196"/>
      <c r="Q239" s="7" t="str">
        <f>IF(OR(H239="",F239=""),"",IF(H239=F239,1,IF(H239&lt;F239,0,IF(H239-F239&lt;10,2,IF(H239&gt;F239,3,SE)))))</f>
        <v/>
      </c>
      <c r="R239" s="7"/>
      <c r="S239" s="7"/>
      <c r="T239" s="7"/>
      <c r="U239" s="7"/>
      <c r="V239" s="11"/>
      <c r="W239" s="11"/>
      <c r="X239" s="11"/>
      <c r="Y239" s="11"/>
      <c r="Z239" s="11"/>
      <c r="AA239" s="11"/>
      <c r="AB239" s="11"/>
      <c r="AC239" s="11"/>
      <c r="AD239" s="11"/>
      <c r="AE239" s="11"/>
      <c r="AF239" s="11"/>
      <c r="AG239" s="11"/>
      <c r="AH239" s="11"/>
      <c r="AI239" s="5"/>
      <c r="AJ239" s="5"/>
      <c r="AK239" s="5"/>
      <c r="AL239" s="5"/>
      <c r="AM239" s="4"/>
      <c r="AN239" s="4"/>
      <c r="AO239" s="7"/>
      <c r="AP239" s="7"/>
      <c r="AQ239" s="4"/>
      <c r="AR239" s="4"/>
    </row>
    <row r="240" spans="3:44" s="3" customFormat="1" hidden="1" x14ac:dyDescent="0.25">
      <c r="C240" s="7" t="str">
        <f>IF(OR(F240="",H240=""),"",IF(F240=H240,1,IF(F240&lt;H240,0,IF(F240-H240&lt;10,2,IF(F240&gt;H240,3,SE)))))</f>
        <v/>
      </c>
      <c r="D240" s="241" t="s">
        <v>80</v>
      </c>
      <c r="E240" s="242"/>
      <c r="F240" s="242"/>
      <c r="G240" s="242"/>
      <c r="H240" s="242"/>
      <c r="I240" s="242"/>
      <c r="J240" s="242"/>
      <c r="K240" s="242"/>
      <c r="L240" s="242"/>
      <c r="M240" s="242"/>
      <c r="N240" s="242"/>
      <c r="O240" s="242"/>
      <c r="P240" s="243"/>
      <c r="Q240" s="7" t="str">
        <f>IF(OR(H240="",F240=""),"",IF(H240=F240,1,IF(H240&lt;F240,0,IF(H240-F240&lt;10,2,IF(H240&gt;F240,3,SE)))))</f>
        <v/>
      </c>
      <c r="R240" s="7"/>
      <c r="S240" s="7"/>
      <c r="T240" s="7"/>
      <c r="U240" s="7"/>
      <c r="V240" s="11"/>
      <c r="W240" s="11"/>
      <c r="X240" s="11"/>
      <c r="Y240" s="11"/>
      <c r="Z240" s="11"/>
      <c r="AA240" s="11"/>
      <c r="AB240" s="11"/>
      <c r="AC240" s="11"/>
      <c r="AD240" s="11"/>
      <c r="AE240" s="11"/>
      <c r="AF240" s="11"/>
      <c r="AG240" s="11"/>
      <c r="AH240" s="11"/>
      <c r="AI240" s="5"/>
      <c r="AJ240" s="5"/>
      <c r="AK240" s="5"/>
      <c r="AL240" s="5"/>
      <c r="AM240" s="4"/>
      <c r="AN240" s="4"/>
      <c r="AO240" s="7"/>
      <c r="AP240" s="7"/>
      <c r="AQ240" s="4"/>
      <c r="AR240" s="4"/>
    </row>
    <row r="241" spans="3:44" s="3" customFormat="1" ht="15.75" hidden="1" thickBot="1" x14ac:dyDescent="0.3">
      <c r="C241" s="7" t="str">
        <f>IF(OR(F241="",H241=""),"",IF(F241=H241,1,IF(F241&lt;H241,0,IF(F241-H241&lt;10,2,IF(F241&gt;H241,3,SE)))))</f>
        <v/>
      </c>
      <c r="D241" s="244"/>
      <c r="E241" s="245"/>
      <c r="F241" s="245"/>
      <c r="G241" s="245"/>
      <c r="H241" s="245"/>
      <c r="I241" s="245"/>
      <c r="J241" s="245"/>
      <c r="K241" s="245"/>
      <c r="L241" s="245"/>
      <c r="M241" s="245"/>
      <c r="N241" s="245"/>
      <c r="O241" s="245"/>
      <c r="P241" s="246"/>
      <c r="Q241" s="7" t="str">
        <f>IF(OR(H241="",F241=""),"",IF(H241=F241,1,IF(H241&lt;F241,0,IF(H241-F241&lt;10,2,IF(H241&gt;F241,3,SE)))))</f>
        <v/>
      </c>
      <c r="R241" s="7"/>
      <c r="S241" s="7"/>
      <c r="T241" s="7"/>
      <c r="U241" s="7"/>
      <c r="V241" s="11"/>
      <c r="W241" s="11"/>
      <c r="X241" s="11"/>
      <c r="Y241" s="11"/>
      <c r="Z241" s="11"/>
      <c r="AA241" s="11"/>
      <c r="AB241" s="11"/>
      <c r="AC241" s="11"/>
      <c r="AD241" s="11"/>
      <c r="AE241" s="11"/>
      <c r="AF241" s="11"/>
      <c r="AG241" s="11"/>
      <c r="AH241" s="11"/>
      <c r="AI241" s="5"/>
      <c r="AJ241" s="5"/>
      <c r="AK241" s="5"/>
      <c r="AL241" s="5"/>
      <c r="AM241" s="4"/>
      <c r="AN241" s="4"/>
      <c r="AO241" s="7"/>
      <c r="AP241" s="7"/>
      <c r="AQ241" s="4"/>
      <c r="AR241" s="4"/>
    </row>
    <row r="242" spans="3:44" s="3" customFormat="1" hidden="1" x14ac:dyDescent="0.25">
      <c r="C242" s="7" t="str">
        <f>IF(OR(F242="",H242=""),"",IF(F242=H242,1,IF(F242&lt;H242,0,IF(F242-H242&lt;10,2,IF(F242&gt;H242,3,SE)))))</f>
        <v/>
      </c>
      <c r="D242" s="196"/>
      <c r="E242" s="196"/>
      <c r="F242" s="196"/>
      <c r="G242" s="196"/>
      <c r="H242" s="196"/>
      <c r="I242" s="196"/>
      <c r="J242" s="196"/>
      <c r="K242" s="196"/>
      <c r="L242" s="196"/>
      <c r="M242" s="196"/>
      <c r="N242" s="196"/>
      <c r="O242" s="196"/>
      <c r="P242" s="196"/>
      <c r="Q242" s="7" t="str">
        <f>IF(OR(H242="",F242=""),"",IF(H242=F242,1,IF(H242&lt;F242,0,IF(H242-F242&lt;10,2,IF(H242&gt;F242,3,SE)))))</f>
        <v/>
      </c>
      <c r="R242" s="7"/>
      <c r="S242" s="7"/>
      <c r="T242" s="7"/>
      <c r="U242" s="7"/>
      <c r="V242" s="11"/>
      <c r="W242" s="11"/>
      <c r="X242" s="11"/>
      <c r="Y242" s="11"/>
      <c r="Z242" s="11"/>
      <c r="AA242" s="11"/>
      <c r="AB242" s="11"/>
      <c r="AC242" s="11"/>
      <c r="AD242" s="11"/>
      <c r="AE242" s="11"/>
      <c r="AF242" s="11"/>
      <c r="AG242" s="11"/>
      <c r="AH242" s="11"/>
      <c r="AI242" s="5"/>
      <c r="AJ242" s="5"/>
      <c r="AK242" s="5"/>
      <c r="AL242" s="5"/>
      <c r="AM242" s="4"/>
      <c r="AN242" s="4"/>
      <c r="AO242" s="7"/>
      <c r="AP242" s="7"/>
      <c r="AQ242" s="4"/>
      <c r="AR242" s="4"/>
    </row>
    <row r="243" spans="3:44" s="3" customFormat="1" hidden="1" x14ac:dyDescent="0.25">
      <c r="C243" s="7">
        <f>IF(OR(F243="",H243=""),"",IF(F243=H243,1,IF(F243&lt;H243,0,IF(F243-H243&lt;10,2,IF(F243&gt;H243,3,SE)))))</f>
        <v>3</v>
      </c>
      <c r="D243" s="284" t="str">
        <f>V226</f>
        <v>ITALIA</v>
      </c>
      <c r="E243" s="284"/>
      <c r="F243" s="197">
        <f>IF(OR(O13="",P13=""),"",SUM(O13:P13))</f>
        <v>125</v>
      </c>
      <c r="G243" s="22" t="s">
        <v>44</v>
      </c>
      <c r="H243" s="197">
        <f>IF(OR(O20="",P20=""),"",SUM(O20:P20))</f>
        <v>88</v>
      </c>
      <c r="I243" s="284" t="str">
        <f>V225</f>
        <v>CHILE</v>
      </c>
      <c r="J243" s="284"/>
      <c r="K243" s="284"/>
      <c r="L243" s="284"/>
      <c r="M243" s="284"/>
      <c r="N243" s="284"/>
      <c r="O243" s="284"/>
      <c r="P243" s="284"/>
      <c r="Q243" s="7">
        <f>IF(OR(H243="",F243=""),"",IF(H243=F243,1,IF(H243&lt;F243,0,IF(H243-F243&lt;10,2,IF(H243&gt;F243,3,SE)))))</f>
        <v>0</v>
      </c>
      <c r="R243" s="7"/>
      <c r="S243" s="7"/>
      <c r="T243" s="7"/>
      <c r="U243" s="7"/>
      <c r="V243" s="11"/>
      <c r="W243" s="11"/>
      <c r="X243" s="11"/>
      <c r="Y243" s="11"/>
      <c r="Z243" s="11"/>
      <c r="AA243" s="11"/>
      <c r="AB243" s="11"/>
      <c r="AC243" s="11"/>
      <c r="AD243" s="11"/>
      <c r="AE243" s="11"/>
      <c r="AF243" s="11"/>
      <c r="AG243" s="11"/>
      <c r="AH243" s="11"/>
      <c r="AI243" s="5"/>
      <c r="AJ243" s="5"/>
      <c r="AK243" s="5"/>
      <c r="AL243" s="5"/>
      <c r="AM243" s="4"/>
      <c r="AN243" s="4"/>
      <c r="AO243" s="7"/>
      <c r="AP243" s="7"/>
      <c r="AQ243" s="4"/>
      <c r="AR243" s="4"/>
    </row>
    <row r="244" spans="3:44" s="3" customFormat="1" hidden="1" x14ac:dyDescent="0.25">
      <c r="C244" s="7">
        <f>IF(OR(F244="",H244=""),"",IF(F244=H244,1,IF(F244&lt;H244,0,IF(F244-H244&lt;10,2,IF(F244&gt;H244,3,SE)))))</f>
        <v>3</v>
      </c>
      <c r="D244" s="284" t="str">
        <f>V224</f>
        <v>COSTA RICA</v>
      </c>
      <c r="E244" s="284"/>
      <c r="F244" s="197">
        <f>IF(OR(O28="",P28=""),"",SUM(O28:P28))</f>
        <v>95</v>
      </c>
      <c r="G244" s="22" t="s">
        <v>44</v>
      </c>
      <c r="H244" s="197">
        <f>IF(OR(O36="",P36=""),"",SUM(O36:P36))</f>
        <v>70</v>
      </c>
      <c r="I244" s="284" t="str">
        <f>V223</f>
        <v>SUIÇA</v>
      </c>
      <c r="J244" s="284"/>
      <c r="K244" s="284"/>
      <c r="L244" s="284"/>
      <c r="M244" s="284"/>
      <c r="N244" s="284"/>
      <c r="O244" s="284"/>
      <c r="P244" s="284"/>
      <c r="Q244" s="7">
        <f>IF(OR(H244="",F244=""),"",IF(H244=F244,1,IF(H244&lt;F244,0,IF(H244-F244&lt;10,2,IF(H244&gt;F244,3,SE)))))</f>
        <v>0</v>
      </c>
      <c r="R244" s="7"/>
      <c r="S244" s="7"/>
      <c r="T244" s="7"/>
      <c r="U244" s="7"/>
      <c r="V244" s="11"/>
      <c r="W244" s="11"/>
      <c r="X244" s="11"/>
      <c r="Y244" s="11"/>
      <c r="Z244" s="11"/>
      <c r="AA244" s="11"/>
      <c r="AB244" s="11"/>
      <c r="AC244" s="11"/>
      <c r="AD244" s="11"/>
      <c r="AE244" s="11"/>
      <c r="AF244" s="11"/>
      <c r="AG244" s="11"/>
      <c r="AH244" s="11"/>
      <c r="AI244" s="5"/>
      <c r="AJ244" s="5"/>
      <c r="AK244" s="5"/>
      <c r="AL244" s="5"/>
      <c r="AM244" s="4"/>
      <c r="AN244" s="4"/>
      <c r="AO244" s="7"/>
      <c r="AP244" s="7"/>
      <c r="AQ244" s="4"/>
      <c r="AR244" s="4"/>
    </row>
    <row r="245" spans="3:44" s="3" customFormat="1" ht="15.75" hidden="1" thickBot="1" x14ac:dyDescent="0.3">
      <c r="C245" s="7" t="str">
        <f>IF(OR(F245="",H245=""),"",IF(F245=H245,1,IF(F245&lt;H245,0,IF(F245-H245&lt;10,2,IF(F245&gt;H245,3,SE)))))</f>
        <v/>
      </c>
      <c r="D245" s="196"/>
      <c r="E245" s="196"/>
      <c r="F245" s="196"/>
      <c r="G245" s="196"/>
      <c r="H245" s="196"/>
      <c r="I245" s="196"/>
      <c r="J245" s="196"/>
      <c r="K245" s="196"/>
      <c r="L245" s="196"/>
      <c r="M245" s="196"/>
      <c r="N245" s="196"/>
      <c r="O245" s="196"/>
      <c r="P245" s="196"/>
      <c r="Q245" s="7" t="str">
        <f>IF(OR(H245="",F245=""),"",IF(H245=F245,1,IF(H245&lt;F245,0,IF(H245-F245&lt;10,2,IF(H245&gt;F245,3,SE)))))</f>
        <v/>
      </c>
      <c r="R245" s="7"/>
      <c r="S245" s="7"/>
      <c r="T245" s="7"/>
      <c r="U245" s="7"/>
      <c r="V245" s="11"/>
      <c r="W245" s="11"/>
      <c r="X245" s="11"/>
      <c r="Y245" s="11"/>
      <c r="Z245" s="11"/>
      <c r="AA245" s="11"/>
      <c r="AB245" s="11"/>
      <c r="AC245" s="11"/>
      <c r="AD245" s="11"/>
      <c r="AE245" s="11"/>
      <c r="AF245" s="11"/>
      <c r="AG245" s="11"/>
      <c r="AH245" s="11"/>
      <c r="AI245" s="5"/>
      <c r="AJ245" s="5"/>
      <c r="AK245" s="5"/>
      <c r="AL245" s="5"/>
      <c r="AM245" s="4"/>
      <c r="AN245" s="4"/>
      <c r="AO245" s="7"/>
      <c r="AP245" s="7"/>
      <c r="AQ245" s="4"/>
      <c r="AR245" s="4"/>
    </row>
    <row r="246" spans="3:44" s="3" customFormat="1" hidden="1" x14ac:dyDescent="0.25">
      <c r="C246" s="7" t="str">
        <f>IF(OR(F246="",H246=""),"",IF(F246=H246,1,IF(F246&lt;H246,0,IF(F246-H246&lt;10,2,IF(F246&gt;H246,3,SE)))))</f>
        <v/>
      </c>
      <c r="D246" s="241" t="s">
        <v>79</v>
      </c>
      <c r="E246" s="242"/>
      <c r="F246" s="242"/>
      <c r="G246" s="242"/>
      <c r="H246" s="242"/>
      <c r="I246" s="242"/>
      <c r="J246" s="242"/>
      <c r="K246" s="242"/>
      <c r="L246" s="242"/>
      <c r="M246" s="242"/>
      <c r="N246" s="242"/>
      <c r="O246" s="242"/>
      <c r="P246" s="243"/>
      <c r="Q246" s="7" t="str">
        <f>IF(OR(H246="",F246=""),"",IF(H246=F246,1,IF(H246&lt;F246,0,IF(H246-F246&lt;10,2,IF(H246&gt;F246,3,SE)))))</f>
        <v/>
      </c>
      <c r="R246" s="7"/>
      <c r="S246" s="7"/>
      <c r="T246" s="7"/>
      <c r="U246" s="7"/>
      <c r="V246" s="11"/>
      <c r="W246" s="11"/>
      <c r="X246" s="11"/>
      <c r="Y246" s="11"/>
      <c r="Z246" s="11"/>
      <c r="AA246" s="11"/>
      <c r="AB246" s="11"/>
      <c r="AC246" s="11"/>
      <c r="AD246" s="11"/>
      <c r="AE246" s="11"/>
      <c r="AF246" s="11"/>
      <c r="AG246" s="11"/>
      <c r="AH246" s="11"/>
      <c r="AI246" s="5"/>
      <c r="AJ246" s="5"/>
      <c r="AK246" s="5"/>
      <c r="AL246" s="5"/>
      <c r="AM246" s="4"/>
      <c r="AN246" s="4"/>
      <c r="AO246" s="7"/>
      <c r="AP246" s="7"/>
      <c r="AQ246" s="4"/>
      <c r="AR246" s="4"/>
    </row>
    <row r="247" spans="3:44" s="3" customFormat="1" ht="15.75" hidden="1" thickBot="1" x14ac:dyDescent="0.3">
      <c r="C247" s="7" t="str">
        <f>IF(OR(F247="",H247=""),"",IF(F247=H247,1,IF(F247&lt;H247,0,IF(F247-H247&lt;10,2,IF(F247&gt;H247,3,SE)))))</f>
        <v/>
      </c>
      <c r="D247" s="244"/>
      <c r="E247" s="245"/>
      <c r="F247" s="245"/>
      <c r="G247" s="245"/>
      <c r="H247" s="245"/>
      <c r="I247" s="245"/>
      <c r="J247" s="245"/>
      <c r="K247" s="245"/>
      <c r="L247" s="245"/>
      <c r="M247" s="245"/>
      <c r="N247" s="245"/>
      <c r="O247" s="245"/>
      <c r="P247" s="246"/>
      <c r="Q247" s="7" t="str">
        <f>IF(OR(H247="",F247=""),"",IF(H247=F247,1,IF(H247&lt;F247,0,IF(H247-F247&lt;10,2,IF(H247&gt;F247,3,SE)))))</f>
        <v/>
      </c>
      <c r="R247" s="7"/>
      <c r="S247" s="7"/>
      <c r="T247" s="7"/>
      <c r="U247" s="7"/>
      <c r="V247" s="11"/>
      <c r="W247" s="11"/>
      <c r="X247" s="11"/>
      <c r="Y247" s="11"/>
      <c r="Z247" s="11"/>
      <c r="AA247" s="11"/>
      <c r="AB247" s="11"/>
      <c r="AC247" s="11"/>
      <c r="AD247" s="11"/>
      <c r="AE247" s="11"/>
      <c r="AF247" s="11"/>
      <c r="AG247" s="11"/>
      <c r="AH247" s="11"/>
      <c r="AI247" s="5"/>
      <c r="AJ247" s="5"/>
      <c r="AK247" s="5"/>
      <c r="AL247" s="5"/>
      <c r="AM247" s="4"/>
      <c r="AN247" s="4"/>
      <c r="AO247" s="7"/>
      <c r="AP247" s="7"/>
      <c r="AQ247" s="4"/>
      <c r="AR247" s="4"/>
    </row>
    <row r="248" spans="3:44" s="3" customFormat="1" hidden="1" x14ac:dyDescent="0.25">
      <c r="C248" s="7" t="str">
        <f>IF(OR(F248="",H248=""),"",IF(F248=H248,1,IF(F248&lt;H248,0,IF(F248-H248&lt;10,2,IF(F248&gt;H248,3,SE)))))</f>
        <v/>
      </c>
      <c r="D248" s="196"/>
      <c r="E248" s="196"/>
      <c r="F248" s="196"/>
      <c r="G248" s="196"/>
      <c r="H248" s="196"/>
      <c r="I248" s="196"/>
      <c r="J248" s="196"/>
      <c r="K248" s="196"/>
      <c r="L248" s="196"/>
      <c r="M248" s="196"/>
      <c r="N248" s="196"/>
      <c r="O248" s="196"/>
      <c r="P248" s="196"/>
      <c r="Q248" s="7" t="str">
        <f>IF(OR(H248="",F248=""),"",IF(H248=F248,1,IF(H248&lt;F248,0,IF(H248-F248&lt;10,2,IF(H248&gt;F248,3,SE)))))</f>
        <v/>
      </c>
      <c r="R248" s="7"/>
      <c r="S248" s="7"/>
      <c r="T248" s="7"/>
      <c r="U248" s="7"/>
      <c r="V248" s="11"/>
      <c r="W248" s="11"/>
      <c r="X248" s="11"/>
      <c r="Y248" s="11"/>
      <c r="Z248" s="11"/>
      <c r="AA248" s="11"/>
      <c r="AB248" s="11"/>
      <c r="AC248" s="11"/>
      <c r="AD248" s="11"/>
      <c r="AE248" s="11"/>
      <c r="AF248" s="11"/>
      <c r="AG248" s="11"/>
      <c r="AH248" s="11"/>
      <c r="AI248" s="5"/>
      <c r="AJ248" s="5"/>
      <c r="AK248" s="5"/>
      <c r="AL248" s="5"/>
      <c r="AM248" s="4"/>
      <c r="AN248" s="4"/>
      <c r="AO248" s="7"/>
      <c r="AP248" s="7"/>
      <c r="AQ248" s="4"/>
      <c r="AR248" s="4"/>
    </row>
    <row r="249" spans="3:44" s="3" customFormat="1" hidden="1" x14ac:dyDescent="0.25">
      <c r="C249" s="7">
        <f>IF(OR(F249="",H249=""),"",IF(F249=H249,1,IF(F249&lt;H249,0,IF(F249-H249&lt;10,2,IF(F249&gt;H249,3,SE)))))</f>
        <v>0</v>
      </c>
      <c r="D249" s="284" t="str">
        <f>V226</f>
        <v>ITALIA</v>
      </c>
      <c r="E249" s="284"/>
      <c r="F249" s="197">
        <f>IF(OR(Q13="",R13=""),"",SUM(Q13:R13))</f>
        <v>100</v>
      </c>
      <c r="G249" s="21" t="s">
        <v>44</v>
      </c>
      <c r="H249" s="197">
        <f>IF(OR(Q36="",R36=""),"",SUM(Q36:R36))</f>
        <v>131</v>
      </c>
      <c r="I249" s="284" t="str">
        <f>V223</f>
        <v>SUIÇA</v>
      </c>
      <c r="J249" s="284"/>
      <c r="K249" s="284"/>
      <c r="L249" s="284"/>
      <c r="M249" s="284"/>
      <c r="N249" s="284"/>
      <c r="O249" s="284"/>
      <c r="P249" s="284"/>
      <c r="Q249" s="7">
        <f>IF(OR(H249="",F249=""),"",IF(H249=F249,1,IF(H249&lt;F249,0,IF(H249-F249&lt;10,2,IF(H249&gt;F249,3,SE)))))</f>
        <v>3</v>
      </c>
      <c r="R249" s="7"/>
      <c r="S249" s="7"/>
      <c r="T249" s="7"/>
      <c r="U249" s="7"/>
      <c r="V249" s="11"/>
      <c r="W249" s="11"/>
      <c r="X249" s="11"/>
      <c r="Y249" s="11"/>
      <c r="Z249" s="11"/>
      <c r="AA249" s="11"/>
      <c r="AB249" s="11"/>
      <c r="AC249" s="11"/>
      <c r="AD249" s="11"/>
      <c r="AE249" s="11"/>
      <c r="AF249" s="11"/>
      <c r="AG249" s="11"/>
      <c r="AH249" s="11"/>
      <c r="AI249" s="5"/>
      <c r="AJ249" s="5"/>
      <c r="AK249" s="5"/>
      <c r="AL249" s="5"/>
      <c r="AM249" s="4"/>
      <c r="AN249" s="4"/>
      <c r="AO249" s="7"/>
      <c r="AP249" s="7"/>
      <c r="AQ249" s="4"/>
      <c r="AR249" s="4"/>
    </row>
    <row r="250" spans="3:44" s="3" customFormat="1" hidden="1" x14ac:dyDescent="0.25">
      <c r="C250" s="7">
        <f>IF(OR(F250="",H250=""),"",IF(F250=H250,1,IF(F250&lt;H250,0,IF(F250-H250&lt;10,2,IF(F250&gt;H250,3,SE)))))</f>
        <v>0</v>
      </c>
      <c r="D250" s="284" t="str">
        <f>V225</f>
        <v>CHILE</v>
      </c>
      <c r="E250" s="284"/>
      <c r="F250" s="197">
        <f>IF(OR(Q20="",R20=""),"",SUM(Q20:R20))</f>
        <v>69</v>
      </c>
      <c r="G250" s="21" t="s">
        <v>44</v>
      </c>
      <c r="H250" s="197">
        <f>IF(OR(Q28="",R28=""),"",SUM(Q28:R28))</f>
        <v>109</v>
      </c>
      <c r="I250" s="284" t="str">
        <f>V224</f>
        <v>COSTA RICA</v>
      </c>
      <c r="J250" s="284"/>
      <c r="K250" s="284"/>
      <c r="L250" s="284"/>
      <c r="M250" s="284"/>
      <c r="N250" s="284"/>
      <c r="O250" s="284"/>
      <c r="P250" s="284"/>
      <c r="Q250" s="7">
        <f>IF(OR(H250="",F250=""),"",IF(H250=F250,1,IF(H250&lt;F250,0,IF(H250-F250&lt;10,2,IF(H250&gt;F250,3,SE)))))</f>
        <v>3</v>
      </c>
      <c r="R250" s="7"/>
      <c r="S250" s="7"/>
      <c r="T250" s="7"/>
      <c r="U250" s="7"/>
      <c r="V250" s="11"/>
      <c r="W250" s="11"/>
      <c r="X250" s="11"/>
      <c r="Y250" s="11"/>
      <c r="Z250" s="11"/>
      <c r="AA250" s="11"/>
      <c r="AB250" s="11"/>
      <c r="AC250" s="11"/>
      <c r="AD250" s="11"/>
      <c r="AE250" s="11"/>
      <c r="AF250" s="11"/>
      <c r="AG250" s="11"/>
      <c r="AH250" s="11"/>
      <c r="AI250" s="5"/>
      <c r="AJ250" s="5"/>
      <c r="AK250" s="5"/>
      <c r="AL250" s="5"/>
      <c r="AM250" s="4"/>
      <c r="AN250" s="4"/>
      <c r="AO250" s="7"/>
      <c r="AP250" s="7"/>
      <c r="AQ250" s="4"/>
      <c r="AR250" s="4"/>
    </row>
    <row r="251" spans="3:44" s="3" customFormat="1" ht="15.75" hidden="1" thickBot="1" x14ac:dyDescent="0.3">
      <c r="C251" s="7" t="str">
        <f>IF(OR(F251="",H251=""),"",IF(F251=H251,1,IF(F251&lt;H251,0,IF(F251-H251&lt;10,2,IF(F251&gt;H251,3,SE)))))</f>
        <v/>
      </c>
      <c r="D251" s="196"/>
      <c r="E251" s="196"/>
      <c r="F251" s="196"/>
      <c r="G251" s="196"/>
      <c r="H251" s="196"/>
      <c r="I251" s="196"/>
      <c r="J251" s="196"/>
      <c r="K251" s="196"/>
      <c r="L251" s="196"/>
      <c r="M251" s="196"/>
      <c r="N251" s="196"/>
      <c r="O251" s="196"/>
      <c r="P251" s="196"/>
      <c r="Q251" s="7" t="str">
        <f>IF(OR(H251="",F251=""),"",IF(H251=F251,1,IF(H251&lt;F251,0,IF(H251-F251&lt;10,2,IF(H251&gt;F251,3,SE)))))</f>
        <v/>
      </c>
      <c r="R251" s="7"/>
      <c r="S251" s="7"/>
      <c r="T251" s="7"/>
      <c r="U251" s="7"/>
      <c r="V251" s="11"/>
      <c r="W251" s="11"/>
      <c r="X251" s="11"/>
      <c r="Y251" s="11"/>
      <c r="Z251" s="11"/>
      <c r="AA251" s="11"/>
      <c r="AB251" s="11"/>
      <c r="AC251" s="11"/>
      <c r="AD251" s="11"/>
      <c r="AE251" s="11"/>
      <c r="AF251" s="11"/>
      <c r="AG251" s="11"/>
      <c r="AH251" s="11"/>
      <c r="AI251" s="5"/>
      <c r="AJ251" s="5"/>
      <c r="AK251" s="5"/>
      <c r="AL251" s="5"/>
      <c r="AM251" s="4"/>
      <c r="AN251" s="4"/>
      <c r="AO251" s="7"/>
      <c r="AP251" s="7"/>
      <c r="AQ251" s="4"/>
      <c r="AR251" s="4"/>
    </row>
    <row r="252" spans="3:44" s="3" customFormat="1" hidden="1" x14ac:dyDescent="0.25">
      <c r="C252" s="7" t="str">
        <f>IF(OR(F252="",H252=""),"",IF(F252=H252,1,IF(F252&lt;H252,0,IF(F252-H252&lt;10,2,IF(F252&gt;H252,3,SE)))))</f>
        <v/>
      </c>
      <c r="D252" s="241" t="s">
        <v>78</v>
      </c>
      <c r="E252" s="242"/>
      <c r="F252" s="242"/>
      <c r="G252" s="242"/>
      <c r="H252" s="242"/>
      <c r="I252" s="242"/>
      <c r="J252" s="242"/>
      <c r="K252" s="242"/>
      <c r="L252" s="242"/>
      <c r="M252" s="242"/>
      <c r="N252" s="242"/>
      <c r="O252" s="242"/>
      <c r="P252" s="243"/>
      <c r="Q252" s="7" t="str">
        <f>IF(OR(H252="",F252=""),"",IF(H252=F252,1,IF(H252&lt;F252,0,IF(H252-F252&lt;10,2,IF(H252&gt;F252,3,SE)))))</f>
        <v/>
      </c>
      <c r="R252" s="7"/>
      <c r="S252" s="7"/>
      <c r="T252" s="7"/>
      <c r="U252" s="7"/>
      <c r="V252" s="11"/>
      <c r="W252" s="11"/>
      <c r="X252" s="11"/>
      <c r="Y252" s="11"/>
      <c r="Z252" s="11"/>
      <c r="AA252" s="11"/>
      <c r="AB252" s="11"/>
      <c r="AC252" s="11"/>
      <c r="AD252" s="11"/>
      <c r="AE252" s="11"/>
      <c r="AF252" s="11"/>
      <c r="AG252" s="11"/>
      <c r="AH252" s="11"/>
      <c r="AI252" s="5"/>
      <c r="AJ252" s="5"/>
      <c r="AK252" s="5"/>
      <c r="AL252" s="5"/>
      <c r="AM252" s="4"/>
      <c r="AN252" s="4"/>
      <c r="AO252" s="7"/>
      <c r="AP252" s="7"/>
      <c r="AQ252" s="4"/>
      <c r="AR252" s="4"/>
    </row>
    <row r="253" spans="3:44" s="3" customFormat="1" ht="15.75" hidden="1" thickBot="1" x14ac:dyDescent="0.3">
      <c r="C253" s="7" t="str">
        <f>IF(OR(F253="",H253=""),"",IF(F253=H253,1,IF(F253&lt;H253,0,IF(F253-H253&lt;10,2,IF(F253&gt;H253,3,SE)))))</f>
        <v/>
      </c>
      <c r="D253" s="244"/>
      <c r="E253" s="245"/>
      <c r="F253" s="245"/>
      <c r="G253" s="245"/>
      <c r="H253" s="245"/>
      <c r="I253" s="245"/>
      <c r="J253" s="245"/>
      <c r="K253" s="245"/>
      <c r="L253" s="245"/>
      <c r="M253" s="245"/>
      <c r="N253" s="245"/>
      <c r="O253" s="245"/>
      <c r="P253" s="246"/>
      <c r="Q253" s="7" t="str">
        <f>IF(OR(H253="",F253=""),"",IF(H253=F253,1,IF(H253&lt;F253,0,IF(H253-F253&lt;10,2,IF(H253&gt;F253,3,SE)))))</f>
        <v/>
      </c>
      <c r="R253" s="7"/>
      <c r="S253" s="7"/>
      <c r="T253" s="7"/>
      <c r="U253" s="7"/>
      <c r="V253" s="11"/>
      <c r="W253" s="11"/>
      <c r="X253" s="11"/>
      <c r="Y253" s="11"/>
      <c r="Z253" s="11"/>
      <c r="AA253" s="11"/>
      <c r="AB253" s="11"/>
      <c r="AC253" s="11"/>
      <c r="AD253" s="11"/>
      <c r="AE253" s="11"/>
      <c r="AF253" s="11"/>
      <c r="AG253" s="11"/>
      <c r="AH253" s="11"/>
      <c r="AI253" s="5"/>
      <c r="AJ253" s="5"/>
      <c r="AK253" s="5"/>
      <c r="AL253" s="5"/>
      <c r="AM253" s="4"/>
      <c r="AN253" s="4"/>
      <c r="AO253" s="7"/>
      <c r="AP253" s="7"/>
      <c r="AQ253" s="4"/>
      <c r="AR253" s="4"/>
    </row>
    <row r="254" spans="3:44" s="3" customFormat="1" hidden="1" x14ac:dyDescent="0.25">
      <c r="C254" s="7" t="str">
        <f>IF(OR(F254="",H254=""),"",IF(F254=H254,1,IF(F254&lt;H254,0,IF(F254-H254&lt;10,2,IF(F254&gt;H254,3,SE)))))</f>
        <v/>
      </c>
      <c r="D254" s="196"/>
      <c r="E254" s="196"/>
      <c r="F254" s="196"/>
      <c r="G254" s="196"/>
      <c r="H254" s="196"/>
      <c r="I254" s="196"/>
      <c r="J254" s="196"/>
      <c r="K254" s="196"/>
      <c r="L254" s="196"/>
      <c r="M254" s="196"/>
      <c r="N254" s="196"/>
      <c r="O254" s="196"/>
      <c r="P254" s="196"/>
      <c r="Q254" s="7" t="str">
        <f>IF(OR(H254="",F254=""),"",IF(H254=F254,1,IF(H254&lt;F254,0,IF(H254-F254&lt;10,2,IF(H254&gt;F254,3,SE)))))</f>
        <v/>
      </c>
      <c r="R254" s="7"/>
      <c r="S254" s="7"/>
      <c r="T254" s="7"/>
      <c r="U254" s="7"/>
      <c r="V254" s="11"/>
      <c r="W254" s="11"/>
      <c r="X254" s="11"/>
      <c r="Y254" s="11"/>
      <c r="Z254" s="11"/>
      <c r="AA254" s="11"/>
      <c r="AB254" s="11"/>
      <c r="AC254" s="11"/>
      <c r="AD254" s="11"/>
      <c r="AE254" s="11"/>
      <c r="AF254" s="11"/>
      <c r="AG254" s="11"/>
      <c r="AH254" s="11"/>
      <c r="AI254" s="5"/>
      <c r="AJ254" s="5"/>
      <c r="AK254" s="5"/>
      <c r="AL254" s="5"/>
      <c r="AM254" s="4"/>
      <c r="AN254" s="4"/>
      <c r="AO254" s="7"/>
      <c r="AP254" s="7"/>
      <c r="AQ254" s="4"/>
      <c r="AR254" s="4"/>
    </row>
    <row r="255" spans="3:44" s="3" customFormat="1" hidden="1" x14ac:dyDescent="0.25">
      <c r="C255" s="7">
        <f>IF(OR(F255="",H255=""),"",IF(F255=H255,1,IF(F255&lt;H255,0,IF(F255-H255&lt;10,2,IF(F255&gt;H255,3,SE)))))</f>
        <v>0</v>
      </c>
      <c r="D255" s="284" t="str">
        <f>V226</f>
        <v>ITALIA</v>
      </c>
      <c r="E255" s="284"/>
      <c r="F255" s="197">
        <f>IF(OR(S13="",T13=""),"",SUM(S13:T13))</f>
        <v>80</v>
      </c>
      <c r="G255" s="22" t="s">
        <v>44</v>
      </c>
      <c r="H255" s="197">
        <f>IF(OR(S28="",T28=""),"",SUM(S28:T28))</f>
        <v>83</v>
      </c>
      <c r="I255" s="284" t="str">
        <f>V224</f>
        <v>COSTA RICA</v>
      </c>
      <c r="J255" s="284"/>
      <c r="K255" s="284"/>
      <c r="L255" s="284"/>
      <c r="M255" s="284"/>
      <c r="N255" s="284"/>
      <c r="O255" s="284"/>
      <c r="P255" s="284"/>
      <c r="Q255" s="7">
        <f>IF(OR(H255="",F255=""),"",IF(H255=F255,1,IF(H255&lt;F255,0,IF(H255-F255&lt;10,2,IF(H255&gt;F255,3,SE)))))</f>
        <v>2</v>
      </c>
      <c r="R255" s="7"/>
      <c r="S255" s="7"/>
      <c r="T255" s="7"/>
      <c r="U255" s="7"/>
      <c r="V255" s="11"/>
      <c r="W255" s="11"/>
      <c r="X255" s="11"/>
      <c r="Y255" s="11"/>
      <c r="Z255" s="11"/>
      <c r="AA255" s="11"/>
      <c r="AB255" s="11"/>
      <c r="AC255" s="11"/>
      <c r="AD255" s="11"/>
      <c r="AE255" s="11"/>
      <c r="AF255" s="11"/>
      <c r="AG255" s="11"/>
      <c r="AH255" s="11"/>
      <c r="AI255" s="5"/>
      <c r="AJ255" s="5"/>
      <c r="AK255" s="5"/>
      <c r="AL255" s="5"/>
      <c r="AM255" s="4"/>
      <c r="AN255" s="4"/>
      <c r="AO255" s="7"/>
      <c r="AP255" s="7"/>
      <c r="AQ255" s="4"/>
      <c r="AR255" s="4"/>
    </row>
    <row r="256" spans="3:44" s="3" customFormat="1" hidden="1" x14ac:dyDescent="0.25">
      <c r="C256" s="7">
        <f>IF(OR(F256="",H256=""),"",IF(F256=H256,1,IF(F256&lt;H256,0,IF(F256-H256&lt;10,2,IF(F256&gt;H256,3,SE)))))</f>
        <v>0</v>
      </c>
      <c r="D256" s="284" t="str">
        <f>V225</f>
        <v>CHILE</v>
      </c>
      <c r="E256" s="284"/>
      <c r="F256" s="197">
        <f>IF(OR(S20="",T20=""),"",SUM(S20:T20))</f>
        <v>57</v>
      </c>
      <c r="G256" s="22" t="s">
        <v>44</v>
      </c>
      <c r="H256" s="197">
        <f>IF(OR(S36="",T36=""),"",SUM(S36:T36))</f>
        <v>82</v>
      </c>
      <c r="I256" s="284" t="str">
        <f>V223</f>
        <v>SUIÇA</v>
      </c>
      <c r="J256" s="284"/>
      <c r="K256" s="284"/>
      <c r="L256" s="284"/>
      <c r="M256" s="284"/>
      <c r="N256" s="284"/>
      <c r="O256" s="284"/>
      <c r="P256" s="284"/>
      <c r="Q256" s="7">
        <f>IF(OR(H256="",F256=""),"",IF(H256=F256,1,IF(H256&lt;F256,0,IF(H256-F256&lt;10,2,IF(H256&gt;F256,3,SE)))))</f>
        <v>3</v>
      </c>
      <c r="R256" s="7"/>
      <c r="S256" s="7"/>
      <c r="T256" s="7"/>
      <c r="U256" s="7"/>
      <c r="V256" s="11"/>
      <c r="W256" s="11"/>
      <c r="X256" s="11"/>
      <c r="Y256" s="11"/>
      <c r="Z256" s="11"/>
      <c r="AA256" s="11"/>
      <c r="AB256" s="11"/>
      <c r="AC256" s="11"/>
      <c r="AD256" s="11"/>
      <c r="AE256" s="11"/>
      <c r="AF256" s="11"/>
      <c r="AG256" s="11"/>
      <c r="AH256" s="11"/>
      <c r="AI256" s="5"/>
      <c r="AJ256" s="5"/>
      <c r="AK256" s="5"/>
      <c r="AL256" s="5"/>
      <c r="AM256" s="4"/>
      <c r="AN256" s="4"/>
      <c r="AO256" s="7"/>
      <c r="AP256" s="7"/>
      <c r="AQ256" s="4"/>
      <c r="AR256" s="4"/>
    </row>
    <row r="257" spans="3:44" s="3" customFormat="1" ht="15.75" hidden="1" thickBot="1" x14ac:dyDescent="0.3">
      <c r="C257" s="7" t="str">
        <f>IF(OR(F257="",H257=""),"",IF(F257=H257,1,IF(F257&lt;H257,0,IF(F257-H257&lt;10,2,IF(F257&gt;H257,3,SE)))))</f>
        <v/>
      </c>
      <c r="D257" s="196"/>
      <c r="E257" s="196"/>
      <c r="F257" s="196"/>
      <c r="G257" s="196"/>
      <c r="H257" s="196"/>
      <c r="I257" s="196"/>
      <c r="J257" s="196"/>
      <c r="K257" s="196"/>
      <c r="L257" s="196"/>
      <c r="M257" s="196"/>
      <c r="N257" s="196"/>
      <c r="O257" s="196"/>
      <c r="P257" s="196"/>
      <c r="Q257" s="7" t="str">
        <f>IF(OR(H257="",F257=""),"",IF(H257=F257,1,IF(H257&lt;F257,0,IF(H257-F257&lt;10,2,IF(H257&gt;F257,3,SE)))))</f>
        <v/>
      </c>
      <c r="R257" s="7"/>
      <c r="S257" s="7"/>
      <c r="T257" s="7"/>
      <c r="U257" s="7"/>
      <c r="V257" s="11"/>
      <c r="W257" s="11"/>
      <c r="X257" s="11"/>
      <c r="Y257" s="11"/>
      <c r="Z257" s="11"/>
      <c r="AA257" s="11"/>
      <c r="AB257" s="11"/>
      <c r="AC257" s="11"/>
      <c r="AD257" s="11"/>
      <c r="AE257" s="11"/>
      <c r="AF257" s="11"/>
      <c r="AG257" s="11"/>
      <c r="AH257" s="11"/>
      <c r="AI257" s="5"/>
      <c r="AJ257" s="5"/>
      <c r="AK257" s="5"/>
      <c r="AL257" s="5"/>
      <c r="AM257" s="4"/>
      <c r="AN257" s="4"/>
      <c r="AO257" s="7"/>
      <c r="AP257" s="7"/>
      <c r="AQ257" s="4"/>
      <c r="AR257" s="4"/>
    </row>
    <row r="258" spans="3:44" s="3" customFormat="1" hidden="1" x14ac:dyDescent="0.25">
      <c r="C258" s="7" t="str">
        <f>IF(OR(F258="",H258=""),"",IF(F258=H258,1,IF(F258&lt;H258,0,IF(F258-H258&lt;10,2,IF(F258&gt;H258,3,SE)))))</f>
        <v/>
      </c>
      <c r="D258" s="241" t="s">
        <v>77</v>
      </c>
      <c r="E258" s="242"/>
      <c r="F258" s="242"/>
      <c r="G258" s="242"/>
      <c r="H258" s="242"/>
      <c r="I258" s="242"/>
      <c r="J258" s="242"/>
      <c r="K258" s="242"/>
      <c r="L258" s="242"/>
      <c r="M258" s="242"/>
      <c r="N258" s="242"/>
      <c r="O258" s="242"/>
      <c r="P258" s="243"/>
      <c r="Q258" s="7" t="str">
        <f>IF(OR(H258="",F258=""),"",IF(H258=F258,1,IF(H258&lt;F258,0,IF(H258-F258&lt;10,2,IF(H258&gt;F258,3,SE)))))</f>
        <v/>
      </c>
      <c r="R258" s="7"/>
      <c r="S258" s="7"/>
      <c r="T258" s="7"/>
      <c r="U258" s="7"/>
      <c r="V258" s="11"/>
      <c r="W258" s="11"/>
      <c r="X258" s="11"/>
      <c r="Y258" s="11"/>
      <c r="Z258" s="11"/>
      <c r="AA258" s="11"/>
      <c r="AB258" s="11"/>
      <c r="AC258" s="11"/>
      <c r="AD258" s="11"/>
      <c r="AE258" s="11"/>
      <c r="AF258" s="11"/>
      <c r="AG258" s="11"/>
      <c r="AH258" s="11"/>
      <c r="AI258" s="5"/>
      <c r="AJ258" s="5"/>
      <c r="AK258" s="5"/>
      <c r="AL258" s="5"/>
      <c r="AM258" s="4"/>
      <c r="AN258" s="4"/>
      <c r="AO258" s="7"/>
      <c r="AP258" s="7"/>
      <c r="AQ258" s="4"/>
      <c r="AR258" s="4"/>
    </row>
    <row r="259" spans="3:44" s="3" customFormat="1" ht="15.75" hidden="1" thickBot="1" x14ac:dyDescent="0.3">
      <c r="C259" s="7" t="str">
        <f>IF(OR(F259="",H259=""),"",IF(F259=H259,1,IF(F259&lt;H259,0,IF(F259-H259&lt;10,2,IF(F259&gt;H259,3,SE)))))</f>
        <v/>
      </c>
      <c r="D259" s="244"/>
      <c r="E259" s="245"/>
      <c r="F259" s="245"/>
      <c r="G259" s="245"/>
      <c r="H259" s="245"/>
      <c r="I259" s="245"/>
      <c r="J259" s="245"/>
      <c r="K259" s="245"/>
      <c r="L259" s="245"/>
      <c r="M259" s="245"/>
      <c r="N259" s="245"/>
      <c r="O259" s="245"/>
      <c r="P259" s="246"/>
      <c r="Q259" s="7" t="str">
        <f>IF(OR(H259="",F259=""),"",IF(H259=F259,1,IF(H259&lt;F259,0,IF(H259-F259&lt;10,2,IF(H259&gt;F259,3,SE)))))</f>
        <v/>
      </c>
      <c r="R259" s="7"/>
      <c r="S259" s="7"/>
      <c r="T259" s="7"/>
      <c r="U259" s="7"/>
      <c r="V259" s="11"/>
      <c r="W259" s="11"/>
      <c r="X259" s="11"/>
      <c r="Y259" s="11"/>
      <c r="Z259" s="11"/>
      <c r="AA259" s="11"/>
      <c r="AB259" s="11"/>
      <c r="AC259" s="11"/>
      <c r="AD259" s="11"/>
      <c r="AE259" s="11"/>
      <c r="AF259" s="11"/>
      <c r="AG259" s="11"/>
      <c r="AH259" s="11"/>
      <c r="AI259" s="5"/>
      <c r="AJ259" s="5"/>
      <c r="AK259" s="5"/>
      <c r="AL259" s="5"/>
      <c r="AM259" s="4"/>
      <c r="AN259" s="4"/>
      <c r="AO259" s="7"/>
      <c r="AP259" s="7"/>
      <c r="AQ259" s="4"/>
      <c r="AR259" s="4"/>
    </row>
    <row r="260" spans="3:44" s="3" customFormat="1" hidden="1" x14ac:dyDescent="0.25">
      <c r="C260" s="7" t="str">
        <f>IF(OR(F260="",H260=""),"",IF(F260=H260,1,IF(F260&lt;H260,0,IF(F260-H260&lt;10,2,IF(F260&gt;H260,3,SE)))))</f>
        <v/>
      </c>
      <c r="D260" s="196"/>
      <c r="E260" s="196"/>
      <c r="F260" s="196"/>
      <c r="G260" s="196"/>
      <c r="H260" s="196"/>
      <c r="I260" s="196"/>
      <c r="J260" s="196"/>
      <c r="K260" s="196"/>
      <c r="L260" s="196"/>
      <c r="M260" s="196"/>
      <c r="N260" s="196"/>
      <c r="O260" s="196"/>
      <c r="P260" s="196"/>
      <c r="Q260" s="7" t="str">
        <f>IF(OR(H260="",F260=""),"",IF(H260=F260,1,IF(H260&lt;F260,0,IF(H260-F260&lt;10,2,IF(H260&gt;F260,3,SE)))))</f>
        <v/>
      </c>
      <c r="R260" s="7"/>
      <c r="S260" s="7"/>
      <c r="T260" s="7"/>
      <c r="U260" s="7"/>
      <c r="V260" s="11"/>
      <c r="W260" s="11"/>
      <c r="X260" s="11"/>
      <c r="Y260" s="11"/>
      <c r="Z260" s="11"/>
      <c r="AA260" s="11"/>
      <c r="AB260" s="11"/>
      <c r="AC260" s="11"/>
      <c r="AD260" s="11"/>
      <c r="AE260" s="11"/>
      <c r="AF260" s="11"/>
      <c r="AG260" s="11"/>
      <c r="AH260" s="11"/>
      <c r="AI260" s="5"/>
      <c r="AJ260" s="5"/>
      <c r="AK260" s="5"/>
      <c r="AL260" s="5"/>
      <c r="AM260" s="4"/>
      <c r="AN260" s="4"/>
      <c r="AO260" s="7"/>
      <c r="AP260" s="7"/>
      <c r="AQ260" s="4"/>
      <c r="AR260" s="4"/>
    </row>
    <row r="261" spans="3:44" s="3" customFormat="1" hidden="1" x14ac:dyDescent="0.25">
      <c r="C261" s="7">
        <f>IF(OR(F261="",H261=""),"",IF(F261=H261,1,IF(F261&lt;H261,0,IF(F261-H261&lt;10,2,IF(F261&gt;H261,3,SE)))))</f>
        <v>3</v>
      </c>
      <c r="D261" s="284" t="str">
        <f>V226</f>
        <v>ITALIA</v>
      </c>
      <c r="E261" s="284"/>
      <c r="F261" s="197">
        <f>IF(OR(U13="",V13=""),"",SUM(U13:V13))</f>
        <v>153</v>
      </c>
      <c r="G261" s="21" t="s">
        <v>44</v>
      </c>
      <c r="H261" s="197">
        <f>IF(OR(U20="",V20=""),"",SUM(U20:V20))</f>
        <v>60</v>
      </c>
      <c r="I261" s="284" t="str">
        <f>V225</f>
        <v>CHILE</v>
      </c>
      <c r="J261" s="284"/>
      <c r="K261" s="284"/>
      <c r="L261" s="284"/>
      <c r="M261" s="284"/>
      <c r="N261" s="284"/>
      <c r="O261" s="284"/>
      <c r="P261" s="284"/>
      <c r="Q261" s="7">
        <f>IF(OR(H261="",F261=""),"",IF(H261=F261,1,IF(H261&lt;F261,0,IF(H261-F261&lt;10,2,IF(H261&gt;F261,3,SE)))))</f>
        <v>0</v>
      </c>
      <c r="R261" s="7"/>
      <c r="S261" s="7"/>
      <c r="T261" s="7"/>
      <c r="U261" s="7"/>
      <c r="V261" s="11"/>
      <c r="W261" s="11"/>
      <c r="X261" s="11"/>
      <c r="Y261" s="11"/>
      <c r="Z261" s="11"/>
      <c r="AA261" s="11"/>
      <c r="AB261" s="11"/>
      <c r="AC261" s="11"/>
      <c r="AD261" s="11"/>
      <c r="AE261" s="11"/>
      <c r="AF261" s="11"/>
      <c r="AG261" s="11"/>
      <c r="AH261" s="11"/>
      <c r="AI261" s="5"/>
      <c r="AJ261" s="5"/>
      <c r="AK261" s="5"/>
      <c r="AL261" s="5"/>
      <c r="AM261" s="4"/>
      <c r="AN261" s="4"/>
      <c r="AO261" s="7"/>
      <c r="AP261" s="7"/>
      <c r="AQ261" s="4"/>
      <c r="AR261" s="4"/>
    </row>
    <row r="262" spans="3:44" s="3" customFormat="1" hidden="1" x14ac:dyDescent="0.25">
      <c r="C262" s="7">
        <f>IF(OR(F262="",H262=""),"",IF(F262=H262,1,IF(F262&lt;H262,0,IF(F262-H262&lt;10,2,IF(F262&gt;H262,3,SE)))))</f>
        <v>0</v>
      </c>
      <c r="D262" s="284" t="str">
        <f>V224</f>
        <v>COSTA RICA</v>
      </c>
      <c r="E262" s="284"/>
      <c r="F262" s="197">
        <f>IF(OR(U28="",V28=""),"",SUM(U28:V28))</f>
        <v>93</v>
      </c>
      <c r="G262" s="21" t="s">
        <v>44</v>
      </c>
      <c r="H262" s="197">
        <f>IF(OR(U36="",V36=""),"",SUM(U36:V36))</f>
        <v>102</v>
      </c>
      <c r="I262" s="284" t="str">
        <f>V223</f>
        <v>SUIÇA</v>
      </c>
      <c r="J262" s="284"/>
      <c r="K262" s="284"/>
      <c r="L262" s="284"/>
      <c r="M262" s="284"/>
      <c r="N262" s="284"/>
      <c r="O262" s="284"/>
      <c r="P262" s="284"/>
      <c r="Q262" s="7">
        <f>IF(OR(H262="",F262=""),"",IF(H262=F262,1,IF(H262&lt;F262,0,IF(H262-F262&lt;10,2,IF(H262&gt;F262,3,SE)))))</f>
        <v>2</v>
      </c>
      <c r="R262" s="7"/>
      <c r="S262" s="7"/>
      <c r="T262" s="7"/>
      <c r="U262" s="7"/>
      <c r="V262" s="11"/>
      <c r="W262" s="11"/>
      <c r="X262" s="11"/>
      <c r="Y262" s="11"/>
      <c r="Z262" s="11"/>
      <c r="AA262" s="11"/>
      <c r="AB262" s="11"/>
      <c r="AC262" s="11"/>
      <c r="AD262" s="11"/>
      <c r="AE262" s="11"/>
      <c r="AF262" s="11"/>
      <c r="AG262" s="11"/>
      <c r="AH262" s="11"/>
      <c r="AI262" s="5"/>
      <c r="AJ262" s="5"/>
      <c r="AK262" s="5"/>
      <c r="AL262" s="5"/>
      <c r="AM262" s="4"/>
      <c r="AN262" s="4"/>
      <c r="AO262" s="7"/>
      <c r="AP262" s="7"/>
      <c r="AQ262" s="4"/>
      <c r="AR262" s="4"/>
    </row>
    <row r="263" spans="3:44" s="3" customFormat="1" ht="15.75" hidden="1" thickBot="1" x14ac:dyDescent="0.3">
      <c r="C263" s="7" t="str">
        <f>IF(OR(F263="",H263=""),"",IF(F263=H263,1,IF(F263&lt;H263,0,IF(F263-H263&lt;10,2,IF(F263&gt;H263,3,SE)))))</f>
        <v/>
      </c>
      <c r="D263" s="196"/>
      <c r="E263" s="196"/>
      <c r="F263" s="196"/>
      <c r="G263" s="196"/>
      <c r="H263" s="196"/>
      <c r="I263" s="196"/>
      <c r="J263" s="196"/>
      <c r="K263" s="196"/>
      <c r="L263" s="196"/>
      <c r="M263" s="196"/>
      <c r="N263" s="196"/>
      <c r="O263" s="196"/>
      <c r="P263" s="196"/>
      <c r="Q263" s="7" t="str">
        <f>IF(OR(H263="",F263=""),"",IF(H263=F263,1,IF(H263&lt;F263,0,IF(H263-F263&lt;10,2,IF(H263&gt;F263,3,SE)))))</f>
        <v/>
      </c>
      <c r="R263" s="7"/>
      <c r="S263" s="7"/>
      <c r="T263" s="7"/>
      <c r="U263" s="7"/>
      <c r="V263" s="11"/>
      <c r="W263" s="11"/>
      <c r="X263" s="11"/>
      <c r="Y263" s="11"/>
      <c r="Z263" s="11"/>
      <c r="AA263" s="11"/>
      <c r="AB263" s="11"/>
      <c r="AC263" s="11"/>
      <c r="AD263" s="11"/>
      <c r="AE263" s="11"/>
      <c r="AF263" s="11"/>
      <c r="AG263" s="11"/>
      <c r="AH263" s="11"/>
      <c r="AI263" s="5"/>
      <c r="AJ263" s="5"/>
      <c r="AK263" s="5"/>
      <c r="AL263" s="5"/>
      <c r="AM263" s="4"/>
      <c r="AN263" s="4"/>
      <c r="AO263" s="7"/>
      <c r="AP263" s="7"/>
      <c r="AQ263" s="4"/>
      <c r="AR263" s="4"/>
    </row>
    <row r="264" spans="3:44" s="3" customFormat="1" ht="15" hidden="1" customHeight="1" x14ac:dyDescent="0.25">
      <c r="C264" s="7" t="str">
        <f>IF(OR(F264="",H264=""),"",IF(F264=H264,1,IF(F264&lt;H264,0,IF(F264-H264&lt;10,2,IF(F264&gt;H264,3,SE)))))</f>
        <v/>
      </c>
      <c r="D264" s="241" t="s">
        <v>50</v>
      </c>
      <c r="E264" s="242"/>
      <c r="F264" s="242"/>
      <c r="G264" s="242"/>
      <c r="H264" s="242"/>
      <c r="I264" s="242"/>
      <c r="J264" s="242"/>
      <c r="K264" s="242"/>
      <c r="L264" s="242"/>
      <c r="M264" s="242"/>
      <c r="N264" s="242"/>
      <c r="O264" s="243"/>
      <c r="P264" s="196"/>
      <c r="Q264" s="7" t="str">
        <f>IF(OR(H264="",F264=""),"",IF(H264=F264,1,IF(H264&lt;F264,0,IF(H264-F264&lt;10,2,IF(H264&gt;F264,3,SE)))))</f>
        <v/>
      </c>
      <c r="R264" s="7" t="s">
        <v>36</v>
      </c>
      <c r="S264" s="7"/>
      <c r="T264" s="7"/>
      <c r="U264" s="7"/>
      <c r="V264" s="11"/>
      <c r="W264" s="11"/>
      <c r="X264" s="11"/>
      <c r="Y264" s="11"/>
      <c r="Z264" s="11"/>
      <c r="AA264" s="11"/>
      <c r="AB264" s="11"/>
      <c r="AC264" s="11"/>
      <c r="AD264" s="11"/>
      <c r="AE264" s="11"/>
      <c r="AF264" s="11"/>
      <c r="AG264" s="11"/>
      <c r="AH264" s="11"/>
      <c r="AI264" s="5"/>
      <c r="AJ264" s="5"/>
      <c r="AK264" s="5"/>
      <c r="AL264" s="5"/>
      <c r="AM264" s="4"/>
      <c r="AN264" s="4"/>
      <c r="AO264" s="7"/>
      <c r="AP264" s="7"/>
      <c r="AQ264" s="4"/>
      <c r="AR264" s="4"/>
    </row>
    <row r="265" spans="3:44" s="3" customFormat="1" ht="15.75" hidden="1" customHeight="1" thickBot="1" x14ac:dyDescent="0.3">
      <c r="C265" s="7" t="str">
        <f>IF(OR(F265="",H265=""),"",IF(F265=H265,1,IF(F265&lt;H265,0,IF(F265-H265&lt;10,2,IF(F265&gt;H265,3,SE)))))</f>
        <v/>
      </c>
      <c r="D265" s="244"/>
      <c r="E265" s="245"/>
      <c r="F265" s="245"/>
      <c r="G265" s="245"/>
      <c r="H265" s="245"/>
      <c r="I265" s="245"/>
      <c r="J265" s="245"/>
      <c r="K265" s="245"/>
      <c r="L265" s="245"/>
      <c r="M265" s="245"/>
      <c r="N265" s="245"/>
      <c r="O265" s="246"/>
      <c r="P265" s="196"/>
      <c r="Q265" s="7" t="str">
        <f>IF(OR(H265="",F265=""),"",IF(H265=F265,1,IF(H265&lt;F265,0,IF(H265-F265&lt;10,2,IF(H265&gt;F265,3,SE)))))</f>
        <v/>
      </c>
      <c r="R265" s="7" t="s">
        <v>39</v>
      </c>
      <c r="S265" s="7"/>
      <c r="T265" s="7"/>
      <c r="U265" s="7"/>
      <c r="V265" s="11"/>
      <c r="W265" s="11"/>
      <c r="X265" s="11"/>
      <c r="Y265" s="11"/>
      <c r="Z265" s="11"/>
      <c r="AA265" s="11"/>
      <c r="AB265" s="11"/>
      <c r="AC265" s="11"/>
      <c r="AD265" s="11"/>
      <c r="AE265" s="11"/>
      <c r="AF265" s="11"/>
      <c r="AG265" s="11"/>
      <c r="AH265" s="11"/>
      <c r="AI265" s="5"/>
      <c r="AJ265" s="5"/>
      <c r="AK265" s="5"/>
      <c r="AL265" s="5"/>
      <c r="AM265" s="4"/>
      <c r="AN265" s="4"/>
      <c r="AO265" s="7"/>
      <c r="AP265" s="7"/>
      <c r="AQ265" s="4"/>
      <c r="AR265" s="4"/>
    </row>
    <row r="266" spans="3:44" s="3" customFormat="1" ht="15.75" hidden="1" thickBot="1" x14ac:dyDescent="0.3">
      <c r="C266" s="7"/>
      <c r="D266" s="201" t="s">
        <v>35</v>
      </c>
      <c r="E266" s="180" t="s">
        <v>18</v>
      </c>
      <c r="F266" s="181" t="s">
        <v>87</v>
      </c>
      <c r="G266" s="181" t="s">
        <v>4</v>
      </c>
      <c r="H266" s="181" t="s">
        <v>83</v>
      </c>
      <c r="I266" s="181" t="s">
        <v>84</v>
      </c>
      <c r="J266" s="181" t="s">
        <v>85</v>
      </c>
      <c r="K266" s="181" t="s">
        <v>86</v>
      </c>
      <c r="L266" s="181" t="s">
        <v>37</v>
      </c>
      <c r="M266" s="181" t="s">
        <v>5</v>
      </c>
      <c r="N266" s="181" t="s">
        <v>6</v>
      </c>
      <c r="O266" s="182" t="s">
        <v>88</v>
      </c>
      <c r="P266" s="196"/>
      <c r="Q266" s="7"/>
      <c r="R266" s="7" t="s">
        <v>89</v>
      </c>
      <c r="S266" s="7"/>
      <c r="T266" s="7"/>
      <c r="U266" s="183" t="s">
        <v>35</v>
      </c>
      <c r="V266" s="18" t="s">
        <v>3</v>
      </c>
      <c r="W266" s="18" t="s">
        <v>87</v>
      </c>
      <c r="X266" s="18"/>
      <c r="Y266" s="18" t="s">
        <v>4</v>
      </c>
      <c r="Z266" s="18" t="s">
        <v>83</v>
      </c>
      <c r="AA266" s="18"/>
      <c r="AB266" s="18"/>
      <c r="AC266" s="18" t="s">
        <v>84</v>
      </c>
      <c r="AD266" s="18" t="s">
        <v>85</v>
      </c>
      <c r="AE266" s="18" t="s">
        <v>86</v>
      </c>
      <c r="AF266" s="18" t="s">
        <v>37</v>
      </c>
      <c r="AG266" s="18" t="s">
        <v>5</v>
      </c>
      <c r="AH266" s="18" t="s">
        <v>6</v>
      </c>
      <c r="AI266" s="2" t="s">
        <v>88</v>
      </c>
      <c r="AJ266" s="2" t="s">
        <v>7</v>
      </c>
      <c r="AK266" s="2" t="s">
        <v>8</v>
      </c>
      <c r="AL266" s="2" t="s">
        <v>9</v>
      </c>
      <c r="AM266" s="4"/>
      <c r="AN266" s="4"/>
      <c r="AO266" s="7"/>
      <c r="AP266" s="7"/>
      <c r="AQ266" s="4"/>
      <c r="AR266" s="4"/>
    </row>
    <row r="267" spans="3:44" s="3" customFormat="1" hidden="1" x14ac:dyDescent="0.25">
      <c r="C267" s="7"/>
      <c r="D267" s="202" t="s">
        <v>38</v>
      </c>
      <c r="E267" s="185" t="str">
        <f>VLOOKUP(AL267,$U$267:$AK$270,2)</f>
        <v>EUA</v>
      </c>
      <c r="F267" s="185">
        <f>VLOOKUP(AL267,$U$267:$AK$270,3)</f>
        <v>6</v>
      </c>
      <c r="G267" s="185">
        <f>VLOOKUP(AL267,$U$267:$AK$270,4)</f>
        <v>0</v>
      </c>
      <c r="H267" s="186">
        <f>VLOOKUP(AL267,$U$267:$AK$270,5)</f>
        <v>16</v>
      </c>
      <c r="I267" s="186">
        <f>VLOOKUP(AL267,$U$267:$AK$270,6)</f>
        <v>4</v>
      </c>
      <c r="J267" s="186">
        <f>VLOOKUP(AL267,$U$267:$AK$270,7)</f>
        <v>0</v>
      </c>
      <c r="K267" s="186">
        <f>VLOOKUP(AL267,$U$267:$AK$270,8)</f>
        <v>0</v>
      </c>
      <c r="L267" s="186">
        <f>VLOOKUP(AL267,$U$267:$AK$270,9)</f>
        <v>2</v>
      </c>
      <c r="M267" s="186">
        <f>VLOOKUP(AL267,$U$267:$AK$270,10)</f>
        <v>0</v>
      </c>
      <c r="N267" s="185">
        <f>VLOOKUP(AL267,$U$267:$AK$270,11)</f>
        <v>0</v>
      </c>
      <c r="O267" s="219">
        <f>VLOOKUP(AL267,$U$267:$AK$270,12)</f>
        <v>646</v>
      </c>
      <c r="P267" s="196"/>
      <c r="Q267" s="7"/>
      <c r="R267" s="7" t="s">
        <v>90</v>
      </c>
      <c r="S267" s="7"/>
      <c r="T267" s="7"/>
      <c r="U267" s="183">
        <v>1</v>
      </c>
      <c r="V267" s="11" t="s">
        <v>99</v>
      </c>
      <c r="W267" s="11">
        <f>COUNT(H275,H282,H288,H293,H300,H306)</f>
        <v>6</v>
      </c>
      <c r="X267" s="11"/>
      <c r="Y267" s="11">
        <f>SUM(Q275,Q282,Q288,Q293,Q300,Q306)</f>
        <v>3</v>
      </c>
      <c r="Z267" s="11">
        <f>SUM(COUNTIFS($C$275:$C$306,3,$D$275:$D$306,V267),COUNTIFS($I$275:$I$306,V267,$Q$275:$Q$306,3))</f>
        <v>1</v>
      </c>
      <c r="AA267" s="11"/>
      <c r="AB267" s="11"/>
      <c r="AC267" s="11">
        <f>SUM(COUNTIFS($C$275:$C$306,2,$D$275:$D$306,V267),COUNTIFS($I$275:$I$306,V267,$Q$275:$Q$306,2))</f>
        <v>0</v>
      </c>
      <c r="AD267" s="11">
        <f>SUM(COUNTIFS($C$275:$C$306,1,$D$275:$D$306,V267),COUNTIFS($I$275:$I$306,V267,$Q$275:$Q$306,1))</f>
        <v>0</v>
      </c>
      <c r="AE267" s="11">
        <f>SUM(COUNTIFS($C$275:$C$306,0,$D$275:$D$306,V267),COUNTIFS($I$275:$I$306,V267,$Q$275:$Q$306,0))</f>
        <v>5</v>
      </c>
      <c r="AF267" s="204">
        <f>SUM(H293,H300,H306,H275,H282,H288)</f>
        <v>536</v>
      </c>
      <c r="AG267" s="204">
        <f>SUM(F275,F282,F288,F293,F300,F306)</f>
        <v>625</v>
      </c>
      <c r="AH267" s="204">
        <f>AF267-AG267</f>
        <v>-89</v>
      </c>
      <c r="AI267" s="6">
        <f>IF(OR($F$275="",$H$275=""),0,(Y267/(W267*3)))</f>
        <v>0.16666666666666666</v>
      </c>
      <c r="AJ267" s="5">
        <f>(Y267*10^10)+((AF267+5000)*10^6)+AH267*10+U267</f>
        <v>35535999111</v>
      </c>
      <c r="AK267" s="5">
        <f>LARGE($AJ$267:$AJ$270,U267)</f>
        <v>165646001292</v>
      </c>
      <c r="AL267" s="98">
        <f>MATCH(AK267,$AJ$267:$AJ$270,0)</f>
        <v>2</v>
      </c>
      <c r="AM267" s="4"/>
      <c r="AN267" s="4"/>
      <c r="AO267" s="7"/>
      <c r="AP267" s="7"/>
      <c r="AQ267" s="4"/>
      <c r="AR267" s="4"/>
    </row>
    <row r="268" spans="3:44" s="3" customFormat="1" hidden="1" x14ac:dyDescent="0.25">
      <c r="C268" s="7"/>
      <c r="D268" s="205" t="s">
        <v>40</v>
      </c>
      <c r="E268" s="185" t="str">
        <f>VLOOKUP(AL268,$U$267:$AK$270,2)</f>
        <v>HOLANDA</v>
      </c>
      <c r="F268" s="206">
        <f>VLOOKUP(AL268,$U$267:$AK$270,3)</f>
        <v>6</v>
      </c>
      <c r="G268" s="206">
        <f>VLOOKUP(AL268,$U$267:$AK$270,4)</f>
        <v>0</v>
      </c>
      <c r="H268" s="207">
        <f>VLOOKUP(AL268,$U$267:$AK$270,5)</f>
        <v>8</v>
      </c>
      <c r="I268" s="207">
        <f>VLOOKUP(AL268,$U$267:$AK$270,6)</f>
        <v>2</v>
      </c>
      <c r="J268" s="207">
        <f>VLOOKUP(AL268,$U$267:$AK$270,7)</f>
        <v>0</v>
      </c>
      <c r="K268" s="207">
        <f>VLOOKUP(AL268,$U$267:$AK$270,8)</f>
        <v>0</v>
      </c>
      <c r="L268" s="207">
        <f>VLOOKUP(AL268,$U$267:$AK$270,9)</f>
        <v>1</v>
      </c>
      <c r="M268" s="207">
        <f>VLOOKUP(AL268,$U$267:$AK$270,10)</f>
        <v>0</v>
      </c>
      <c r="N268" s="206">
        <f>VLOOKUP(AL268,$U$267:$AK$270,11)</f>
        <v>3</v>
      </c>
      <c r="O268" s="220">
        <f>VLOOKUP(AL268,$U$267:$AK$270,12)</f>
        <v>607</v>
      </c>
      <c r="P268" s="196"/>
      <c r="Q268" s="7"/>
      <c r="R268" s="7" t="s">
        <v>91</v>
      </c>
      <c r="S268" s="7"/>
      <c r="T268" s="7"/>
      <c r="U268" s="183">
        <v>2</v>
      </c>
      <c r="V268" s="11" t="s">
        <v>108</v>
      </c>
      <c r="W268" s="11">
        <f>COUNT(H276,H281,F288,H294,H299,F306)</f>
        <v>6</v>
      </c>
      <c r="X268" s="11"/>
      <c r="Y268" s="11">
        <f>SUM(Q276,Q281,C288,Q294,Q299,C306)</f>
        <v>16</v>
      </c>
      <c r="Z268" s="11">
        <f>SUM(COUNTIFS($C$275:$C$306,3,$D$275:$D$306,V268),COUNTIFS($I$275:$I$306,V268,$Q$275:$Q$306,3))</f>
        <v>4</v>
      </c>
      <c r="AA268" s="11"/>
      <c r="AB268" s="11"/>
      <c r="AC268" s="11">
        <f>SUM(COUNTIFS($C$275:$C$306,2,$D$275:$D$306,V268),COUNTIFS($I$275:$I$306,V268,$Q$275:$Q$306,2))</f>
        <v>2</v>
      </c>
      <c r="AD268" s="11">
        <f>SUM(COUNTIFS($C$275:$C$306,1,$D$275:$D$306,V268),COUNTIFS($I$275:$I$306,V268,$Q$275:$Q$306,1))</f>
        <v>0</v>
      </c>
      <c r="AE268" s="11">
        <f>SUM(COUNTIFS($C$275:$C$306,0,$D$275:$D$306,V268),COUNTIFS($I$275:$I$306,V268,$Q$275:$Q$306,0))</f>
        <v>0</v>
      </c>
      <c r="AF268" s="204">
        <f>SUM(H276,H281,F288,H294,H299,F306)</f>
        <v>646</v>
      </c>
      <c r="AG268" s="204">
        <f>SUM(H306,F299,F294,H288,F281,F276)</f>
        <v>517</v>
      </c>
      <c r="AH268" s="204">
        <f t="shared" ref="AH268:AH270" si="13">AF268-AG268</f>
        <v>129</v>
      </c>
      <c r="AI268" s="6">
        <f>IF(OR($F$275="",$H$275=""),0,(Y268/(W268*3)))</f>
        <v>0.88888888888888884</v>
      </c>
      <c r="AJ268" s="5">
        <f>(Y268*10^10)+((AF268+5000)*10^6)+AH268*10+U268</f>
        <v>165646001292</v>
      </c>
      <c r="AK268" s="5">
        <f>LARGE($AJ$267:$AJ$270,U268)</f>
        <v>85607000614</v>
      </c>
      <c r="AL268" s="98">
        <f t="shared" ref="AL268:AL270" si="14">MATCH(AK268,$AJ$267:$AJ$270,0)</f>
        <v>4</v>
      </c>
      <c r="AM268" s="4"/>
      <c r="AN268" s="4"/>
      <c r="AO268" s="7"/>
      <c r="AP268" s="7"/>
      <c r="AQ268" s="4"/>
      <c r="AR268" s="4"/>
    </row>
    <row r="269" spans="3:44" s="3" customFormat="1" hidden="1" x14ac:dyDescent="0.25">
      <c r="C269" s="7"/>
      <c r="D269" s="209" t="s">
        <v>41</v>
      </c>
      <c r="E269" s="192" t="str">
        <f>VLOOKUP(AL269,$U$267:$AK$270,2)</f>
        <v>MEXICO</v>
      </c>
      <c r="F269" s="210">
        <f>VLOOKUP(AL269,$U$267:$AK$270,3)</f>
        <v>6</v>
      </c>
      <c r="G269" s="210">
        <f>VLOOKUP(AL269,$U$267:$AK$270,4)</f>
        <v>0</v>
      </c>
      <c r="H269" s="211">
        <f>VLOOKUP(AL269,$U$267:$AK$270,5)</f>
        <v>6</v>
      </c>
      <c r="I269" s="211">
        <f>VLOOKUP(AL269,$U$267:$AK$270,6)</f>
        <v>2</v>
      </c>
      <c r="J269" s="211">
        <f>VLOOKUP(AL269,$U$267:$AK$270,7)</f>
        <v>0</v>
      </c>
      <c r="K269" s="211">
        <f>VLOOKUP(AL269,$U$267:$AK$270,8)</f>
        <v>0</v>
      </c>
      <c r="L269" s="211">
        <f>VLOOKUP(AL269,$U$267:$AK$270,9)</f>
        <v>0</v>
      </c>
      <c r="M269" s="211">
        <f>VLOOKUP(AL269,$U$267:$AK$270,10)</f>
        <v>0</v>
      </c>
      <c r="N269" s="210">
        <f>VLOOKUP(AL269,$U$267:$AK$270,11)</f>
        <v>4</v>
      </c>
      <c r="O269" s="221">
        <f>VLOOKUP(AL269,$U$267:$AK$270,12)</f>
        <v>565</v>
      </c>
      <c r="P269" s="196"/>
      <c r="Q269" s="7"/>
      <c r="R269" s="7" t="s">
        <v>92</v>
      </c>
      <c r="S269" s="7"/>
      <c r="T269" s="7"/>
      <c r="U269" s="183">
        <v>3</v>
      </c>
      <c r="V269" s="11" t="s">
        <v>21</v>
      </c>
      <c r="W269" s="11">
        <f>COUNT(F276,F282,H287,F294,F300,H305)</f>
        <v>6</v>
      </c>
      <c r="X269" s="11"/>
      <c r="Y269" s="11">
        <f>SUM(C276,C282,Q287,C294,C300,Q305)</f>
        <v>6</v>
      </c>
      <c r="Z269" s="11">
        <f>SUM(COUNTIFS($C$275:$C$306,3,$D$275:$D$306,V269),COUNTIFS($I$275:$I$306,V269,$Q$275:$Q$306,3))</f>
        <v>2</v>
      </c>
      <c r="AA269" s="11"/>
      <c r="AB269" s="11"/>
      <c r="AC269" s="11">
        <f>SUM(COUNTIFS($C$275:$C$306,2,$D$275:$D$306,V269),COUNTIFS($I$275:$I$306,V269,$Q$275:$Q$306,2))</f>
        <v>0</v>
      </c>
      <c r="AD269" s="11">
        <f>SUM(COUNTIFS($C$275:$C$306,1,$D$275:$D$306,V269),COUNTIFS($I$275:$I$306,V269,$Q$275:$Q$306,1))</f>
        <v>0</v>
      </c>
      <c r="AE269" s="11">
        <f>SUM(COUNTIFS($C$275:$C$306,0,$D$275:$D$306,V269),COUNTIFS($I$275:$I$306,V269,$Q$275:$Q$306,0))</f>
        <v>4</v>
      </c>
      <c r="AF269" s="204">
        <f>SUM(H305,F300,F294,H287,F282,F276)</f>
        <v>565</v>
      </c>
      <c r="AG269" s="204">
        <f>SUM(H276,H282,F287,H294,H300,F305)</f>
        <v>666</v>
      </c>
      <c r="AH269" s="204">
        <f t="shared" si="13"/>
        <v>-101</v>
      </c>
      <c r="AI269" s="6">
        <f>IF(OR($F$275="",$H$275=""),0,(Y269/(W269*3)))</f>
        <v>0.33333333333333331</v>
      </c>
      <c r="AJ269" s="5">
        <f>(Y269*10^10)+((AF269+5000)*10^6)+AH269*10+U269</f>
        <v>65564998993</v>
      </c>
      <c r="AK269" s="5">
        <f>LARGE($AJ$267:$AJ$270,U269)</f>
        <v>65564998993</v>
      </c>
      <c r="AL269" s="98">
        <f t="shared" si="14"/>
        <v>3</v>
      </c>
      <c r="AM269" s="4"/>
      <c r="AN269" s="4"/>
      <c r="AO269" s="7"/>
      <c r="AP269" s="7"/>
      <c r="AQ269" s="4"/>
      <c r="AR269" s="4"/>
    </row>
    <row r="270" spans="3:44" s="3" customFormat="1" ht="15.75" hidden="1" thickBot="1" x14ac:dyDescent="0.3">
      <c r="C270" s="7"/>
      <c r="D270" s="213" t="s">
        <v>42</v>
      </c>
      <c r="E270" s="214" t="str">
        <f>VLOOKUP(AL270,$U$267:$AK$270,2)</f>
        <v>SUÉCIA</v>
      </c>
      <c r="F270" s="215">
        <f>VLOOKUP(AL270,$U$267:$AK$270,3)</f>
        <v>6</v>
      </c>
      <c r="G270" s="215">
        <f>VLOOKUP(AL270,$U$267:$AK$270,4)</f>
        <v>0</v>
      </c>
      <c r="H270" s="216">
        <f>VLOOKUP(AL270,$U$267:$AK$270,5)</f>
        <v>3</v>
      </c>
      <c r="I270" s="216">
        <f>VLOOKUP(AL270,$U$267:$AK$270,6)</f>
        <v>1</v>
      </c>
      <c r="J270" s="216">
        <f>VLOOKUP(AL270,$U$267:$AK$270,7)</f>
        <v>0</v>
      </c>
      <c r="K270" s="216">
        <f>VLOOKUP(AL270,$U$267:$AK$270,8)</f>
        <v>0</v>
      </c>
      <c r="L270" s="216">
        <f>VLOOKUP(AL270,$U$267:$AK$270,9)</f>
        <v>0</v>
      </c>
      <c r="M270" s="216">
        <f>VLOOKUP(AL270,$U$267:$AK$270,10)</f>
        <v>0</v>
      </c>
      <c r="N270" s="215">
        <f>VLOOKUP(AL270,$U$267:$AK$270,11)</f>
        <v>5</v>
      </c>
      <c r="O270" s="222">
        <f>VLOOKUP(AL270,$U$267:$AK$270,12)</f>
        <v>536</v>
      </c>
      <c r="P270" s="196"/>
      <c r="Q270" s="7"/>
      <c r="R270" s="7" t="s">
        <v>93</v>
      </c>
      <c r="S270" s="7"/>
      <c r="T270" s="7"/>
      <c r="U270" s="183">
        <v>4</v>
      </c>
      <c r="V270" s="11" t="s">
        <v>15</v>
      </c>
      <c r="W270" s="11">
        <f>COUNT(F275,F281,F287,F293,F299,F305)</f>
        <v>6</v>
      </c>
      <c r="X270" s="11"/>
      <c r="Y270" s="11">
        <f>SUM(C275,C281,C287,C293,C299,C305)</f>
        <v>8</v>
      </c>
      <c r="Z270" s="11">
        <f>SUM(COUNTIFS($C$275:$C$306,3,$D$275:$D$306,V270),COUNTIFS($I$275:$I$306,V270,$Q$275:$Q$306,3))</f>
        <v>2</v>
      </c>
      <c r="AA270" s="11"/>
      <c r="AB270" s="11"/>
      <c r="AC270" s="11">
        <f>SUM(COUNTIFS($C$275:$C$306,2,$D$275:$D$306,V270),COUNTIFS($I$275:$I$306,V270,$Q$275:$Q$306,2))</f>
        <v>1</v>
      </c>
      <c r="AD270" s="11">
        <f>SUM(COUNTIFS($C$275:$C$306,1,$D$275:$D$306,V270),COUNTIFS($I$275:$I$306,V270,$Q$275:$Q$306,1))</f>
        <v>0</v>
      </c>
      <c r="AE270" s="11">
        <f>SUM(COUNTIFS($C$275:$C$306,0,$D$275:$D$306,V270),COUNTIFS($I$275:$I$306,V270,$Q$275:$Q$306,0))</f>
        <v>3</v>
      </c>
      <c r="AF270" s="204">
        <f>SUM(F275,F281,F287,F293,F299,F305,)</f>
        <v>607</v>
      </c>
      <c r="AG270" s="204">
        <f>SUM(H305,H299,H293,H287,H281,H275)</f>
        <v>546</v>
      </c>
      <c r="AH270" s="204">
        <f t="shared" si="13"/>
        <v>61</v>
      </c>
      <c r="AI270" s="6">
        <f>IF(OR($F$275="",$H$275=""),0,(Y270/(W270*3)))</f>
        <v>0.44444444444444442</v>
      </c>
      <c r="AJ270" s="5">
        <f>(Y270*10^10)+((AF270+5000)*10^6)+AH270*10+U270</f>
        <v>85607000614</v>
      </c>
      <c r="AK270" s="5">
        <f>LARGE($AJ$267:$AJ$270,U270)</f>
        <v>35535999111</v>
      </c>
      <c r="AL270" s="98">
        <f t="shared" si="14"/>
        <v>1</v>
      </c>
      <c r="AM270" s="4"/>
      <c r="AN270" s="4"/>
      <c r="AO270" s="7"/>
      <c r="AP270" s="7"/>
      <c r="AQ270" s="4"/>
      <c r="AR270" s="4"/>
    </row>
    <row r="271" spans="3:44" s="3" customFormat="1" ht="15.75" hidden="1" thickBot="1" x14ac:dyDescent="0.3">
      <c r="C271" s="7" t="str">
        <f>IF(OR(F271="",H271=""),"",IF(F271=H271,1,IF(F271&lt;H271,0,IF(F271-H271&lt;10,2,IF(F271&gt;H271,3,SE)))))</f>
        <v/>
      </c>
      <c r="D271" s="196"/>
      <c r="E271" s="196"/>
      <c r="F271" s="196"/>
      <c r="G271" s="196"/>
      <c r="H271" s="196"/>
      <c r="I271" s="196"/>
      <c r="J271" s="196"/>
      <c r="K271" s="196"/>
      <c r="L271" s="196"/>
      <c r="M271" s="196"/>
      <c r="N271" s="196"/>
      <c r="O271" s="196"/>
      <c r="P271" s="196"/>
      <c r="Q271" s="7" t="str">
        <f>IF(OR(H271="",F271=""),"",IF(H271=F271,1,IF(H271&lt;F271,0,IF(H271-F271&lt;10,2,IF(H271&gt;F271,3,SE)))))</f>
        <v/>
      </c>
      <c r="R271" s="7" t="s">
        <v>94</v>
      </c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  <c r="AH271" s="7"/>
      <c r="AI271" s="4"/>
      <c r="AJ271" s="4"/>
      <c r="AK271" s="4"/>
      <c r="AL271" s="4"/>
      <c r="AM271" s="4"/>
      <c r="AN271" s="4"/>
      <c r="AO271" s="7"/>
      <c r="AP271" s="7"/>
      <c r="AQ271" s="4"/>
      <c r="AR271" s="4"/>
    </row>
    <row r="272" spans="3:44" s="3" customFormat="1" hidden="1" x14ac:dyDescent="0.25">
      <c r="C272" s="7" t="str">
        <f>IF(OR(F272="",H272=""),"",IF(F272=H272,1,IF(F272&lt;H272,0,IF(F272-H272&lt;10,2,IF(F272&gt;H272,3,SE)))))</f>
        <v/>
      </c>
      <c r="D272" s="278" t="s">
        <v>82</v>
      </c>
      <c r="E272" s="279"/>
      <c r="F272" s="279"/>
      <c r="G272" s="279"/>
      <c r="H272" s="279"/>
      <c r="I272" s="279"/>
      <c r="J272" s="279"/>
      <c r="K272" s="279"/>
      <c r="L272" s="279"/>
      <c r="M272" s="279"/>
      <c r="N272" s="279"/>
      <c r="O272" s="279"/>
      <c r="P272" s="280"/>
      <c r="Q272" s="7" t="str">
        <f>IF(OR(H272="",F272=""),"",IF(H272=F272,1,IF(H272&lt;F272,0,IF(H272-F272&lt;10,2,IF(H272&gt;F272,3,SE)))))</f>
        <v/>
      </c>
      <c r="R272" s="7" t="s">
        <v>43</v>
      </c>
      <c r="S272" s="7"/>
      <c r="T272" s="7"/>
      <c r="U272" s="7"/>
      <c r="V272" s="7"/>
      <c r="W272" s="7"/>
      <c r="X272" s="7"/>
      <c r="Y272" s="7"/>
      <c r="Z272" s="7"/>
      <c r="AA272" s="7"/>
      <c r="AB272" s="7"/>
      <c r="AC272" s="7"/>
      <c r="AD272" s="7"/>
      <c r="AE272" s="7"/>
      <c r="AF272" s="7"/>
      <c r="AG272" s="7"/>
      <c r="AH272" s="7"/>
      <c r="AI272" s="4"/>
      <c r="AJ272" s="4"/>
      <c r="AK272" s="4"/>
      <c r="AL272" s="4"/>
      <c r="AM272" s="4"/>
      <c r="AN272" s="4"/>
      <c r="AO272" s="7"/>
      <c r="AP272" s="7"/>
      <c r="AQ272" s="4"/>
      <c r="AR272" s="4"/>
    </row>
    <row r="273" spans="3:44" s="3" customFormat="1" ht="15.75" hidden="1" thickBot="1" x14ac:dyDescent="0.3">
      <c r="C273" s="7" t="str">
        <f>IF(OR(F273="",H273=""),"",IF(F273=H273,1,IF(F273&lt;H273,0,IF(F273-H273&lt;10,2,IF(F273&gt;H273,3,SE)))))</f>
        <v/>
      </c>
      <c r="D273" s="281"/>
      <c r="E273" s="282"/>
      <c r="F273" s="282"/>
      <c r="G273" s="282"/>
      <c r="H273" s="282"/>
      <c r="I273" s="282"/>
      <c r="J273" s="282"/>
      <c r="K273" s="282"/>
      <c r="L273" s="282"/>
      <c r="M273" s="282"/>
      <c r="N273" s="282"/>
      <c r="O273" s="282"/>
      <c r="P273" s="283"/>
      <c r="Q273" s="7" t="str">
        <f>IF(OR(H273="",F273=""),"",IF(H273=F273,1,IF(H273&lt;F273,0,IF(H273-F273&lt;10,2,IF(H273&gt;F273,3,SE)))))</f>
        <v/>
      </c>
      <c r="R273" s="7" t="s">
        <v>95</v>
      </c>
      <c r="S273" s="7"/>
      <c r="T273" s="7"/>
      <c r="U273" s="7"/>
      <c r="V273" s="7"/>
      <c r="W273" s="7"/>
      <c r="X273" s="7"/>
      <c r="Y273" s="7"/>
      <c r="Z273" s="7"/>
      <c r="AA273" s="7"/>
      <c r="AB273" s="7"/>
      <c r="AC273" s="7"/>
      <c r="AD273" s="7"/>
      <c r="AE273" s="7"/>
      <c r="AF273" s="7"/>
      <c r="AG273" s="7"/>
      <c r="AH273" s="7"/>
      <c r="AI273" s="4"/>
      <c r="AJ273" s="4"/>
      <c r="AK273" s="4"/>
      <c r="AL273" s="4"/>
      <c r="AM273" s="4"/>
      <c r="AN273" s="4"/>
      <c r="AO273" s="7"/>
      <c r="AP273" s="7"/>
      <c r="AQ273" s="4"/>
      <c r="AR273" s="4"/>
    </row>
    <row r="274" spans="3:44" s="3" customFormat="1" ht="15.75" hidden="1" thickBot="1" x14ac:dyDescent="0.3">
      <c r="C274" s="7" t="str">
        <f>IF(OR(F274="",H274=""),"",IF(F274=H274,1,IF(F274&lt;H274,0,IF(F274-H274&lt;10,2,IF(F274&gt;H274,3,SE)))))</f>
        <v/>
      </c>
      <c r="D274" s="196"/>
      <c r="E274" s="196"/>
      <c r="F274" s="196"/>
      <c r="G274" s="196"/>
      <c r="H274" s="196"/>
      <c r="I274" s="196"/>
      <c r="J274" s="196"/>
      <c r="K274" s="196"/>
      <c r="L274" s="196"/>
      <c r="M274" s="196"/>
      <c r="N274" s="196"/>
      <c r="O274" s="196"/>
      <c r="P274" s="196"/>
      <c r="Q274" s="7" t="str">
        <f>IF(OR(H274="",F274=""),"",IF(H274=F274,1,IF(H274&lt;F274,0,IF(H274-F274&lt;10,2,IF(H274&gt;F274,3,SE)))))</f>
        <v/>
      </c>
      <c r="R274" s="7"/>
      <c r="S274" s="7"/>
      <c r="T274" s="7"/>
      <c r="U274" s="7"/>
      <c r="V274" s="11"/>
      <c r="W274" s="11"/>
      <c r="X274" s="11"/>
      <c r="Y274" s="11"/>
      <c r="Z274" s="11"/>
      <c r="AA274" s="11"/>
      <c r="AB274" s="11"/>
      <c r="AC274" s="11"/>
      <c r="AD274" s="11"/>
      <c r="AE274" s="11"/>
      <c r="AF274" s="18"/>
      <c r="AG274" s="18"/>
      <c r="AH274" s="18"/>
      <c r="AI274" s="2"/>
      <c r="AJ274" s="2"/>
      <c r="AK274" s="4"/>
      <c r="AL274" s="4"/>
      <c r="AM274" s="4"/>
      <c r="AN274" s="4"/>
      <c r="AO274" s="7"/>
      <c r="AP274" s="7"/>
      <c r="AQ274" s="4"/>
      <c r="AR274" s="4"/>
    </row>
    <row r="275" spans="3:44" s="3" customFormat="1" hidden="1" x14ac:dyDescent="0.25">
      <c r="C275" s="7">
        <f>IF(OR(F275="",H275=""),"",IF(F275=H275,1,IF(F275&lt;H275,0,IF(F275-H275&lt;10,2,IF(F275&gt;H275,3,SE)))))</f>
        <v>2</v>
      </c>
      <c r="D275" s="284" t="str">
        <f>V270</f>
        <v>HOLANDA</v>
      </c>
      <c r="E275" s="284"/>
      <c r="F275" s="197">
        <f>IF(OR(K14="",L14=""),"",SUM(K14:L14))</f>
        <v>94</v>
      </c>
      <c r="G275" s="21" t="s">
        <v>44</v>
      </c>
      <c r="H275" s="197">
        <f>IF(OR(K35="",L35=""),"",SUM(K35:L35))</f>
        <v>88</v>
      </c>
      <c r="I275" s="284" t="str">
        <f>V267</f>
        <v>SUÉCIA</v>
      </c>
      <c r="J275" s="284"/>
      <c r="K275" s="284"/>
      <c r="L275" s="284"/>
      <c r="M275" s="284"/>
      <c r="N275" s="284"/>
      <c r="O275" s="284"/>
      <c r="P275" s="284"/>
      <c r="Q275" s="7">
        <f>IF(OR(H275="",F275=""),"",IF(H275=F275,1,IF(H275&lt;F275,0,IF(H275-F275&lt;10,2,IF(H275&gt;F275,3,SE)))))</f>
        <v>0</v>
      </c>
      <c r="R275" s="224"/>
      <c r="S275" s="7" t="s">
        <v>96</v>
      </c>
      <c r="T275" s="7"/>
      <c r="U275" s="7"/>
      <c r="V275" s="11"/>
      <c r="W275" s="11"/>
      <c r="X275" s="11"/>
      <c r="Y275" s="11"/>
      <c r="Z275" s="11"/>
      <c r="AA275" s="11"/>
      <c r="AB275" s="11"/>
      <c r="AC275" s="11"/>
      <c r="AD275" s="11"/>
      <c r="AE275" s="11"/>
      <c r="AF275" s="18"/>
      <c r="AG275" s="18"/>
      <c r="AH275" s="18"/>
      <c r="AI275" s="2"/>
      <c r="AJ275" s="2"/>
      <c r="AK275" s="4"/>
      <c r="AL275" s="4"/>
      <c r="AM275" s="4"/>
      <c r="AN275" s="4"/>
      <c r="AO275" s="7"/>
      <c r="AP275" s="7"/>
      <c r="AQ275" s="4"/>
      <c r="AR275" s="4"/>
    </row>
    <row r="276" spans="3:44" s="3" customFormat="1" ht="15.75" hidden="1" thickBot="1" x14ac:dyDescent="0.3">
      <c r="C276" s="7">
        <f>IF(OR(F276="",H276=""),"",IF(F276=H276,1,IF(F276&lt;H276,0,IF(F276-H276&lt;10,2,IF(F276&gt;H276,3,SE)))))</f>
        <v>0</v>
      </c>
      <c r="D276" s="284" t="str">
        <f>V269</f>
        <v>MEXICO</v>
      </c>
      <c r="E276" s="284"/>
      <c r="F276" s="197">
        <f>IF(OR(K19="",L19=""),"",SUM(K19:L19))</f>
        <v>108</v>
      </c>
      <c r="G276" s="21" t="s">
        <v>44</v>
      </c>
      <c r="H276" s="197">
        <f>IF(OR(K27="",L27=""),"",SUM(K27:L27))</f>
        <v>115</v>
      </c>
      <c r="I276" s="284" t="str">
        <f>V268</f>
        <v>EUA</v>
      </c>
      <c r="J276" s="284"/>
      <c r="K276" s="284"/>
      <c r="L276" s="284"/>
      <c r="M276" s="284"/>
      <c r="N276" s="284"/>
      <c r="O276" s="284"/>
      <c r="P276" s="284"/>
      <c r="Q276" s="7">
        <f>IF(OR(H276="",F276=""),"",IF(H276=F276,1,IF(H276&lt;F276,0,IF(H276-F276&lt;10,2,IF(H276&gt;F276,3,SE)))))</f>
        <v>2</v>
      </c>
      <c r="R276" s="199"/>
      <c r="S276" s="7" t="s">
        <v>97</v>
      </c>
      <c r="T276" s="7"/>
      <c r="U276" s="7"/>
      <c r="V276" s="11"/>
      <c r="W276" s="11"/>
      <c r="X276" s="11"/>
      <c r="Y276" s="11"/>
      <c r="Z276" s="11"/>
      <c r="AA276" s="11"/>
      <c r="AB276" s="11"/>
      <c r="AC276" s="11"/>
      <c r="AD276" s="11"/>
      <c r="AE276" s="11"/>
      <c r="AF276" s="18"/>
      <c r="AG276" s="18"/>
      <c r="AH276" s="18"/>
      <c r="AI276" s="2"/>
      <c r="AJ276" s="2"/>
      <c r="AK276" s="4"/>
      <c r="AL276" s="4"/>
      <c r="AM276" s="4"/>
      <c r="AN276" s="4"/>
      <c r="AO276" s="7"/>
      <c r="AP276" s="7"/>
      <c r="AQ276" s="4"/>
      <c r="AR276" s="4"/>
    </row>
    <row r="277" spans="3:44" s="3" customFormat="1" ht="15.75" hidden="1" thickBot="1" x14ac:dyDescent="0.3">
      <c r="C277" s="7" t="str">
        <f>IF(OR(F277="",H277=""),"",IF(F277=H277,1,IF(F277&lt;H277,0,IF(F277-H277&lt;10,2,IF(F277&gt;H277,3,SE)))))</f>
        <v/>
      </c>
      <c r="D277" s="196"/>
      <c r="E277" s="196"/>
      <c r="F277" s="196"/>
      <c r="G277" s="196"/>
      <c r="H277" s="196"/>
      <c r="I277" s="196"/>
      <c r="J277" s="196"/>
      <c r="K277" s="196"/>
      <c r="L277" s="196"/>
      <c r="M277" s="196"/>
      <c r="N277" s="196"/>
      <c r="O277" s="196"/>
      <c r="P277" s="196"/>
      <c r="Q277" s="7" t="str">
        <f>IF(OR(H277="",F277=""),"",IF(H277=F277,1,IF(H277&lt;F277,0,IF(H277-F277&lt;10,2,IF(H277&gt;F277,3,SE)))))</f>
        <v/>
      </c>
      <c r="R277" s="7"/>
      <c r="S277" s="7"/>
      <c r="T277" s="7"/>
      <c r="U277" s="7"/>
      <c r="V277" s="11"/>
      <c r="W277" s="11"/>
      <c r="X277" s="11"/>
      <c r="Y277" s="11"/>
      <c r="Z277" s="11"/>
      <c r="AA277" s="11"/>
      <c r="AB277" s="11"/>
      <c r="AC277" s="11"/>
      <c r="AD277" s="11"/>
      <c r="AE277" s="11"/>
      <c r="AF277" s="18"/>
      <c r="AG277" s="18"/>
      <c r="AH277" s="18"/>
      <c r="AI277" s="2"/>
      <c r="AJ277" s="2"/>
      <c r="AK277" s="4"/>
      <c r="AL277" s="4"/>
      <c r="AM277" s="4"/>
      <c r="AN277" s="4"/>
      <c r="AO277" s="7"/>
      <c r="AP277" s="7"/>
      <c r="AQ277" s="4"/>
      <c r="AR277" s="4"/>
    </row>
    <row r="278" spans="3:44" s="3" customFormat="1" hidden="1" x14ac:dyDescent="0.25">
      <c r="C278" s="7" t="str">
        <f>IF(OR(F278="",H278=""),"",IF(F278=H278,1,IF(F278&lt;H278,0,IF(F278-H278&lt;10,2,IF(F278&gt;H278,3,SE)))))</f>
        <v/>
      </c>
      <c r="D278" s="241" t="s">
        <v>81</v>
      </c>
      <c r="E278" s="242"/>
      <c r="F278" s="242"/>
      <c r="G278" s="242"/>
      <c r="H278" s="242"/>
      <c r="I278" s="242"/>
      <c r="J278" s="242"/>
      <c r="K278" s="242"/>
      <c r="L278" s="242"/>
      <c r="M278" s="242"/>
      <c r="N278" s="242"/>
      <c r="O278" s="242"/>
      <c r="P278" s="243"/>
      <c r="Q278" s="7" t="str">
        <f>IF(OR(H278="",F278=""),"",IF(H278=F278,1,IF(H278&lt;F278,0,IF(H278-F278&lt;10,2,IF(H278&gt;F278,3,SE)))))</f>
        <v/>
      </c>
      <c r="R278" s="7"/>
      <c r="S278" s="7"/>
      <c r="T278" s="7"/>
      <c r="U278" s="7"/>
      <c r="V278" s="11"/>
      <c r="W278" s="11"/>
      <c r="X278" s="11"/>
      <c r="Y278" s="11"/>
      <c r="Z278" s="11"/>
      <c r="AA278" s="11"/>
      <c r="AB278" s="11"/>
      <c r="AC278" s="11"/>
      <c r="AD278" s="11"/>
      <c r="AE278" s="11"/>
      <c r="AF278" s="18"/>
      <c r="AG278" s="18"/>
      <c r="AH278" s="18"/>
      <c r="AI278" s="2"/>
      <c r="AJ278" s="2"/>
      <c r="AK278" s="8"/>
      <c r="AL278" s="4"/>
      <c r="AM278" s="4"/>
      <c r="AN278" s="4"/>
      <c r="AO278" s="7"/>
      <c r="AP278" s="7"/>
      <c r="AQ278" s="4"/>
      <c r="AR278" s="4"/>
    </row>
    <row r="279" spans="3:44" s="3" customFormat="1" ht="15.75" hidden="1" thickBot="1" x14ac:dyDescent="0.3">
      <c r="C279" s="7" t="str">
        <f>IF(OR(F279="",H279=""),"",IF(F279=H279,1,IF(F279&lt;H279,0,IF(F279-H279&lt;10,2,IF(F279&gt;H279,3,SE)))))</f>
        <v/>
      </c>
      <c r="D279" s="244"/>
      <c r="E279" s="245"/>
      <c r="F279" s="245"/>
      <c r="G279" s="245"/>
      <c r="H279" s="245"/>
      <c r="I279" s="245"/>
      <c r="J279" s="245"/>
      <c r="K279" s="245"/>
      <c r="L279" s="245"/>
      <c r="M279" s="245"/>
      <c r="N279" s="245"/>
      <c r="O279" s="245"/>
      <c r="P279" s="246"/>
      <c r="Q279" s="7" t="str">
        <f>IF(OR(H279="",F279=""),"",IF(H279=F279,1,IF(H279&lt;F279,0,IF(H279-F279&lt;10,2,IF(H279&gt;F279,3,SE)))))</f>
        <v/>
      </c>
      <c r="R279" s="7"/>
      <c r="S279" s="7"/>
      <c r="T279" s="7"/>
      <c r="U279" s="7"/>
      <c r="V279" s="11"/>
      <c r="W279" s="11"/>
      <c r="X279" s="11"/>
      <c r="Y279" s="11"/>
      <c r="Z279" s="11"/>
      <c r="AA279" s="11"/>
      <c r="AB279" s="11"/>
      <c r="AC279" s="11"/>
      <c r="AD279" s="11"/>
      <c r="AE279" s="11"/>
      <c r="AF279" s="11"/>
      <c r="AG279" s="158"/>
      <c r="AH279" s="158"/>
      <c r="AI279" s="98"/>
      <c r="AJ279" s="98"/>
      <c r="AK279" s="8"/>
      <c r="AL279" s="4"/>
      <c r="AM279" s="4"/>
      <c r="AN279" s="4"/>
      <c r="AO279" s="7"/>
      <c r="AP279" s="7"/>
      <c r="AQ279" s="4"/>
      <c r="AR279" s="4"/>
    </row>
    <row r="280" spans="3:44" s="3" customFormat="1" hidden="1" x14ac:dyDescent="0.25">
      <c r="C280" s="7" t="str">
        <f>IF(OR(F280="",H280=""),"",IF(F280=H280,1,IF(F280&lt;H280,0,IF(F280-H280&lt;10,2,IF(F280&gt;H280,3,SE)))))</f>
        <v/>
      </c>
      <c r="D280" s="196"/>
      <c r="E280" s="196"/>
      <c r="F280" s="196"/>
      <c r="G280" s="196"/>
      <c r="H280" s="196"/>
      <c r="I280" s="196"/>
      <c r="J280" s="196"/>
      <c r="K280" s="196"/>
      <c r="L280" s="196"/>
      <c r="M280" s="196"/>
      <c r="N280" s="196"/>
      <c r="O280" s="196"/>
      <c r="P280" s="196"/>
      <c r="Q280" s="7" t="str">
        <f>IF(OR(H280="",F280=""),"",IF(H280=F280,1,IF(H280&lt;F280,0,IF(H280-F280&lt;10,2,IF(H280&gt;F280,3,SE)))))</f>
        <v/>
      </c>
      <c r="R280" s="7"/>
      <c r="S280" s="7"/>
      <c r="T280" s="7"/>
      <c r="U280" s="7"/>
      <c r="V280" s="11"/>
      <c r="W280" s="11"/>
      <c r="X280" s="11"/>
      <c r="Y280" s="11"/>
      <c r="Z280" s="11"/>
      <c r="AA280" s="11"/>
      <c r="AB280" s="11"/>
      <c r="AC280" s="11"/>
      <c r="AD280" s="11"/>
      <c r="AE280" s="11"/>
      <c r="AF280" s="11"/>
      <c r="AG280" s="158"/>
      <c r="AH280" s="158"/>
      <c r="AI280" s="98"/>
      <c r="AJ280" s="98"/>
      <c r="AK280" s="8"/>
      <c r="AL280" s="4"/>
      <c r="AM280" s="4"/>
      <c r="AN280" s="4"/>
      <c r="AO280" s="7"/>
      <c r="AP280" s="7"/>
      <c r="AQ280" s="4"/>
      <c r="AR280" s="4"/>
    </row>
    <row r="281" spans="3:44" s="3" customFormat="1" hidden="1" x14ac:dyDescent="0.25">
      <c r="C281" s="7">
        <f>IF(OR(F281="",H281=""),"",IF(F281=H281,1,IF(F281&lt;H281,0,IF(F281-H281&lt;10,2,IF(F281&gt;H281,3,SE)))))</f>
        <v>0</v>
      </c>
      <c r="D281" s="284" t="str">
        <f>V270</f>
        <v>HOLANDA</v>
      </c>
      <c r="E281" s="284"/>
      <c r="F281" s="197">
        <f>IF(OR(M14="",N14=""),"",SUM(M14:N14))</f>
        <v>64</v>
      </c>
      <c r="G281" s="22" t="s">
        <v>44</v>
      </c>
      <c r="H281" s="197">
        <f>IF(OR(M27="",N27=""),"",SUM(M27:N27))</f>
        <v>69</v>
      </c>
      <c r="I281" s="284" t="str">
        <f>V268</f>
        <v>EUA</v>
      </c>
      <c r="J281" s="284"/>
      <c r="K281" s="284"/>
      <c r="L281" s="284"/>
      <c r="M281" s="284"/>
      <c r="N281" s="284"/>
      <c r="O281" s="284"/>
      <c r="P281" s="284"/>
      <c r="Q281" s="7">
        <f>IF(OR(H281="",F281=""),"",IF(H281=F281,1,IF(H281&lt;F281,0,IF(H281-F281&lt;10,2,IF(H281&gt;F281,3,SE)))))</f>
        <v>2</v>
      </c>
      <c r="R281" s="7"/>
      <c r="S281" s="7"/>
      <c r="T281" s="7"/>
      <c r="U281" s="7"/>
      <c r="V281" s="11"/>
      <c r="W281" s="11"/>
      <c r="X281" s="11"/>
      <c r="Y281" s="11"/>
      <c r="Z281" s="11"/>
      <c r="AA281" s="11"/>
      <c r="AB281" s="11"/>
      <c r="AC281" s="11"/>
      <c r="AD281" s="11"/>
      <c r="AE281" s="11"/>
      <c r="AF281" s="11"/>
      <c r="AG281" s="158"/>
      <c r="AH281" s="158"/>
      <c r="AI281" s="98"/>
      <c r="AJ281" s="98"/>
      <c r="AK281" s="8"/>
      <c r="AL281" s="4"/>
      <c r="AM281" s="4"/>
      <c r="AN281" s="4"/>
      <c r="AO281" s="7"/>
      <c r="AP281" s="7"/>
      <c r="AQ281" s="4"/>
      <c r="AR281" s="4"/>
    </row>
    <row r="282" spans="3:44" s="3" customFormat="1" hidden="1" x14ac:dyDescent="0.25">
      <c r="C282" s="7">
        <f>IF(OR(F282="",H282=""),"",IF(F282=H282,1,IF(F282&lt;H282,0,IF(F282-H282&lt;10,2,IF(F282&gt;H282,3,SE)))))</f>
        <v>0</v>
      </c>
      <c r="D282" s="284" t="str">
        <f>V269</f>
        <v>MEXICO</v>
      </c>
      <c r="E282" s="284"/>
      <c r="F282" s="197">
        <f>IF(OR(M19="",N19=""),"",SUM(M19:N19))</f>
        <v>56</v>
      </c>
      <c r="G282" s="22" t="s">
        <v>44</v>
      </c>
      <c r="H282" s="197">
        <f>IF(OR(M35="",N35=""),"",SUM(M35:N35))</f>
        <v>117</v>
      </c>
      <c r="I282" s="284" t="str">
        <f>V267</f>
        <v>SUÉCIA</v>
      </c>
      <c r="J282" s="284"/>
      <c r="K282" s="284"/>
      <c r="L282" s="284"/>
      <c r="M282" s="284"/>
      <c r="N282" s="284"/>
      <c r="O282" s="284"/>
      <c r="P282" s="284"/>
      <c r="Q282" s="7">
        <f>IF(OR(H282="",F282=""),"",IF(H282=F282,1,IF(H282&lt;F282,0,IF(H282-F282&lt;10,2,IF(H282&gt;F282,3,SE)))))</f>
        <v>3</v>
      </c>
      <c r="R282" s="7"/>
      <c r="S282" s="7"/>
      <c r="T282" s="7"/>
      <c r="U282" s="7"/>
      <c r="V282" s="11"/>
      <c r="W282" s="11"/>
      <c r="X282" s="11"/>
      <c r="Y282" s="11"/>
      <c r="Z282" s="11"/>
      <c r="AA282" s="11"/>
      <c r="AB282" s="11"/>
      <c r="AC282" s="11"/>
      <c r="AD282" s="11"/>
      <c r="AE282" s="11"/>
      <c r="AF282" s="11"/>
      <c r="AG282" s="158"/>
      <c r="AH282" s="158"/>
      <c r="AI282" s="98"/>
      <c r="AJ282" s="98"/>
      <c r="AK282" s="8"/>
      <c r="AL282" s="4"/>
      <c r="AM282" s="4"/>
      <c r="AN282" s="4"/>
      <c r="AO282" s="7"/>
      <c r="AP282" s="7"/>
      <c r="AQ282" s="4"/>
      <c r="AR282" s="4"/>
    </row>
    <row r="283" spans="3:44" s="3" customFormat="1" ht="15.75" hidden="1" thickBot="1" x14ac:dyDescent="0.3">
      <c r="C283" s="7" t="str">
        <f>IF(OR(F283="",H283=""),"",IF(F283=H283,1,IF(F283&lt;H283,0,IF(F283-H283&lt;10,2,IF(F283&gt;H283,3,SE)))))</f>
        <v/>
      </c>
      <c r="D283" s="196"/>
      <c r="E283" s="196"/>
      <c r="F283" s="200"/>
      <c r="G283" s="196"/>
      <c r="H283" s="196"/>
      <c r="I283" s="196"/>
      <c r="J283" s="196"/>
      <c r="K283" s="196"/>
      <c r="L283" s="196"/>
      <c r="M283" s="196"/>
      <c r="N283" s="196"/>
      <c r="O283" s="196"/>
      <c r="P283" s="196"/>
      <c r="Q283" s="7" t="str">
        <f>IF(OR(H283="",F283=""),"",IF(H283=F283,1,IF(H283&lt;F283,0,IF(H283-F283&lt;10,2,IF(H283&gt;F283,3,SE)))))</f>
        <v/>
      </c>
      <c r="R283" s="7"/>
      <c r="S283" s="7"/>
      <c r="T283" s="7"/>
      <c r="U283" s="7"/>
      <c r="V283" s="11"/>
      <c r="W283" s="11"/>
      <c r="X283" s="11"/>
      <c r="Y283" s="11"/>
      <c r="Z283" s="11"/>
      <c r="AA283" s="11"/>
      <c r="AB283" s="11"/>
      <c r="AC283" s="11"/>
      <c r="AD283" s="11"/>
      <c r="AE283" s="11"/>
      <c r="AF283" s="11"/>
      <c r="AG283" s="158"/>
      <c r="AH283" s="158"/>
      <c r="AI283" s="98"/>
      <c r="AJ283" s="98"/>
      <c r="AK283" s="8"/>
      <c r="AL283" s="4"/>
      <c r="AM283" s="4"/>
      <c r="AN283" s="4"/>
      <c r="AO283" s="7"/>
      <c r="AP283" s="7"/>
      <c r="AQ283" s="4"/>
      <c r="AR283" s="4"/>
    </row>
    <row r="284" spans="3:44" s="3" customFormat="1" hidden="1" x14ac:dyDescent="0.25">
      <c r="C284" s="7" t="str">
        <f>IF(OR(F284="",H284=""),"",IF(F284=H284,1,IF(F284&lt;H284,0,IF(F284-H284&lt;10,2,IF(F284&gt;H284,3,SE)))))</f>
        <v/>
      </c>
      <c r="D284" s="241" t="s">
        <v>80</v>
      </c>
      <c r="E284" s="242"/>
      <c r="F284" s="242"/>
      <c r="G284" s="242"/>
      <c r="H284" s="242"/>
      <c r="I284" s="242"/>
      <c r="J284" s="242"/>
      <c r="K284" s="242"/>
      <c r="L284" s="242"/>
      <c r="M284" s="242"/>
      <c r="N284" s="242"/>
      <c r="O284" s="242"/>
      <c r="P284" s="243"/>
      <c r="Q284" s="7" t="str">
        <f>IF(OR(H284="",F284=""),"",IF(H284=F284,1,IF(H284&lt;F284,0,IF(H284-F284&lt;10,2,IF(H284&gt;F284,3,SE)))))</f>
        <v/>
      </c>
      <c r="R284" s="7"/>
      <c r="S284" s="7"/>
      <c r="T284" s="7"/>
      <c r="U284" s="7"/>
      <c r="V284" s="11"/>
      <c r="W284" s="11"/>
      <c r="X284" s="11"/>
      <c r="Y284" s="11"/>
      <c r="Z284" s="11"/>
      <c r="AA284" s="11"/>
      <c r="AB284" s="11"/>
      <c r="AC284" s="11"/>
      <c r="AD284" s="11"/>
      <c r="AE284" s="11"/>
      <c r="AF284" s="11"/>
      <c r="AG284" s="11"/>
      <c r="AH284" s="11"/>
      <c r="AI284" s="5"/>
      <c r="AJ284" s="5"/>
      <c r="AK284" s="4"/>
      <c r="AL284" s="4"/>
      <c r="AM284" s="4"/>
      <c r="AN284" s="4"/>
      <c r="AO284" s="7"/>
      <c r="AP284" s="7"/>
      <c r="AQ284" s="4"/>
      <c r="AR284" s="4"/>
    </row>
    <row r="285" spans="3:44" s="3" customFormat="1" ht="15.75" hidden="1" thickBot="1" x14ac:dyDescent="0.3">
      <c r="C285" s="7" t="str">
        <f>IF(OR(F285="",H285=""),"",IF(F285=H285,1,IF(F285&lt;H285,0,IF(F285-H285&lt;10,2,IF(F285&gt;H285,3,SE)))))</f>
        <v/>
      </c>
      <c r="D285" s="244"/>
      <c r="E285" s="245"/>
      <c r="F285" s="245"/>
      <c r="G285" s="245"/>
      <c r="H285" s="245"/>
      <c r="I285" s="245"/>
      <c r="J285" s="245"/>
      <c r="K285" s="245"/>
      <c r="L285" s="245"/>
      <c r="M285" s="245"/>
      <c r="N285" s="245"/>
      <c r="O285" s="245"/>
      <c r="P285" s="246"/>
      <c r="Q285" s="7" t="str">
        <f>IF(OR(H285="",F285=""),"",IF(H285=F285,1,IF(H285&lt;F285,0,IF(H285-F285&lt;10,2,IF(H285&gt;F285,3,SE)))))</f>
        <v/>
      </c>
      <c r="R285" s="7"/>
      <c r="S285" s="7"/>
      <c r="T285" s="7"/>
      <c r="U285" s="7"/>
      <c r="V285" s="11"/>
      <c r="W285" s="11"/>
      <c r="X285" s="11"/>
      <c r="Y285" s="11"/>
      <c r="Z285" s="11"/>
      <c r="AA285" s="11"/>
      <c r="AB285" s="11"/>
      <c r="AC285" s="11"/>
      <c r="AD285" s="11"/>
      <c r="AE285" s="11"/>
      <c r="AF285" s="11"/>
      <c r="AG285" s="11"/>
      <c r="AH285" s="11"/>
      <c r="AI285" s="5"/>
      <c r="AJ285" s="5"/>
      <c r="AK285" s="4"/>
      <c r="AL285" s="4"/>
      <c r="AM285" s="4"/>
      <c r="AN285" s="4"/>
      <c r="AO285" s="7"/>
      <c r="AP285" s="7"/>
      <c r="AQ285" s="4"/>
      <c r="AR285" s="4"/>
    </row>
    <row r="286" spans="3:44" s="3" customFormat="1" hidden="1" x14ac:dyDescent="0.25">
      <c r="C286" s="7" t="str">
        <f>IF(OR(F286="",H286=""),"",IF(F286=H286,1,IF(F286&lt;H286,0,IF(F286-H286&lt;10,2,IF(F286&gt;H286,3,SE)))))</f>
        <v/>
      </c>
      <c r="D286" s="196"/>
      <c r="E286" s="196"/>
      <c r="F286" s="196"/>
      <c r="G286" s="196"/>
      <c r="H286" s="196"/>
      <c r="I286" s="196"/>
      <c r="J286" s="196"/>
      <c r="K286" s="196"/>
      <c r="L286" s="196"/>
      <c r="M286" s="196"/>
      <c r="N286" s="196"/>
      <c r="O286" s="196"/>
      <c r="P286" s="196"/>
      <c r="Q286" s="7" t="str">
        <f>IF(OR(H286="",F286=""),"",IF(H286=F286,1,IF(H286&lt;F286,0,IF(H286-F286&lt;10,2,IF(H286&gt;F286,3,SE)))))</f>
        <v/>
      </c>
      <c r="R286" s="7"/>
      <c r="S286" s="7"/>
      <c r="T286" s="7"/>
      <c r="U286" s="7"/>
      <c r="V286" s="11"/>
      <c r="W286" s="11"/>
      <c r="X286" s="11"/>
      <c r="Y286" s="11"/>
      <c r="Z286" s="11"/>
      <c r="AA286" s="11"/>
      <c r="AB286" s="11"/>
      <c r="AC286" s="11"/>
      <c r="AD286" s="11"/>
      <c r="AE286" s="11"/>
      <c r="AF286" s="11"/>
      <c r="AG286" s="11"/>
      <c r="AH286" s="11"/>
      <c r="AI286" s="5"/>
      <c r="AJ286" s="5"/>
      <c r="AK286" s="4"/>
      <c r="AL286" s="4"/>
      <c r="AM286" s="4"/>
      <c r="AN286" s="4"/>
      <c r="AO286" s="7"/>
      <c r="AP286" s="7"/>
      <c r="AQ286" s="4"/>
      <c r="AR286" s="4"/>
    </row>
    <row r="287" spans="3:44" s="3" customFormat="1" hidden="1" x14ac:dyDescent="0.25">
      <c r="C287" s="7">
        <f>IF(OR(F287="",H287=""),"",IF(F287=H287,1,IF(F287&lt;H287,0,IF(F287-H287&lt;10,2,IF(F287&gt;H287,3,SE)))))</f>
        <v>3</v>
      </c>
      <c r="D287" s="284" t="str">
        <f>V270</f>
        <v>HOLANDA</v>
      </c>
      <c r="E287" s="284"/>
      <c r="F287" s="197">
        <f>IF(OR(O14="",P14=""),"",SUM(O14:P14))</f>
        <v>132</v>
      </c>
      <c r="G287" s="21" t="s">
        <v>44</v>
      </c>
      <c r="H287" s="197">
        <f>IF(OR(O19="",P19=""),"",SUM(O19:P19))</f>
        <v>99</v>
      </c>
      <c r="I287" s="284" t="str">
        <f>V269</f>
        <v>MEXICO</v>
      </c>
      <c r="J287" s="284"/>
      <c r="K287" s="284"/>
      <c r="L287" s="284"/>
      <c r="M287" s="284"/>
      <c r="N287" s="284"/>
      <c r="O287" s="284"/>
      <c r="P287" s="284"/>
      <c r="Q287" s="7">
        <f>IF(OR(H287="",F287=""),"",IF(H287=F287,1,IF(H287&lt;F287,0,IF(H287-F287&lt;10,2,IF(H287&gt;F287,3,SE)))))</f>
        <v>0</v>
      </c>
      <c r="R287" s="7"/>
      <c r="S287" s="7"/>
      <c r="T287" s="7"/>
      <c r="U287" s="7"/>
      <c r="V287" s="11"/>
      <c r="W287" s="11"/>
      <c r="X287" s="11"/>
      <c r="Y287" s="11"/>
      <c r="Z287" s="11"/>
      <c r="AA287" s="11"/>
      <c r="AB287" s="11"/>
      <c r="AC287" s="11"/>
      <c r="AD287" s="11"/>
      <c r="AE287" s="11"/>
      <c r="AF287" s="11"/>
      <c r="AG287" s="11"/>
      <c r="AH287" s="11"/>
      <c r="AI287" s="5"/>
      <c r="AJ287" s="5"/>
      <c r="AK287" s="4"/>
      <c r="AL287" s="4"/>
      <c r="AM287" s="4"/>
      <c r="AN287" s="4"/>
      <c r="AO287" s="7"/>
      <c r="AP287" s="7"/>
      <c r="AQ287" s="4"/>
      <c r="AR287" s="4"/>
    </row>
    <row r="288" spans="3:44" s="3" customFormat="1" hidden="1" x14ac:dyDescent="0.25">
      <c r="C288" s="7">
        <f>IF(OR(F288="",H288=""),"",IF(F288=H288,1,IF(F288&lt;H288,0,IF(F288-H288&lt;10,2,IF(F288&gt;H288,3,SE)))))</f>
        <v>3</v>
      </c>
      <c r="D288" s="284" t="str">
        <f>V268</f>
        <v>EUA</v>
      </c>
      <c r="E288" s="284"/>
      <c r="F288" s="197">
        <f>IF(OR(O27="",P27=""),"",SUM(O27:P27))</f>
        <v>122</v>
      </c>
      <c r="G288" s="21" t="s">
        <v>44</v>
      </c>
      <c r="H288" s="197">
        <f>IF(OR(O35="",P35=""),"",SUM(O35:P35))</f>
        <v>98</v>
      </c>
      <c r="I288" s="284" t="str">
        <f>V267</f>
        <v>SUÉCIA</v>
      </c>
      <c r="J288" s="284"/>
      <c r="K288" s="284"/>
      <c r="L288" s="284"/>
      <c r="M288" s="284"/>
      <c r="N288" s="284"/>
      <c r="O288" s="284"/>
      <c r="P288" s="284"/>
      <c r="Q288" s="7">
        <f>IF(OR(H288="",F288=""),"",IF(H288=F288,1,IF(H288&lt;F288,0,IF(H288-F288&lt;10,2,IF(H288&gt;F288,3,SE)))))</f>
        <v>0</v>
      </c>
      <c r="R288" s="7"/>
      <c r="S288" s="7"/>
      <c r="T288" s="7"/>
      <c r="U288" s="7"/>
      <c r="V288" s="11"/>
      <c r="W288" s="11"/>
      <c r="X288" s="11"/>
      <c r="Y288" s="11"/>
      <c r="Z288" s="11"/>
      <c r="AA288" s="11"/>
      <c r="AB288" s="11"/>
      <c r="AC288" s="11"/>
      <c r="AD288" s="11"/>
      <c r="AE288" s="11"/>
      <c r="AF288" s="11"/>
      <c r="AG288" s="11"/>
      <c r="AH288" s="11"/>
      <c r="AI288" s="5"/>
      <c r="AJ288" s="5"/>
      <c r="AK288" s="4"/>
      <c r="AL288" s="4"/>
      <c r="AM288" s="4"/>
      <c r="AN288" s="4"/>
      <c r="AO288" s="7"/>
      <c r="AP288" s="7"/>
      <c r="AQ288" s="4"/>
      <c r="AR288" s="4"/>
    </row>
    <row r="289" spans="3:44" s="3" customFormat="1" ht="15.75" hidden="1" thickBot="1" x14ac:dyDescent="0.3">
      <c r="C289" s="7" t="str">
        <f>IF(OR(F289="",H289=""),"",IF(F289=H289,1,IF(F289&lt;H289,0,IF(F289-H289&lt;10,2,IF(F289&gt;H289,3,SE)))))</f>
        <v/>
      </c>
      <c r="D289" s="196"/>
      <c r="E289" s="196"/>
      <c r="F289" s="196"/>
      <c r="G289" s="196"/>
      <c r="H289" s="196"/>
      <c r="I289" s="196"/>
      <c r="J289" s="196"/>
      <c r="K289" s="196"/>
      <c r="L289" s="196"/>
      <c r="M289" s="196"/>
      <c r="N289" s="196"/>
      <c r="O289" s="196"/>
      <c r="P289" s="196"/>
      <c r="Q289" s="7" t="str">
        <f>IF(OR(H289="",F289=""),"",IF(H289=F289,1,IF(H289&lt;F289,0,IF(H289-F289&lt;10,2,IF(H289&gt;F289,3,SE)))))</f>
        <v/>
      </c>
      <c r="R289" s="7"/>
      <c r="S289" s="7"/>
      <c r="T289" s="7"/>
      <c r="U289" s="7"/>
      <c r="V289" s="11"/>
      <c r="W289" s="11"/>
      <c r="X289" s="11"/>
      <c r="Y289" s="11"/>
      <c r="Z289" s="11"/>
      <c r="AA289" s="11"/>
      <c r="AB289" s="11"/>
      <c r="AC289" s="11"/>
      <c r="AD289" s="11"/>
      <c r="AE289" s="11"/>
      <c r="AF289" s="11"/>
      <c r="AG289" s="11"/>
      <c r="AH289" s="11"/>
      <c r="AI289" s="5"/>
      <c r="AJ289" s="5"/>
      <c r="AK289" s="4"/>
      <c r="AL289" s="4"/>
      <c r="AM289" s="4"/>
      <c r="AN289" s="4"/>
      <c r="AO289" s="7"/>
      <c r="AP289" s="7"/>
      <c r="AQ289" s="4"/>
      <c r="AR289" s="4"/>
    </row>
    <row r="290" spans="3:44" s="3" customFormat="1" hidden="1" x14ac:dyDescent="0.25">
      <c r="C290" s="7" t="str">
        <f>IF(OR(F290="",H290=""),"",IF(F290=H290,1,IF(F290&lt;H290,0,IF(F290-H290&lt;10,2,IF(F290&gt;H290,3,SE)))))</f>
        <v/>
      </c>
      <c r="D290" s="241" t="s">
        <v>79</v>
      </c>
      <c r="E290" s="242"/>
      <c r="F290" s="242"/>
      <c r="G290" s="242"/>
      <c r="H290" s="242"/>
      <c r="I290" s="242"/>
      <c r="J290" s="242"/>
      <c r="K290" s="242"/>
      <c r="L290" s="242"/>
      <c r="M290" s="242"/>
      <c r="N290" s="242"/>
      <c r="O290" s="242"/>
      <c r="P290" s="243"/>
      <c r="Q290" s="7" t="str">
        <f>IF(OR(H290="",F290=""),"",IF(H290=F290,1,IF(H290&lt;F290,0,IF(H290-F290&lt;10,2,IF(H290&gt;F290,3,SE)))))</f>
        <v/>
      </c>
      <c r="R290" s="7"/>
      <c r="S290" s="7"/>
      <c r="T290" s="7"/>
      <c r="U290" s="7"/>
      <c r="V290" s="7"/>
      <c r="W290" s="7"/>
      <c r="X290" s="7"/>
      <c r="Y290" s="7"/>
      <c r="Z290" s="7"/>
      <c r="AA290" s="7"/>
      <c r="AB290" s="7"/>
      <c r="AC290" s="7"/>
      <c r="AD290" s="7"/>
      <c r="AE290" s="7"/>
      <c r="AF290" s="7"/>
      <c r="AG290" s="7"/>
      <c r="AH290" s="7"/>
      <c r="AI290" s="4"/>
      <c r="AJ290" s="4"/>
      <c r="AK290" s="4"/>
      <c r="AL290" s="4"/>
      <c r="AM290" s="4"/>
      <c r="AN290" s="4"/>
      <c r="AO290" s="7"/>
      <c r="AP290" s="7"/>
      <c r="AQ290" s="4"/>
      <c r="AR290" s="4"/>
    </row>
    <row r="291" spans="3:44" s="3" customFormat="1" ht="15.75" hidden="1" thickBot="1" x14ac:dyDescent="0.3">
      <c r="C291" s="7" t="str">
        <f>IF(OR(F291="",H291=""),"",IF(F291=H291,1,IF(F291&lt;H291,0,IF(F291-H291&lt;10,2,IF(F291&gt;H291,3,SE)))))</f>
        <v/>
      </c>
      <c r="D291" s="244"/>
      <c r="E291" s="245"/>
      <c r="F291" s="245"/>
      <c r="G291" s="245"/>
      <c r="H291" s="245"/>
      <c r="I291" s="245"/>
      <c r="J291" s="245"/>
      <c r="K291" s="245"/>
      <c r="L291" s="245"/>
      <c r="M291" s="245"/>
      <c r="N291" s="245"/>
      <c r="O291" s="245"/>
      <c r="P291" s="246"/>
      <c r="Q291" s="7" t="str">
        <f>IF(OR(H291="",F291=""),"",IF(H291=F291,1,IF(H291&lt;F291,0,IF(H291-F291&lt;10,2,IF(H291&gt;F291,3,SE)))))</f>
        <v/>
      </c>
      <c r="R291" s="7"/>
      <c r="S291" s="7"/>
      <c r="T291" s="7"/>
      <c r="U291" s="7"/>
      <c r="V291" s="7"/>
      <c r="W291" s="7"/>
      <c r="X291" s="7"/>
      <c r="Y291" s="7"/>
      <c r="Z291" s="7"/>
      <c r="AA291" s="7"/>
      <c r="AB291" s="7"/>
      <c r="AC291" s="7"/>
      <c r="AD291" s="7"/>
      <c r="AE291" s="7"/>
      <c r="AF291" s="7"/>
      <c r="AG291" s="7"/>
      <c r="AH291" s="7"/>
      <c r="AI291" s="4"/>
      <c r="AJ291" s="4"/>
      <c r="AK291" s="4"/>
      <c r="AL291" s="4"/>
      <c r="AM291" s="4"/>
      <c r="AN291" s="4"/>
      <c r="AO291" s="7"/>
      <c r="AP291" s="7"/>
      <c r="AQ291" s="4"/>
      <c r="AR291" s="4"/>
    </row>
    <row r="292" spans="3:44" s="3" customFormat="1" hidden="1" x14ac:dyDescent="0.25">
      <c r="C292" s="7" t="str">
        <f>IF(OR(F292="",H292=""),"",IF(F292=H292,1,IF(F292&lt;H292,0,IF(F292-H292&lt;10,2,IF(F292&gt;H292,3,SE)))))</f>
        <v/>
      </c>
      <c r="D292" s="196"/>
      <c r="E292" s="196"/>
      <c r="F292" s="196"/>
      <c r="G292" s="196"/>
      <c r="H292" s="196"/>
      <c r="I292" s="196"/>
      <c r="J292" s="196"/>
      <c r="K292" s="196"/>
      <c r="L292" s="196"/>
      <c r="M292" s="196"/>
      <c r="N292" s="196"/>
      <c r="O292" s="196"/>
      <c r="P292" s="196"/>
      <c r="Q292" s="7" t="str">
        <f>IF(OR(H292="",F292=""),"",IF(H292=F292,1,IF(H292&lt;F292,0,IF(H292-F292&lt;10,2,IF(H292&gt;F292,3,SE)))))</f>
        <v/>
      </c>
      <c r="R292" s="7"/>
      <c r="S292" s="7"/>
      <c r="T292" s="7"/>
      <c r="U292" s="7"/>
      <c r="V292" s="7"/>
      <c r="W292" s="7"/>
      <c r="X292" s="7"/>
      <c r="Y292" s="7"/>
      <c r="Z292" s="7"/>
      <c r="AA292" s="7"/>
      <c r="AB292" s="7"/>
      <c r="AC292" s="7"/>
      <c r="AD292" s="7"/>
      <c r="AE292" s="7"/>
      <c r="AF292" s="7"/>
      <c r="AG292" s="7"/>
      <c r="AH292" s="7"/>
      <c r="AI292" s="4"/>
      <c r="AJ292" s="4"/>
      <c r="AK292" s="4"/>
      <c r="AL292" s="4"/>
      <c r="AM292" s="4"/>
      <c r="AN292" s="4"/>
      <c r="AO292" s="7"/>
      <c r="AP292" s="7"/>
      <c r="AQ292" s="4"/>
      <c r="AR292" s="4"/>
    </row>
    <row r="293" spans="3:44" s="3" customFormat="1" hidden="1" x14ac:dyDescent="0.25">
      <c r="C293" s="7">
        <f>IF(OR(F293="",H293=""),"",IF(F293=H293,1,IF(F293&lt;H293,0,IF(F293-H293&lt;10,2,IF(F293&gt;H293,3,SE)))))</f>
        <v>3</v>
      </c>
      <c r="D293" s="284" t="str">
        <f>V270</f>
        <v>HOLANDA</v>
      </c>
      <c r="E293" s="284"/>
      <c r="F293" s="197">
        <f>IF(OR(Q14="",R14=""),"",SUM(Q14:R14))</f>
        <v>145</v>
      </c>
      <c r="G293" s="22" t="s">
        <v>44</v>
      </c>
      <c r="H293" s="197">
        <f>IF(OR(Q35="",R35=""),"",SUM(Q35:R35))</f>
        <v>94</v>
      </c>
      <c r="I293" s="284" t="str">
        <f>V267</f>
        <v>SUÉCIA</v>
      </c>
      <c r="J293" s="284"/>
      <c r="K293" s="284"/>
      <c r="L293" s="284"/>
      <c r="M293" s="284"/>
      <c r="N293" s="284"/>
      <c r="O293" s="284"/>
      <c r="P293" s="284"/>
      <c r="Q293" s="7">
        <f>IF(OR(H293="",F293=""),"",IF(H293=F293,1,IF(H293&lt;F293,0,IF(H293-F293&lt;10,2,IF(H293&gt;F293,3,SE)))))</f>
        <v>0</v>
      </c>
      <c r="R293" s="7"/>
      <c r="S293" s="7"/>
      <c r="T293" s="7"/>
      <c r="U293" s="7"/>
      <c r="V293" s="7"/>
      <c r="W293" s="7"/>
      <c r="X293" s="7"/>
      <c r="Y293" s="7"/>
      <c r="Z293" s="7"/>
      <c r="AA293" s="7"/>
      <c r="AB293" s="7"/>
      <c r="AC293" s="7"/>
      <c r="AD293" s="7"/>
      <c r="AE293" s="7"/>
      <c r="AF293" s="7"/>
      <c r="AG293" s="7"/>
      <c r="AH293" s="7"/>
      <c r="AI293" s="4"/>
      <c r="AJ293" s="4"/>
      <c r="AK293" s="4"/>
      <c r="AL293" s="4"/>
      <c r="AM293" s="4"/>
      <c r="AN293" s="4"/>
      <c r="AO293" s="7"/>
      <c r="AP293" s="7"/>
      <c r="AQ293" s="4"/>
      <c r="AR293" s="4"/>
    </row>
    <row r="294" spans="3:44" s="3" customFormat="1" hidden="1" x14ac:dyDescent="0.25">
      <c r="C294" s="7">
        <f>IF(OR(F294="",H294=""),"",IF(F294=H294,1,IF(F294&lt;H294,0,IF(F294-H294&lt;10,2,IF(F294&gt;H294,3,SE)))))</f>
        <v>0</v>
      </c>
      <c r="D294" s="284" t="str">
        <f>V269</f>
        <v>MEXICO</v>
      </c>
      <c r="E294" s="284"/>
      <c r="F294" s="197">
        <f>IF(OR(Q19="",R19=""),"",SUM(Q19:R19))</f>
        <v>102</v>
      </c>
      <c r="G294" s="22" t="s">
        <v>44</v>
      </c>
      <c r="H294" s="197">
        <f>IF(OR(Q27="",R27=""),"",SUM(Q27:R27))</f>
        <v>136</v>
      </c>
      <c r="I294" s="284" t="str">
        <f>V268</f>
        <v>EUA</v>
      </c>
      <c r="J294" s="284"/>
      <c r="K294" s="284"/>
      <c r="L294" s="284"/>
      <c r="M294" s="284"/>
      <c r="N294" s="284"/>
      <c r="O294" s="284"/>
      <c r="P294" s="284"/>
      <c r="Q294" s="7">
        <f>IF(OR(H294="",F294=""),"",IF(H294=F294,1,IF(H294&lt;F294,0,IF(H294-F294&lt;10,2,IF(H294&gt;F294,3,SE)))))</f>
        <v>3</v>
      </c>
      <c r="R294" s="7"/>
      <c r="S294" s="7"/>
      <c r="T294" s="7"/>
      <c r="U294" s="7"/>
      <c r="V294" s="7"/>
      <c r="W294" s="7"/>
      <c r="X294" s="7"/>
      <c r="Y294" s="7"/>
      <c r="Z294" s="7"/>
      <c r="AA294" s="7"/>
      <c r="AB294" s="7"/>
      <c r="AC294" s="7"/>
      <c r="AD294" s="7"/>
      <c r="AE294" s="7"/>
      <c r="AF294" s="7"/>
      <c r="AG294" s="7"/>
      <c r="AH294" s="7"/>
      <c r="AI294" s="4"/>
      <c r="AJ294" s="4"/>
      <c r="AK294" s="4"/>
      <c r="AL294" s="4"/>
      <c r="AM294" s="4"/>
      <c r="AN294" s="4"/>
      <c r="AO294" s="7"/>
      <c r="AP294" s="7"/>
      <c r="AQ294" s="4"/>
      <c r="AR294" s="4"/>
    </row>
    <row r="295" spans="3:44" s="3" customFormat="1" ht="15.75" hidden="1" thickBot="1" x14ac:dyDescent="0.3">
      <c r="C295" s="7" t="str">
        <f>IF(OR(F295="",H295=""),"",IF(F295=H295,1,IF(F295&lt;H295,0,IF(F295-H295&lt;10,2,IF(F295&gt;H295,3,SE)))))</f>
        <v/>
      </c>
      <c r="D295" s="196"/>
      <c r="E295" s="196"/>
      <c r="F295" s="196"/>
      <c r="G295" s="196"/>
      <c r="H295" s="196"/>
      <c r="I295" s="196"/>
      <c r="J295" s="196"/>
      <c r="K295" s="196"/>
      <c r="L295" s="196"/>
      <c r="M295" s="196"/>
      <c r="N295" s="196"/>
      <c r="O295" s="196"/>
      <c r="P295" s="196"/>
      <c r="Q295" s="7" t="str">
        <f>IF(OR(H295="",F295=""),"",IF(H295=F295,1,IF(H295&lt;F295,0,IF(H295-F295&lt;10,2,IF(H295&gt;F295,3,SE)))))</f>
        <v/>
      </c>
      <c r="R295" s="7"/>
      <c r="S295" s="7"/>
      <c r="T295" s="7"/>
      <c r="U295" s="7"/>
      <c r="V295" s="7"/>
      <c r="W295" s="7"/>
      <c r="X295" s="7"/>
      <c r="Y295" s="7"/>
      <c r="Z295" s="7"/>
      <c r="AA295" s="7"/>
      <c r="AB295" s="7"/>
      <c r="AC295" s="7"/>
      <c r="AD295" s="7"/>
      <c r="AE295" s="7"/>
      <c r="AF295" s="7"/>
      <c r="AG295" s="7"/>
      <c r="AH295" s="7"/>
      <c r="AI295" s="4"/>
      <c r="AJ295" s="4"/>
      <c r="AK295" s="4"/>
      <c r="AL295" s="4"/>
      <c r="AM295" s="4"/>
      <c r="AN295" s="4"/>
      <c r="AO295" s="7"/>
      <c r="AP295" s="7"/>
      <c r="AQ295" s="4"/>
      <c r="AR295" s="4"/>
    </row>
    <row r="296" spans="3:44" s="3" customFormat="1" hidden="1" x14ac:dyDescent="0.25">
      <c r="C296" s="7" t="str">
        <f>IF(OR(F296="",H296=""),"",IF(F296=H296,1,IF(F296&lt;H296,0,IF(F296-H296&lt;10,2,IF(F296&gt;H296,3,SE)))))</f>
        <v/>
      </c>
      <c r="D296" s="241" t="s">
        <v>78</v>
      </c>
      <c r="E296" s="242"/>
      <c r="F296" s="242"/>
      <c r="G296" s="242"/>
      <c r="H296" s="242"/>
      <c r="I296" s="242"/>
      <c r="J296" s="242"/>
      <c r="K296" s="242"/>
      <c r="L296" s="242"/>
      <c r="M296" s="242"/>
      <c r="N296" s="242"/>
      <c r="O296" s="242"/>
      <c r="P296" s="243"/>
      <c r="Q296" s="7" t="str">
        <f>IF(OR(H296="",F296=""),"",IF(H296=F296,1,IF(H296&lt;F296,0,IF(H296-F296&lt;10,2,IF(H296&gt;F296,3,SE)))))</f>
        <v/>
      </c>
      <c r="R296" s="7"/>
      <c r="S296" s="7"/>
      <c r="T296" s="7"/>
      <c r="U296" s="7"/>
      <c r="V296" s="7"/>
      <c r="W296" s="7"/>
      <c r="X296" s="7"/>
      <c r="Y296" s="7"/>
      <c r="Z296" s="7"/>
      <c r="AA296" s="7"/>
      <c r="AB296" s="7"/>
      <c r="AC296" s="7"/>
      <c r="AD296" s="7"/>
      <c r="AE296" s="7"/>
      <c r="AF296" s="7"/>
      <c r="AG296" s="7"/>
      <c r="AH296" s="7"/>
      <c r="AI296" s="4"/>
      <c r="AJ296" s="4"/>
      <c r="AK296" s="4"/>
      <c r="AL296" s="4"/>
      <c r="AM296" s="4"/>
      <c r="AN296" s="4"/>
      <c r="AO296" s="7"/>
      <c r="AP296" s="7"/>
      <c r="AQ296" s="4"/>
      <c r="AR296" s="4"/>
    </row>
    <row r="297" spans="3:44" s="3" customFormat="1" ht="15.75" hidden="1" thickBot="1" x14ac:dyDescent="0.3">
      <c r="C297" s="7" t="str">
        <f>IF(OR(F297="",H297=""),"",IF(F297=H297,1,IF(F297&lt;H297,0,IF(F297-H297&lt;10,2,IF(F297&gt;H297,3,SE)))))</f>
        <v/>
      </c>
      <c r="D297" s="244"/>
      <c r="E297" s="245"/>
      <c r="F297" s="245"/>
      <c r="G297" s="245"/>
      <c r="H297" s="245"/>
      <c r="I297" s="245"/>
      <c r="J297" s="245"/>
      <c r="K297" s="245"/>
      <c r="L297" s="245"/>
      <c r="M297" s="245"/>
      <c r="N297" s="245"/>
      <c r="O297" s="245"/>
      <c r="P297" s="246"/>
      <c r="Q297" s="7" t="str">
        <f>IF(OR(H297="",F297=""),"",IF(H297=F297,1,IF(H297&lt;F297,0,IF(H297-F297&lt;10,2,IF(H297&gt;F297,3,SE)))))</f>
        <v/>
      </c>
      <c r="R297" s="7"/>
      <c r="S297" s="7"/>
      <c r="T297" s="7"/>
      <c r="U297" s="7"/>
      <c r="V297" s="7"/>
      <c r="W297" s="7"/>
      <c r="X297" s="7"/>
      <c r="Y297" s="7"/>
      <c r="Z297" s="7"/>
      <c r="AA297" s="7"/>
      <c r="AB297" s="7"/>
      <c r="AC297" s="7"/>
      <c r="AD297" s="7"/>
      <c r="AE297" s="7"/>
      <c r="AF297" s="7"/>
      <c r="AG297" s="7"/>
      <c r="AH297" s="7"/>
      <c r="AI297" s="4"/>
      <c r="AJ297" s="4"/>
      <c r="AK297" s="4"/>
      <c r="AL297" s="4"/>
      <c r="AM297" s="4"/>
      <c r="AN297" s="4"/>
      <c r="AO297" s="7"/>
      <c r="AP297" s="7"/>
      <c r="AQ297" s="4"/>
      <c r="AR297" s="4"/>
    </row>
    <row r="298" spans="3:44" s="3" customFormat="1" hidden="1" x14ac:dyDescent="0.25">
      <c r="C298" s="7" t="str">
        <f>IF(OR(F298="",H298=""),"",IF(F298=H298,1,IF(F298&lt;H298,0,IF(F298-H298&lt;10,2,IF(F298&gt;H298,3,SE)))))</f>
        <v/>
      </c>
      <c r="D298" s="196"/>
      <c r="E298" s="196"/>
      <c r="F298" s="196"/>
      <c r="G298" s="196"/>
      <c r="H298" s="196"/>
      <c r="I298" s="196"/>
      <c r="J298" s="196"/>
      <c r="K298" s="196"/>
      <c r="L298" s="196"/>
      <c r="M298" s="196"/>
      <c r="N298" s="196"/>
      <c r="O298" s="196"/>
      <c r="P298" s="196"/>
      <c r="Q298" s="7" t="str">
        <f>IF(OR(H298="",F298=""),"",IF(H298=F298,1,IF(H298&lt;F298,0,IF(H298-F298&lt;10,2,IF(H298&gt;F298,3,SE)))))</f>
        <v/>
      </c>
      <c r="R298" s="7"/>
      <c r="S298" s="7"/>
      <c r="T298" s="7"/>
      <c r="U298" s="7"/>
      <c r="V298" s="7"/>
      <c r="W298" s="7"/>
      <c r="X298" s="7"/>
      <c r="Y298" s="7"/>
      <c r="Z298" s="7"/>
      <c r="AA298" s="7"/>
      <c r="AB298" s="7"/>
      <c r="AC298" s="7"/>
      <c r="AD298" s="7"/>
      <c r="AE298" s="7"/>
      <c r="AF298" s="7"/>
      <c r="AG298" s="7"/>
      <c r="AH298" s="7"/>
      <c r="AI298" s="4"/>
      <c r="AJ298" s="4"/>
      <c r="AK298" s="4"/>
      <c r="AL298" s="4"/>
      <c r="AM298" s="4"/>
      <c r="AN298" s="4"/>
      <c r="AO298" s="7"/>
      <c r="AP298" s="7"/>
      <c r="AQ298" s="4"/>
      <c r="AR298" s="4"/>
    </row>
    <row r="299" spans="3:44" s="3" customFormat="1" hidden="1" x14ac:dyDescent="0.25">
      <c r="C299" s="7">
        <f>IF(OR(F299="",H299=""),"",IF(F299=H299,1,IF(F299&lt;H299,0,IF(F299-H299&lt;10,2,IF(F299&gt;H299,3,SE)))))</f>
        <v>0</v>
      </c>
      <c r="D299" s="284" t="str">
        <f>V270</f>
        <v>HOLANDA</v>
      </c>
      <c r="E299" s="284"/>
      <c r="F299" s="197">
        <f>IF(OR(S14="",T14=""),"",SUM(S14:T14))</f>
        <v>58</v>
      </c>
      <c r="G299" s="22" t="s">
        <v>44</v>
      </c>
      <c r="H299" s="197">
        <f>IF(OR(S27="",T27=""),"",SUM(S27:T27))</f>
        <v>71</v>
      </c>
      <c r="I299" s="284" t="str">
        <f>V268</f>
        <v>EUA</v>
      </c>
      <c r="J299" s="284"/>
      <c r="K299" s="284"/>
      <c r="L299" s="284"/>
      <c r="M299" s="284"/>
      <c r="N299" s="284"/>
      <c r="O299" s="284"/>
      <c r="P299" s="284"/>
      <c r="Q299" s="7">
        <f>IF(OR(H299="",F299=""),"",IF(H299=F299,1,IF(H299&lt;F299,0,IF(H299-F299&lt;10,2,IF(H299&gt;F299,3,SE)))))</f>
        <v>3</v>
      </c>
      <c r="R299" s="7"/>
      <c r="S299" s="7"/>
      <c r="T299" s="7"/>
      <c r="U299" s="7"/>
      <c r="V299" s="7"/>
      <c r="W299" s="7"/>
      <c r="X299" s="7"/>
      <c r="Y299" s="7"/>
      <c r="Z299" s="7"/>
      <c r="AA299" s="7"/>
      <c r="AB299" s="7"/>
      <c r="AC299" s="7"/>
      <c r="AD299" s="7"/>
      <c r="AE299" s="7"/>
      <c r="AF299" s="7"/>
      <c r="AG299" s="7"/>
      <c r="AH299" s="7"/>
      <c r="AI299" s="4"/>
      <c r="AJ299" s="4"/>
      <c r="AK299" s="4"/>
      <c r="AL299" s="4"/>
      <c r="AM299" s="4"/>
      <c r="AN299" s="4"/>
      <c r="AO299" s="7"/>
      <c r="AP299" s="7"/>
      <c r="AQ299" s="4"/>
      <c r="AR299" s="4"/>
    </row>
    <row r="300" spans="3:44" s="3" customFormat="1" hidden="1" x14ac:dyDescent="0.25">
      <c r="C300" s="7">
        <f>IF(OR(F300="",H300=""),"",IF(F300=H300,1,IF(F300&lt;H300,0,IF(F300-H300&lt;10,2,IF(F300&gt;H300,3,SE)))))</f>
        <v>3</v>
      </c>
      <c r="D300" s="284" t="str">
        <f>V269</f>
        <v>MEXICO</v>
      </c>
      <c r="E300" s="284"/>
      <c r="F300" s="197">
        <f>IF(OR(S19="",T19=""),"",SUM(S19:T19))</f>
        <v>75</v>
      </c>
      <c r="G300" s="22" t="s">
        <v>44</v>
      </c>
      <c r="H300" s="197">
        <f>IF(OR(S35="",T35=""),"",SUM(S35:T35))</f>
        <v>52</v>
      </c>
      <c r="I300" s="284" t="str">
        <f>V267</f>
        <v>SUÉCIA</v>
      </c>
      <c r="J300" s="284"/>
      <c r="K300" s="284"/>
      <c r="L300" s="284"/>
      <c r="M300" s="284"/>
      <c r="N300" s="284"/>
      <c r="O300" s="284"/>
      <c r="P300" s="284"/>
      <c r="Q300" s="7">
        <f>IF(OR(H300="",F300=""),"",IF(H300=F300,1,IF(H300&lt;F300,0,IF(H300-F300&lt;10,2,IF(H300&gt;F300,3,SE)))))</f>
        <v>0</v>
      </c>
      <c r="R300" s="7"/>
      <c r="S300" s="7"/>
      <c r="T300" s="7"/>
      <c r="U300" s="7"/>
      <c r="V300" s="7"/>
      <c r="W300" s="7"/>
      <c r="X300" s="7"/>
      <c r="Y300" s="7"/>
      <c r="Z300" s="7"/>
      <c r="AA300" s="7"/>
      <c r="AB300" s="7"/>
      <c r="AC300" s="7"/>
      <c r="AD300" s="7"/>
      <c r="AE300" s="7"/>
      <c r="AF300" s="7"/>
      <c r="AG300" s="7"/>
      <c r="AH300" s="7"/>
      <c r="AI300" s="4"/>
      <c r="AJ300" s="4"/>
      <c r="AK300" s="4"/>
      <c r="AL300" s="4"/>
      <c r="AM300" s="4"/>
      <c r="AN300" s="4"/>
      <c r="AO300" s="7"/>
      <c r="AP300" s="7"/>
      <c r="AQ300" s="4"/>
      <c r="AR300" s="4"/>
    </row>
    <row r="301" spans="3:44" s="3" customFormat="1" ht="15.75" hidden="1" thickBot="1" x14ac:dyDescent="0.3">
      <c r="C301" s="7" t="str">
        <f>IF(OR(F301="",H301=""),"",IF(F301=H301,1,IF(F301&lt;H301,0,IF(F301-H301&lt;10,2,IF(F301&gt;H301,3,SE)))))</f>
        <v/>
      </c>
      <c r="D301" s="196"/>
      <c r="E301" s="196"/>
      <c r="F301" s="196"/>
      <c r="G301" s="196"/>
      <c r="H301" s="196"/>
      <c r="I301" s="196"/>
      <c r="J301" s="196"/>
      <c r="K301" s="196"/>
      <c r="L301" s="196"/>
      <c r="M301" s="196"/>
      <c r="N301" s="196"/>
      <c r="O301" s="196"/>
      <c r="P301" s="196"/>
      <c r="Q301" s="7" t="str">
        <f>IF(OR(H301="",F301=""),"",IF(H301=F301,1,IF(H301&lt;F301,0,IF(H301-F301&lt;10,2,IF(H301&gt;F301,3,SE)))))</f>
        <v/>
      </c>
      <c r="R301" s="7"/>
      <c r="S301" s="7"/>
      <c r="T301" s="7"/>
      <c r="U301" s="7"/>
      <c r="V301" s="7"/>
      <c r="W301" s="7"/>
      <c r="X301" s="7"/>
      <c r="Y301" s="7"/>
      <c r="Z301" s="7"/>
      <c r="AA301" s="7"/>
      <c r="AB301" s="7"/>
      <c r="AC301" s="7"/>
      <c r="AD301" s="7"/>
      <c r="AE301" s="7"/>
      <c r="AF301" s="7"/>
      <c r="AG301" s="7"/>
      <c r="AH301" s="7"/>
      <c r="AI301" s="4"/>
      <c r="AJ301" s="4"/>
      <c r="AK301" s="4"/>
      <c r="AL301" s="4"/>
      <c r="AM301" s="4"/>
      <c r="AN301" s="4"/>
      <c r="AO301" s="7"/>
      <c r="AP301" s="7"/>
      <c r="AQ301" s="4"/>
      <c r="AR301" s="4"/>
    </row>
    <row r="302" spans="3:44" s="3" customFormat="1" hidden="1" x14ac:dyDescent="0.25">
      <c r="C302" s="7" t="str">
        <f>IF(OR(F302="",H302=""),"",IF(F302=H302,1,IF(F302&lt;H302,0,IF(F302-H302&lt;10,2,IF(F302&gt;H302,3,SE)))))</f>
        <v/>
      </c>
      <c r="D302" s="241" t="s">
        <v>77</v>
      </c>
      <c r="E302" s="242"/>
      <c r="F302" s="242"/>
      <c r="G302" s="242"/>
      <c r="H302" s="242"/>
      <c r="I302" s="242"/>
      <c r="J302" s="242"/>
      <c r="K302" s="242"/>
      <c r="L302" s="242"/>
      <c r="M302" s="242"/>
      <c r="N302" s="242"/>
      <c r="O302" s="242"/>
      <c r="P302" s="243"/>
      <c r="Q302" s="7" t="str">
        <f>IF(OR(H302="",F302=""),"",IF(H302=F302,1,IF(H302&lt;F302,0,IF(H302-F302&lt;10,2,IF(H302&gt;F302,3,SE)))))</f>
        <v/>
      </c>
      <c r="R302" s="7"/>
      <c r="S302" s="7"/>
      <c r="T302" s="7"/>
      <c r="U302" s="7"/>
      <c r="V302" s="7"/>
      <c r="W302" s="7"/>
      <c r="X302" s="7"/>
      <c r="Y302" s="7"/>
      <c r="Z302" s="7"/>
      <c r="AA302" s="7"/>
      <c r="AB302" s="7"/>
      <c r="AC302" s="7"/>
      <c r="AD302" s="7"/>
      <c r="AE302" s="7"/>
      <c r="AF302" s="7"/>
      <c r="AG302" s="7"/>
      <c r="AH302" s="7"/>
      <c r="AI302" s="4"/>
      <c r="AJ302" s="4"/>
      <c r="AK302" s="4"/>
      <c r="AL302" s="4"/>
      <c r="AM302" s="4"/>
      <c r="AN302" s="4"/>
      <c r="AO302" s="7"/>
      <c r="AP302" s="7"/>
      <c r="AQ302" s="4"/>
      <c r="AR302" s="4"/>
    </row>
    <row r="303" spans="3:44" s="3" customFormat="1" ht="15.75" hidden="1" thickBot="1" x14ac:dyDescent="0.3">
      <c r="C303" s="7" t="str">
        <f>IF(OR(F303="",H303=""),"",IF(F303=H303,1,IF(F303&lt;H303,0,IF(F303-H303&lt;10,2,IF(F303&gt;H303,3,SE)))))</f>
        <v/>
      </c>
      <c r="D303" s="244"/>
      <c r="E303" s="245"/>
      <c r="F303" s="245"/>
      <c r="G303" s="245"/>
      <c r="H303" s="245"/>
      <c r="I303" s="245"/>
      <c r="J303" s="245"/>
      <c r="K303" s="245"/>
      <c r="L303" s="245"/>
      <c r="M303" s="245"/>
      <c r="N303" s="245"/>
      <c r="O303" s="245"/>
      <c r="P303" s="246"/>
      <c r="Q303" s="7" t="str">
        <f>IF(OR(H303="",F303=""),"",IF(H303=F303,1,IF(H303&lt;F303,0,IF(H303-F303&lt;10,2,IF(H303&gt;F303,3,SE)))))</f>
        <v/>
      </c>
      <c r="R303" s="7"/>
      <c r="S303" s="7"/>
      <c r="T303" s="7"/>
      <c r="U303" s="7"/>
      <c r="V303" s="7"/>
      <c r="W303" s="7"/>
      <c r="X303" s="7"/>
      <c r="Y303" s="7"/>
      <c r="Z303" s="7"/>
      <c r="AA303" s="7"/>
      <c r="AB303" s="7"/>
      <c r="AC303" s="7"/>
      <c r="AD303" s="7"/>
      <c r="AE303" s="7"/>
      <c r="AF303" s="7"/>
      <c r="AG303" s="7"/>
      <c r="AH303" s="7"/>
      <c r="AI303" s="4"/>
      <c r="AJ303" s="4"/>
      <c r="AK303" s="4"/>
      <c r="AL303" s="4"/>
      <c r="AM303" s="4"/>
      <c r="AN303" s="4"/>
      <c r="AO303" s="7"/>
      <c r="AP303" s="7"/>
      <c r="AQ303" s="4"/>
      <c r="AR303" s="4"/>
    </row>
    <row r="304" spans="3:44" s="3" customFormat="1" hidden="1" x14ac:dyDescent="0.25">
      <c r="C304" s="7" t="str">
        <f>IF(OR(F304="",H304=""),"",IF(F304=H304,1,IF(F304&lt;H304,0,IF(F304-H304&lt;10,2,IF(F304&gt;H304,3,SE)))))</f>
        <v/>
      </c>
      <c r="D304" s="196"/>
      <c r="E304" s="196"/>
      <c r="F304" s="196"/>
      <c r="G304" s="196"/>
      <c r="H304" s="196"/>
      <c r="I304" s="196"/>
      <c r="J304" s="196"/>
      <c r="K304" s="196"/>
      <c r="L304" s="196"/>
      <c r="M304" s="196"/>
      <c r="N304" s="196"/>
      <c r="O304" s="196"/>
      <c r="P304" s="196"/>
      <c r="Q304" s="7" t="str">
        <f>IF(OR(H304="",F304=""),"",IF(H304=F304,1,IF(H304&lt;F304,0,IF(H304-F304&lt;10,2,IF(H304&gt;F304,3,SE)))))</f>
        <v/>
      </c>
      <c r="R304" s="7"/>
      <c r="S304" s="7"/>
      <c r="T304" s="7"/>
      <c r="U304" s="7"/>
      <c r="V304" s="7"/>
      <c r="W304" s="7"/>
      <c r="X304" s="7"/>
      <c r="Y304" s="7"/>
      <c r="Z304" s="7"/>
      <c r="AA304" s="7"/>
      <c r="AB304" s="7"/>
      <c r="AC304" s="7"/>
      <c r="AD304" s="7"/>
      <c r="AE304" s="7"/>
      <c r="AF304" s="7"/>
      <c r="AG304" s="7"/>
      <c r="AH304" s="7"/>
      <c r="AI304" s="4"/>
      <c r="AJ304" s="4"/>
      <c r="AK304" s="4"/>
      <c r="AL304" s="4"/>
      <c r="AM304" s="4"/>
      <c r="AN304" s="4"/>
      <c r="AO304" s="7"/>
      <c r="AP304" s="7"/>
      <c r="AQ304" s="4"/>
      <c r="AR304" s="4"/>
    </row>
    <row r="305" spans="3:44" s="3" customFormat="1" hidden="1" x14ac:dyDescent="0.25">
      <c r="C305" s="7">
        <f>IF(OR(F305="",H305=""),"",IF(F305=H305,1,IF(F305&lt;H305,0,IF(F305-H305&lt;10,2,IF(F305&gt;H305,3,SE)))))</f>
        <v>0</v>
      </c>
      <c r="D305" s="284" t="str">
        <f>V270</f>
        <v>HOLANDA</v>
      </c>
      <c r="E305" s="284"/>
      <c r="F305" s="197">
        <f>IF(OR(U14="",V14=""),"",SUM(U14:V14))</f>
        <v>114</v>
      </c>
      <c r="G305" s="21" t="s">
        <v>44</v>
      </c>
      <c r="H305" s="197">
        <f>IF(OR(U19="",V19=""),"",SUM(U19:V19))</f>
        <v>125</v>
      </c>
      <c r="I305" s="284" t="str">
        <f>V269</f>
        <v>MEXICO</v>
      </c>
      <c r="J305" s="284"/>
      <c r="K305" s="284"/>
      <c r="L305" s="284"/>
      <c r="M305" s="284"/>
      <c r="N305" s="284"/>
      <c r="O305" s="284"/>
      <c r="P305" s="284"/>
      <c r="Q305" s="7">
        <f>IF(OR(H305="",F305=""),"",IF(H305=F305,1,IF(H305&lt;F305,0,IF(H305-F305&lt;10,2,IF(H305&gt;F305,3,SE)))))</f>
        <v>3</v>
      </c>
      <c r="R305" s="7"/>
      <c r="S305" s="7"/>
      <c r="T305" s="7"/>
      <c r="U305" s="7"/>
      <c r="V305" s="7"/>
      <c r="W305" s="7"/>
      <c r="X305" s="7"/>
      <c r="Y305" s="7"/>
      <c r="Z305" s="7"/>
      <c r="AA305" s="7"/>
      <c r="AB305" s="7"/>
      <c r="AC305" s="7"/>
      <c r="AD305" s="7"/>
      <c r="AE305" s="7"/>
      <c r="AF305" s="7"/>
      <c r="AG305" s="7"/>
      <c r="AH305" s="7"/>
      <c r="AI305" s="4"/>
      <c r="AJ305" s="4"/>
      <c r="AK305" s="4"/>
      <c r="AL305" s="4"/>
      <c r="AM305" s="4"/>
      <c r="AN305" s="4"/>
      <c r="AO305" s="4"/>
      <c r="AP305" s="4"/>
      <c r="AQ305" s="4"/>
      <c r="AR305" s="4"/>
    </row>
    <row r="306" spans="3:44" s="3" customFormat="1" hidden="1" x14ac:dyDescent="0.25">
      <c r="C306" s="7">
        <f>IF(OR(F306="",H306=""),"",IF(F306=H306,1,IF(F306&lt;H306,0,IF(F306-H306&lt;10,2,IF(F306&gt;H306,3,SE)))))</f>
        <v>3</v>
      </c>
      <c r="D306" s="284" t="str">
        <f>V268</f>
        <v>EUA</v>
      </c>
      <c r="E306" s="284"/>
      <c r="F306" s="197">
        <f>IF(OR(U27="",V27=""),"",SUM(U27:V27))</f>
        <v>133</v>
      </c>
      <c r="G306" s="21" t="s">
        <v>44</v>
      </c>
      <c r="H306" s="197">
        <f>IF(OR(U35="",V35=""),"",SUM(U35:V35))</f>
        <v>87</v>
      </c>
      <c r="I306" s="284" t="str">
        <f>V267</f>
        <v>SUÉCIA</v>
      </c>
      <c r="J306" s="284"/>
      <c r="K306" s="284"/>
      <c r="L306" s="284"/>
      <c r="M306" s="284"/>
      <c r="N306" s="284"/>
      <c r="O306" s="284"/>
      <c r="P306" s="284"/>
      <c r="Q306" s="7">
        <f>IF(OR(H306="",F306=""),"",IF(H306=F306,1,IF(H306&lt;F306,0,IF(H306-F306&lt;10,2,IF(H306&gt;F306,3,SE)))))</f>
        <v>0</v>
      </c>
      <c r="R306" s="7"/>
      <c r="S306" s="7"/>
      <c r="T306" s="7"/>
      <c r="U306" s="7"/>
      <c r="V306" s="7"/>
      <c r="W306" s="7"/>
      <c r="X306" s="7"/>
      <c r="Y306" s="7"/>
      <c r="Z306" s="7"/>
      <c r="AA306" s="7"/>
      <c r="AB306" s="7"/>
      <c r="AC306" s="7"/>
      <c r="AD306" s="7"/>
      <c r="AE306" s="7"/>
      <c r="AF306" s="7"/>
      <c r="AG306" s="7"/>
      <c r="AH306" s="7"/>
      <c r="AI306" s="4"/>
      <c r="AJ306" s="4"/>
      <c r="AK306" s="4"/>
      <c r="AL306" s="4"/>
      <c r="AM306" s="4"/>
      <c r="AN306" s="4"/>
    </row>
    <row r="307" spans="3:44" s="3" customFormat="1" ht="15.75" hidden="1" thickBot="1" x14ac:dyDescent="0.3">
      <c r="C307" s="7"/>
      <c r="D307" s="228"/>
      <c r="E307" s="228"/>
      <c r="F307" s="24"/>
      <c r="G307" s="25"/>
      <c r="H307" s="24"/>
      <c r="I307" s="228"/>
      <c r="J307" s="228"/>
      <c r="K307" s="228"/>
      <c r="L307" s="228"/>
      <c r="M307" s="228"/>
      <c r="N307" s="228"/>
      <c r="O307" s="228"/>
      <c r="P307" s="228"/>
      <c r="Q307" s="7"/>
      <c r="R307" s="7"/>
      <c r="S307" s="7"/>
      <c r="T307" s="7"/>
      <c r="U307" s="7"/>
      <c r="V307" s="7"/>
      <c r="W307" s="7"/>
      <c r="X307" s="7"/>
      <c r="Y307" s="7"/>
      <c r="Z307" s="7"/>
      <c r="AA307" s="7"/>
      <c r="AB307" s="7"/>
      <c r="AC307" s="7"/>
      <c r="AD307" s="7"/>
      <c r="AE307" s="7"/>
      <c r="AF307" s="7"/>
      <c r="AG307" s="7"/>
      <c r="AH307" s="7"/>
      <c r="AI307" s="4"/>
      <c r="AJ307" s="4"/>
      <c r="AK307" s="4"/>
      <c r="AL307" s="4"/>
      <c r="AM307" s="4"/>
      <c r="AN307" s="4"/>
    </row>
    <row r="308" spans="3:44" s="3" customFormat="1" ht="15" hidden="1" customHeight="1" x14ac:dyDescent="0.25">
      <c r="C308" s="7"/>
      <c r="D308" s="241" t="s">
        <v>106</v>
      </c>
      <c r="E308" s="242"/>
      <c r="F308" s="242"/>
      <c r="G308" s="242"/>
      <c r="H308" s="242"/>
      <c r="I308" s="242"/>
      <c r="J308" s="242"/>
      <c r="K308" s="242"/>
      <c r="L308" s="242"/>
      <c r="M308" s="242"/>
      <c r="N308" s="242"/>
      <c r="O308" s="243"/>
      <c r="P308" s="196"/>
      <c r="Q308" s="7" t="str">
        <f>IF(OR(H308="",F308=""),"",IF(H308=F308,1,IF(H308&lt;F308,0,IF(H308-F308&lt;10,2,IF(H308&gt;F308,3,SE)))))</f>
        <v/>
      </c>
      <c r="R308" s="7" t="s">
        <v>36</v>
      </c>
      <c r="S308" s="7"/>
      <c r="T308" s="7"/>
      <c r="U308" s="7"/>
      <c r="V308" s="11"/>
      <c r="W308" s="11"/>
      <c r="X308" s="11"/>
      <c r="Y308" s="11"/>
      <c r="Z308" s="11"/>
      <c r="AA308" s="11"/>
      <c r="AB308" s="11"/>
      <c r="AC308" s="11"/>
      <c r="AD308" s="11"/>
      <c r="AE308" s="11"/>
      <c r="AF308" s="11"/>
      <c r="AG308" s="11"/>
      <c r="AH308" s="11"/>
      <c r="AI308" s="5"/>
      <c r="AJ308" s="5"/>
      <c r="AK308" s="5"/>
      <c r="AL308" s="5"/>
      <c r="AM308" s="4"/>
      <c r="AN308" s="4"/>
      <c r="AO308" s="7"/>
      <c r="AP308" s="7"/>
      <c r="AQ308" s="4"/>
      <c r="AR308" s="4"/>
    </row>
    <row r="309" spans="3:44" s="3" customFormat="1" ht="15.75" hidden="1" customHeight="1" thickBot="1" x14ac:dyDescent="0.3">
      <c r="C309" s="7"/>
      <c r="D309" s="244"/>
      <c r="E309" s="245"/>
      <c r="F309" s="245"/>
      <c r="G309" s="245"/>
      <c r="H309" s="245"/>
      <c r="I309" s="245"/>
      <c r="J309" s="245"/>
      <c r="K309" s="245"/>
      <c r="L309" s="245"/>
      <c r="M309" s="245"/>
      <c r="N309" s="245"/>
      <c r="O309" s="246"/>
      <c r="P309" s="196"/>
      <c r="Q309" s="7" t="str">
        <f>IF(OR(H309="",F309=""),"",IF(H309=F309,1,IF(H309&lt;F309,0,IF(H309-F309&lt;10,2,IF(H309&gt;F309,3,SE)))))</f>
        <v/>
      </c>
      <c r="R309" s="7" t="s">
        <v>39</v>
      </c>
      <c r="S309" s="7"/>
      <c r="T309" s="7"/>
      <c r="U309" s="7"/>
      <c r="V309" s="11"/>
      <c r="W309" s="11"/>
      <c r="X309" s="11"/>
      <c r="Y309" s="11"/>
      <c r="Z309" s="11"/>
      <c r="AA309" s="11"/>
      <c r="AB309" s="11"/>
      <c r="AC309" s="11"/>
      <c r="AD309" s="11"/>
      <c r="AE309" s="11"/>
      <c r="AF309" s="11"/>
      <c r="AG309" s="11"/>
      <c r="AH309" s="11"/>
      <c r="AI309" s="5"/>
      <c r="AJ309" s="5"/>
      <c r="AK309" s="5"/>
      <c r="AL309" s="5"/>
      <c r="AM309" s="4"/>
      <c r="AN309" s="4"/>
      <c r="AO309" s="7"/>
      <c r="AP309" s="7"/>
      <c r="AQ309" s="4"/>
      <c r="AR309" s="4"/>
    </row>
    <row r="310" spans="3:44" s="3" customFormat="1" ht="15.75" hidden="1" thickBot="1" x14ac:dyDescent="0.3">
      <c r="C310" s="7"/>
      <c r="D310" s="201" t="s">
        <v>35</v>
      </c>
      <c r="E310" s="180" t="s">
        <v>18</v>
      </c>
      <c r="F310" s="181" t="s">
        <v>87</v>
      </c>
      <c r="G310" s="181" t="s">
        <v>4</v>
      </c>
      <c r="H310" s="181" t="s">
        <v>83</v>
      </c>
      <c r="I310" s="181" t="s">
        <v>84</v>
      </c>
      <c r="J310" s="181" t="s">
        <v>85</v>
      </c>
      <c r="K310" s="181" t="s">
        <v>86</v>
      </c>
      <c r="L310" s="181" t="s">
        <v>37</v>
      </c>
      <c r="M310" s="181" t="s">
        <v>5</v>
      </c>
      <c r="N310" s="181" t="s">
        <v>6</v>
      </c>
      <c r="O310" s="182" t="s">
        <v>88</v>
      </c>
      <c r="P310" s="196"/>
      <c r="Q310" s="7"/>
      <c r="R310" s="7" t="s">
        <v>89</v>
      </c>
      <c r="S310" s="7"/>
      <c r="T310" s="7"/>
      <c r="U310" s="183" t="s">
        <v>35</v>
      </c>
      <c r="V310" s="18" t="s">
        <v>3</v>
      </c>
      <c r="W310" s="18" t="s">
        <v>87</v>
      </c>
      <c r="X310" s="18"/>
      <c r="Y310" s="18" t="s">
        <v>4</v>
      </c>
      <c r="Z310" s="18" t="s">
        <v>83</v>
      </c>
      <c r="AA310" s="18"/>
      <c r="AB310" s="18"/>
      <c r="AC310" s="18" t="s">
        <v>84</v>
      </c>
      <c r="AD310" s="18" t="s">
        <v>85</v>
      </c>
      <c r="AE310" s="18" t="s">
        <v>86</v>
      </c>
      <c r="AF310" s="18" t="s">
        <v>37</v>
      </c>
      <c r="AG310" s="18" t="s">
        <v>5</v>
      </c>
      <c r="AH310" s="18" t="s">
        <v>6</v>
      </c>
      <c r="AI310" s="2" t="s">
        <v>88</v>
      </c>
      <c r="AJ310" s="2" t="s">
        <v>7</v>
      </c>
      <c r="AK310" s="2" t="s">
        <v>8</v>
      </c>
      <c r="AL310" s="2" t="s">
        <v>9</v>
      </c>
      <c r="AM310" s="4"/>
      <c r="AN310" s="4"/>
      <c r="AO310" s="7"/>
      <c r="AP310" s="7"/>
      <c r="AQ310" s="4"/>
      <c r="AR310" s="4"/>
    </row>
    <row r="311" spans="3:44" s="3" customFormat="1" hidden="1" x14ac:dyDescent="0.25">
      <c r="C311" s="7"/>
      <c r="D311" s="202" t="s">
        <v>38</v>
      </c>
      <c r="E311" s="185" t="str">
        <f>VLOOKUP(AL311,$U$311:$AK$314,2)</f>
        <v>REP.TCHECA</v>
      </c>
      <c r="F311" s="206">
        <f>VLOOKUP(AL311,$U$311:$AK$314,3)</f>
        <v>6</v>
      </c>
      <c r="G311" s="206">
        <f>VLOOKUP(AL311,$U$311:$AK$314,4)</f>
        <v>0</v>
      </c>
      <c r="H311" s="207">
        <f>VLOOKUP(AL311,$U$311:$AK$314,5)</f>
        <v>12</v>
      </c>
      <c r="I311" s="207">
        <f>VLOOKUP(AL311,$U$311:$AK$314,6)</f>
        <v>3</v>
      </c>
      <c r="J311" s="207">
        <f>VLOOKUP(AL311,$U$311:$AK$314,7)</f>
        <v>0</v>
      </c>
      <c r="K311" s="207">
        <f>VLOOKUP(AL311,$U$311:$AK$314,8)</f>
        <v>0</v>
      </c>
      <c r="L311" s="207">
        <f>VLOOKUP(AL311,$U$311:$AK$314,9)</f>
        <v>1</v>
      </c>
      <c r="M311" s="207">
        <f>VLOOKUP(AL311,$U$311:$AK$314,10)</f>
        <v>1</v>
      </c>
      <c r="N311" s="206">
        <f>VLOOKUP(AL311,$U$311:$AK$314,11)</f>
        <v>1</v>
      </c>
      <c r="O311" s="220">
        <f>VLOOKUP(AL311,$U$311:$AK$314,12)</f>
        <v>755</v>
      </c>
      <c r="P311" s="196"/>
      <c r="Q311" s="7"/>
      <c r="R311" s="7" t="s">
        <v>90</v>
      </c>
      <c r="S311" s="7"/>
      <c r="T311" s="7"/>
      <c r="U311" s="183">
        <v>1</v>
      </c>
      <c r="V311" s="11" t="s">
        <v>100</v>
      </c>
      <c r="W311" s="11">
        <f>COUNT(H337,H344,H350,H319,H326,H332)</f>
        <v>6</v>
      </c>
      <c r="X311" s="11"/>
      <c r="Y311" s="11">
        <f>SUM(Q319,Q326,Q332,Q337,Q344,Q350)</f>
        <v>12</v>
      </c>
      <c r="Z311" s="11">
        <f>SUM(COUNTIFS($C$319:$C$350,3,$D$319:$D$350,V311),COUNTIFS($I$319:$I$350,V311,$Q$319:$Q$350,3))</f>
        <v>3</v>
      </c>
      <c r="AA311" s="11"/>
      <c r="AB311" s="11"/>
      <c r="AC311" s="11">
        <f>SUM(COUNTIFS($C$319:$C$350,2,$D$319:$D$350,V311),COUNTIFS($I$319:$I$350,V311,$Q$319:$Q$350,2))</f>
        <v>1</v>
      </c>
      <c r="AD311" s="11">
        <f>SUM(COUNTIFS($C$319:$C$350,1,$D$319:$D$350,V311),COUNTIFS($I$319:$I$350,V311,$Q$319:$Q$350,1))</f>
        <v>1</v>
      </c>
      <c r="AE311" s="11">
        <f>SUM(COUNTIFS($C$319:$C$350,0,$D$319:$D$350,V311),COUNTIFS($I$319:$I$350,V311,$Q$319:$Q$350,0))</f>
        <v>1</v>
      </c>
      <c r="AF311" s="204">
        <f>SUM(H337,H344,H350,H319,H326,H332)</f>
        <v>755</v>
      </c>
      <c r="AG311" s="204">
        <f>SUM(F319,F326,F332,F337,F344,F350)</f>
        <v>632</v>
      </c>
      <c r="AH311" s="204">
        <f>AF311-AG311</f>
        <v>123</v>
      </c>
      <c r="AI311" s="6">
        <f>IF(OR($F$231="",$H$231=""),0,(Y311/(W311*3)))</f>
        <v>0.66666666666666663</v>
      </c>
      <c r="AJ311" s="5">
        <f>(Y311*10^10)+((AF311+5000)*10^6)+AH311*10+U311</f>
        <v>125755001231</v>
      </c>
      <c r="AK311" s="5">
        <f>LARGE($AJ$311:$AJ$314,U311)</f>
        <v>125755001231</v>
      </c>
      <c r="AL311" s="98">
        <f>MATCH(AK311,$AJ$311:$AJ$314,0)</f>
        <v>1</v>
      </c>
      <c r="AM311" s="4"/>
      <c r="AN311" s="4"/>
      <c r="AO311" s="7"/>
      <c r="AP311" s="7"/>
      <c r="AQ311" s="4"/>
      <c r="AR311" s="4"/>
    </row>
    <row r="312" spans="3:44" s="3" customFormat="1" hidden="1" x14ac:dyDescent="0.25">
      <c r="C312" s="7"/>
      <c r="D312" s="205" t="s">
        <v>40</v>
      </c>
      <c r="E312" s="185" t="str">
        <f>VLOOKUP(AL312,$U$311:$AK$314,2)</f>
        <v>FRANÇA</v>
      </c>
      <c r="F312" s="206">
        <f>VLOOKUP(AL312,$U$311:$AK$314,3)</f>
        <v>6</v>
      </c>
      <c r="G312" s="206">
        <f>VLOOKUP(AL312,$U$311:$AK$314,4)</f>
        <v>0</v>
      </c>
      <c r="H312" s="207">
        <f>VLOOKUP(AL312,$U$311:$AK$314,5)</f>
        <v>8</v>
      </c>
      <c r="I312" s="207">
        <f>VLOOKUP(AL312,$U$311:$AK$314,6)</f>
        <v>2</v>
      </c>
      <c r="J312" s="207">
        <f>VLOOKUP(AL312,$U$311:$AK$314,7)</f>
        <v>0</v>
      </c>
      <c r="K312" s="207">
        <f>VLOOKUP(AL312,$U$311:$AK$314,8)</f>
        <v>0</v>
      </c>
      <c r="L312" s="207">
        <f>VLOOKUP(AL312,$U$311:$AK$314,9)</f>
        <v>1</v>
      </c>
      <c r="M312" s="207">
        <f>VLOOKUP(AL312,$U$311:$AK$314,10)</f>
        <v>0</v>
      </c>
      <c r="N312" s="206">
        <f>VLOOKUP(AL312,$U$311:$AK$314,11)</f>
        <v>3</v>
      </c>
      <c r="O312" s="220">
        <f>VLOOKUP(AL312,$U$311:$AK$314,12)</f>
        <v>607</v>
      </c>
      <c r="P312" s="196"/>
      <c r="Q312" s="7"/>
      <c r="R312" s="7" t="s">
        <v>91</v>
      </c>
      <c r="S312" s="7"/>
      <c r="T312" s="7"/>
      <c r="U312" s="183">
        <v>2</v>
      </c>
      <c r="V312" s="11" t="s">
        <v>28</v>
      </c>
      <c r="W312" s="11">
        <f>COUNT(H320,H325,F332,H338,H343,F350)</f>
        <v>6</v>
      </c>
      <c r="X312" s="11"/>
      <c r="Y312" s="11">
        <f>SUM(Q320,Q325,C332,Q338,Q343,C350)</f>
        <v>6</v>
      </c>
      <c r="Z312" s="11">
        <f>SUM(COUNTIFS($C$319:$C$350,3,$D$319:$D$350,V312),COUNTIFS($I$319:$I$350,V312,$Q$319:$Q$350,3))</f>
        <v>2</v>
      </c>
      <c r="AA312" s="11"/>
      <c r="AB312" s="11"/>
      <c r="AC312" s="11">
        <f>SUM(COUNTIFS($C$319:$C$350,2,$D$319:$D$350,V312),COUNTIFS($I$319:$I$350,V312,$Q$319:$Q$350,2))</f>
        <v>0</v>
      </c>
      <c r="AD312" s="11">
        <f>SUM(COUNTIFS($C$319:$C$350,1,$D$319:$D$350,V312),COUNTIFS($I$319:$I$350,V312,$Q$319:$Q$350,1))</f>
        <v>0</v>
      </c>
      <c r="AE312" s="11">
        <f>SUM(COUNTIFS($C$319:$C$350,0,$D$319:$D$350,V312),COUNTIFS($I$319:$I$350,V312,$Q$319:$Q$350,0))</f>
        <v>4</v>
      </c>
      <c r="AF312" s="204">
        <f>SUM(H320,H325,F332,H338,H343,F350)</f>
        <v>617</v>
      </c>
      <c r="AG312" s="204">
        <f>SUM(H350,F343,F338,H332,F325,F320)</f>
        <v>679</v>
      </c>
      <c r="AH312" s="204">
        <f t="shared" ref="AH312:AH314" si="15">AF312-AG312</f>
        <v>-62</v>
      </c>
      <c r="AI312" s="6">
        <f>IF(OR($F$231="",$H$231=""),0,(Y312/(W312*3)))</f>
        <v>0.33333333333333331</v>
      </c>
      <c r="AJ312" s="5">
        <f>(Y312*10^10)+((AF312+5000)*10^6)+AH312*10+U312</f>
        <v>65616999382</v>
      </c>
      <c r="AK312" s="5">
        <f>LARGE($AJ$311:$AJ$314,U312)</f>
        <v>85606999624</v>
      </c>
      <c r="AL312" s="98">
        <f t="shared" ref="AL312:AL314" si="16">MATCH(AK312,$AJ$311:$AJ$314,0)</f>
        <v>4</v>
      </c>
      <c r="AM312" s="4"/>
      <c r="AN312" s="4"/>
      <c r="AO312" s="7"/>
      <c r="AP312" s="7"/>
      <c r="AQ312" s="4"/>
      <c r="AR312" s="4"/>
    </row>
    <row r="313" spans="3:44" s="3" customFormat="1" hidden="1" x14ac:dyDescent="0.25">
      <c r="C313" s="7"/>
      <c r="D313" s="209" t="s">
        <v>41</v>
      </c>
      <c r="E313" s="192" t="str">
        <f>VLOOKUP(AL313,$U$311:$AK$314,2)</f>
        <v>URUGUAI</v>
      </c>
      <c r="F313" s="210">
        <f>VLOOKUP(AL313,$U$311:$AK$314,3)</f>
        <v>6</v>
      </c>
      <c r="G313" s="210">
        <f>VLOOKUP(AL313,$U$311:$AK$314,4)</f>
        <v>0</v>
      </c>
      <c r="H313" s="211">
        <f>VLOOKUP(AL313,$U$311:$AK$314,5)</f>
        <v>7</v>
      </c>
      <c r="I313" s="211">
        <f>VLOOKUP(AL313,$U$311:$AK$314,6)</f>
        <v>2</v>
      </c>
      <c r="J313" s="211">
        <f>VLOOKUP(AL313,$U$311:$AK$314,7)</f>
        <v>0</v>
      </c>
      <c r="K313" s="211">
        <f>VLOOKUP(AL313,$U$311:$AK$314,8)</f>
        <v>0</v>
      </c>
      <c r="L313" s="211">
        <f>VLOOKUP(AL313,$U$311:$AK$314,9)</f>
        <v>0</v>
      </c>
      <c r="M313" s="211">
        <f>VLOOKUP(AL313,$U$311:$AK$314,10)</f>
        <v>1</v>
      </c>
      <c r="N313" s="210">
        <f>VLOOKUP(AL313,$U$311:$AK$314,11)</f>
        <v>3</v>
      </c>
      <c r="O313" s="221">
        <f>VLOOKUP(AL313,$U$311:$AK$314,12)</f>
        <v>629</v>
      </c>
      <c r="P313" s="196"/>
      <c r="Q313" s="7"/>
      <c r="R313" s="7" t="s">
        <v>92</v>
      </c>
      <c r="S313" s="7"/>
      <c r="T313" s="7"/>
      <c r="U313" s="183">
        <v>3</v>
      </c>
      <c r="V313" s="11" t="s">
        <v>20</v>
      </c>
      <c r="W313" s="11">
        <f>COUNT(H349,F344,F338,H331,F326,F320)</f>
        <v>6</v>
      </c>
      <c r="X313" s="11"/>
      <c r="Y313" s="11">
        <f>SUM(C320,C326,Q331,C338,C344,Q349)</f>
        <v>7</v>
      </c>
      <c r="Z313" s="11">
        <f>SUM(COUNTIFS($C$319:$C$350,3,$D$319:$D$350,V313),COUNTIFS($I$319:$I$350,V313,$Q$319:$Q$350,3))</f>
        <v>2</v>
      </c>
      <c r="AA313" s="11"/>
      <c r="AB313" s="11"/>
      <c r="AC313" s="11">
        <f>SUM(COUNTIFS($C$319:$C$350,2,$D$319:$D$350,V313),COUNTIFS($I$319:$I$350,V313,$Q$319:$Q$350,2))</f>
        <v>0</v>
      </c>
      <c r="AD313" s="11">
        <f>SUM(COUNTIFS($C$319:$C$350,1,$D$319:$D$350,V313),COUNTIFS($I$319:$I$350,V313,$Q$319:$Q$350,1))</f>
        <v>1</v>
      </c>
      <c r="AE313" s="11">
        <f>SUM(COUNTIFS($C$319:$C$350,0,$D$319:$D$350,V313),COUNTIFS($I$319:$I$350,V313,$Q$319:$Q$350,0))</f>
        <v>3</v>
      </c>
      <c r="AF313" s="204">
        <f>SUM(H349,F344,F338,H331,F326,F320)</f>
        <v>629</v>
      </c>
      <c r="AG313" s="204">
        <f>SUM(H320,H326,F331,H338,H344,F349)</f>
        <v>652</v>
      </c>
      <c r="AH313" s="204">
        <f t="shared" si="15"/>
        <v>-23</v>
      </c>
      <c r="AI313" s="6">
        <f>IF(OR($F$231="",$H$231=""),0,(Y313/(W313*3)))</f>
        <v>0.3888888888888889</v>
      </c>
      <c r="AJ313" s="5">
        <f>(Y313*10^10)+((AF313+5000)*10^6)+AH313*10+U313</f>
        <v>75628999773</v>
      </c>
      <c r="AK313" s="5">
        <f>LARGE($AJ$311:$AJ$314,U313)</f>
        <v>75628999773</v>
      </c>
      <c r="AL313" s="98">
        <f t="shared" si="16"/>
        <v>3</v>
      </c>
      <c r="AM313" s="4"/>
      <c r="AN313" s="4"/>
      <c r="AO313" s="7"/>
      <c r="AP313" s="7"/>
      <c r="AQ313" s="4"/>
      <c r="AR313" s="4"/>
    </row>
    <row r="314" spans="3:44" s="3" customFormat="1" ht="15.75" hidden="1" thickBot="1" x14ac:dyDescent="0.3">
      <c r="C314" s="7"/>
      <c r="D314" s="213" t="s">
        <v>42</v>
      </c>
      <c r="E314" s="192" t="str">
        <f>VLOOKUP(AL314,$U$311:$AK$314,2)</f>
        <v>GANA</v>
      </c>
      <c r="F314" s="210">
        <f>VLOOKUP(AL314,$U$311:$AK$314,3)</f>
        <v>6</v>
      </c>
      <c r="G314" s="210">
        <f>VLOOKUP(AL314,$U$311:$AK$314,4)</f>
        <v>0</v>
      </c>
      <c r="H314" s="211">
        <f>VLOOKUP(AL314,$U$311:$AK$314,5)</f>
        <v>6</v>
      </c>
      <c r="I314" s="211">
        <f>VLOOKUP(AL314,$U$311:$AK$314,6)</f>
        <v>2</v>
      </c>
      <c r="J314" s="211">
        <f>VLOOKUP(AL314,$U$311:$AK$314,7)</f>
        <v>0</v>
      </c>
      <c r="K314" s="211">
        <f>VLOOKUP(AL314,$U$311:$AK$314,8)</f>
        <v>0</v>
      </c>
      <c r="L314" s="211">
        <f>VLOOKUP(AL314,$U$311:$AK$314,9)</f>
        <v>0</v>
      </c>
      <c r="M314" s="211">
        <f>VLOOKUP(AL314,$U$311:$AK$314,10)</f>
        <v>0</v>
      </c>
      <c r="N314" s="210">
        <f>VLOOKUP(AL314,$U$311:$AK$314,11)</f>
        <v>4</v>
      </c>
      <c r="O314" s="221">
        <f>VLOOKUP(AL314,$U$311:$AK$314,12)</f>
        <v>617</v>
      </c>
      <c r="P314" s="196"/>
      <c r="Q314" s="7"/>
      <c r="R314" s="7" t="s">
        <v>93</v>
      </c>
      <c r="S314" s="7"/>
      <c r="T314" s="7"/>
      <c r="U314" s="183">
        <v>4</v>
      </c>
      <c r="V314" s="11" t="s">
        <v>16</v>
      </c>
      <c r="W314" s="11">
        <f>COUNT(F319,F325,F331,F337,F343,F349)</f>
        <v>6</v>
      </c>
      <c r="X314" s="11"/>
      <c r="Y314" s="11">
        <f>SUM(C319,C325,C331,C337,C343,C349)</f>
        <v>8</v>
      </c>
      <c r="Z314" s="11">
        <f>SUM(COUNTIFS($C$319:$C$350,3,$D$319:$D$350,V314),COUNTIFS($I$319:$I$350,V314,$Q$319:$Q$350,3))</f>
        <v>2</v>
      </c>
      <c r="AA314" s="11"/>
      <c r="AB314" s="11"/>
      <c r="AC314" s="11">
        <f>SUM(COUNTIFS($C$319:$C$350,2,$D$319:$D$350,V314),COUNTIFS($I$319:$I$350,V314,$Q$319:$Q$350,2))</f>
        <v>1</v>
      </c>
      <c r="AD314" s="11">
        <f>SUM(COUNTIFS($C$319:$C$350,1,$D$319:$D$350,V314),COUNTIFS($I$319:$I$350,V314,$Q$319:$Q$350,1))</f>
        <v>0</v>
      </c>
      <c r="AE314" s="11">
        <f>SUM(COUNTIFS($C$319:$C$350,0,$D$319:$D$350,V314),COUNTIFS($I$319:$I$350,V314,$Q$319:$Q$350,0))</f>
        <v>3</v>
      </c>
      <c r="AF314" s="204">
        <f>SUM(F319,F325,F331,F337,F343,F349)</f>
        <v>607</v>
      </c>
      <c r="AG314" s="204">
        <f>SUM(H349,H343,H337,H331,H325,H319)</f>
        <v>645</v>
      </c>
      <c r="AH314" s="204">
        <f t="shared" si="15"/>
        <v>-38</v>
      </c>
      <c r="AI314" s="6">
        <f>IF(OR($F$231="",$H$231=""),0,(Y314/(W314*3)))</f>
        <v>0.44444444444444442</v>
      </c>
      <c r="AJ314" s="5">
        <f>(Y314*10^10)+((AF314+5000)*10^6)+AH314*10+U314</f>
        <v>85606999624</v>
      </c>
      <c r="AK314" s="5">
        <f>LARGE($AJ$311:$AJ$314,U314)</f>
        <v>65616999382</v>
      </c>
      <c r="AL314" s="98">
        <f t="shared" si="16"/>
        <v>2</v>
      </c>
      <c r="AM314" s="4"/>
      <c r="AN314" s="4"/>
      <c r="AO314" s="7"/>
      <c r="AP314" s="7"/>
      <c r="AQ314" s="4"/>
      <c r="AR314" s="4"/>
    </row>
    <row r="315" spans="3:44" s="3" customFormat="1" ht="15.75" hidden="1" thickBot="1" x14ac:dyDescent="0.3">
      <c r="C315" s="7"/>
      <c r="D315" s="196"/>
      <c r="E315" s="196"/>
      <c r="F315" s="196"/>
      <c r="G315" s="196"/>
      <c r="H315" s="196"/>
      <c r="I315" s="196"/>
      <c r="J315" s="196"/>
      <c r="K315" s="196"/>
      <c r="L315" s="196"/>
      <c r="M315" s="196"/>
      <c r="N315" s="196"/>
      <c r="O315" s="196"/>
      <c r="P315" s="196"/>
      <c r="Q315" s="7" t="str">
        <f>IF(OR(H315="",F315=""),"",IF(H315=F315,1,IF(H315&lt;F315,0,IF(H315-F315&lt;10,2,IF(H315&gt;F315,3,SE)))))</f>
        <v/>
      </c>
      <c r="R315" s="7" t="s">
        <v>94</v>
      </c>
      <c r="S315" s="7"/>
      <c r="T315" s="7"/>
      <c r="U315" s="7"/>
      <c r="V315" s="11"/>
      <c r="W315" s="11"/>
      <c r="X315" s="11"/>
      <c r="Y315" s="11"/>
      <c r="Z315" s="11"/>
      <c r="AA315" s="11"/>
      <c r="AB315" s="11"/>
      <c r="AC315" s="11"/>
      <c r="AD315" s="11"/>
      <c r="AE315" s="11"/>
      <c r="AF315" s="11"/>
      <c r="AG315" s="11"/>
      <c r="AH315" s="11"/>
      <c r="AI315" s="5"/>
      <c r="AJ315" s="5"/>
      <c r="AK315" s="5"/>
      <c r="AL315" s="5"/>
      <c r="AM315" s="4"/>
      <c r="AN315" s="4"/>
      <c r="AO315" s="7"/>
      <c r="AP315" s="7"/>
      <c r="AQ315" s="4"/>
      <c r="AR315" s="4"/>
    </row>
    <row r="316" spans="3:44" s="3" customFormat="1" hidden="1" x14ac:dyDescent="0.25">
      <c r="C316" s="7" t="str">
        <f>IF(OR(F316="",H316=""),"",IF(F316=H316,1,IF(F316&lt;H316,0,IF(F316-H316&lt;10,2,IF(F316&gt;H316,3,SE)))))</f>
        <v/>
      </c>
      <c r="D316" s="278" t="s">
        <v>82</v>
      </c>
      <c r="E316" s="279"/>
      <c r="F316" s="279"/>
      <c r="G316" s="279"/>
      <c r="H316" s="279"/>
      <c r="I316" s="279"/>
      <c r="J316" s="279"/>
      <c r="K316" s="279"/>
      <c r="L316" s="279"/>
      <c r="M316" s="279"/>
      <c r="N316" s="279"/>
      <c r="O316" s="279"/>
      <c r="P316" s="280"/>
      <c r="Q316" s="7" t="str">
        <f>IF(OR(H316="",F316=""),"",IF(H316=F316,1,IF(H316&lt;F316,0,IF(H316-F316&lt;10,2,IF(H316&gt;F316,3,SE)))))</f>
        <v/>
      </c>
      <c r="R316" s="7" t="s">
        <v>43</v>
      </c>
      <c r="S316" s="7"/>
      <c r="T316" s="7"/>
      <c r="U316" s="7"/>
      <c r="V316" s="11"/>
      <c r="W316" s="11"/>
      <c r="X316" s="11"/>
      <c r="Y316" s="11"/>
      <c r="Z316" s="11"/>
      <c r="AA316" s="11"/>
      <c r="AB316" s="11"/>
      <c r="AC316" s="11"/>
      <c r="AD316" s="11"/>
      <c r="AE316" s="11"/>
      <c r="AF316" s="11"/>
      <c r="AG316" s="11"/>
      <c r="AH316" s="11"/>
      <c r="AI316" s="5"/>
      <c r="AJ316" s="5"/>
      <c r="AK316" s="5"/>
      <c r="AL316" s="5"/>
      <c r="AM316" s="4"/>
      <c r="AN316" s="4"/>
      <c r="AO316" s="7"/>
      <c r="AP316" s="7"/>
      <c r="AQ316" s="4"/>
      <c r="AR316" s="4"/>
    </row>
    <row r="317" spans="3:44" s="3" customFormat="1" ht="15.75" hidden="1" thickBot="1" x14ac:dyDescent="0.3">
      <c r="C317" s="7" t="str">
        <f>IF(OR(F317="",H317=""),"",IF(F317=H317,1,IF(F317&lt;H317,0,IF(F317-H317&lt;10,2,IF(F317&gt;H317,3,SE)))))</f>
        <v/>
      </c>
      <c r="D317" s="281"/>
      <c r="E317" s="282"/>
      <c r="F317" s="282"/>
      <c r="G317" s="282"/>
      <c r="H317" s="282"/>
      <c r="I317" s="282"/>
      <c r="J317" s="282"/>
      <c r="K317" s="282"/>
      <c r="L317" s="282"/>
      <c r="M317" s="282"/>
      <c r="N317" s="282"/>
      <c r="O317" s="282"/>
      <c r="P317" s="283"/>
      <c r="Q317" s="7" t="str">
        <f>IF(OR(H317="",F317=""),"",IF(H317=F317,1,IF(H317&lt;F317,0,IF(H317-F317&lt;10,2,IF(H317&gt;F317,3,SE)))))</f>
        <v/>
      </c>
      <c r="R317" s="7" t="s">
        <v>95</v>
      </c>
      <c r="S317" s="7"/>
      <c r="T317" s="7"/>
      <c r="U317" s="7"/>
      <c r="V317" s="11"/>
      <c r="W317" s="11"/>
      <c r="X317" s="11"/>
      <c r="Y317" s="11"/>
      <c r="Z317" s="11"/>
      <c r="AA317" s="11"/>
      <c r="AB317" s="11"/>
      <c r="AC317" s="11"/>
      <c r="AD317" s="11"/>
      <c r="AE317" s="11"/>
      <c r="AF317" s="11"/>
      <c r="AG317" s="11"/>
      <c r="AH317" s="11"/>
      <c r="AI317" s="5"/>
      <c r="AJ317" s="5"/>
      <c r="AK317" s="5"/>
      <c r="AL317" s="5"/>
      <c r="AM317" s="4"/>
      <c r="AN317" s="4"/>
      <c r="AO317" s="7"/>
      <c r="AP317" s="7"/>
      <c r="AQ317" s="4"/>
      <c r="AR317" s="4"/>
    </row>
    <row r="318" spans="3:44" s="3" customFormat="1" ht="15.75" hidden="1" thickBot="1" x14ac:dyDescent="0.3">
      <c r="C318" s="7" t="str">
        <f>IF(OR(F318="",H318=""),"",IF(F318=H318,1,IF(F318&lt;H318,0,IF(F318-H318&lt;10,2,IF(F318&gt;H318,3,SE)))))</f>
        <v/>
      </c>
      <c r="D318" s="196"/>
      <c r="E318" s="196"/>
      <c r="F318" s="196"/>
      <c r="G318" s="196"/>
      <c r="H318" s="196"/>
      <c r="I318" s="196"/>
      <c r="J318" s="196"/>
      <c r="K318" s="196"/>
      <c r="L318" s="196"/>
      <c r="M318" s="196"/>
      <c r="N318" s="196"/>
      <c r="O318" s="196"/>
      <c r="P318" s="196"/>
      <c r="Q318" s="7" t="str">
        <f>IF(OR(H318="",F318=""),"",IF(H318=F318,1,IF(H318&lt;F318,0,IF(H318-F318&lt;10,2,IF(H318&gt;F318,3,SE)))))</f>
        <v/>
      </c>
      <c r="R318" s="7"/>
      <c r="S318" s="7"/>
      <c r="T318" s="7"/>
      <c r="U318" s="7"/>
      <c r="V318" s="11"/>
      <c r="W318" s="11"/>
      <c r="X318" s="11"/>
      <c r="Y318" s="11"/>
      <c r="Z318" s="11"/>
      <c r="AA318" s="11"/>
      <c r="AB318" s="11"/>
      <c r="AC318" s="11"/>
      <c r="AD318" s="11"/>
      <c r="AE318" s="11"/>
      <c r="AF318" s="11"/>
      <c r="AG318" s="11"/>
      <c r="AH318" s="11"/>
      <c r="AI318" s="5"/>
      <c r="AJ318" s="5"/>
      <c r="AK318" s="5"/>
      <c r="AL318" s="5"/>
      <c r="AM318" s="4"/>
      <c r="AN318" s="4"/>
      <c r="AO318" s="7"/>
      <c r="AP318" s="7"/>
      <c r="AQ318" s="4"/>
      <c r="AR318" s="4"/>
    </row>
    <row r="319" spans="3:44" s="3" customFormat="1" ht="15.75" hidden="1" thickBot="1" x14ac:dyDescent="0.3">
      <c r="C319" s="7">
        <f>IF(OR(F319="",H319=""),"",IF(F319=H319,1,IF(F319&lt;H319,0,IF(F319-H319&lt;10,2,IF(F319&gt;H319,3,SE)))))</f>
        <v>3</v>
      </c>
      <c r="D319" s="284" t="str">
        <f>V314</f>
        <v>FRANÇA</v>
      </c>
      <c r="E319" s="284"/>
      <c r="F319" s="197">
        <f>IF(OR(K15="",L15=""),"",SUM(K15:L15))</f>
        <v>149</v>
      </c>
      <c r="G319" s="21" t="s">
        <v>44</v>
      </c>
      <c r="H319" s="197">
        <f>IF(OR(K34="",L34=""),"",SUM(K34:L34))</f>
        <v>138</v>
      </c>
      <c r="I319" s="284" t="str">
        <f>V311</f>
        <v>REP.TCHECA</v>
      </c>
      <c r="J319" s="284"/>
      <c r="K319" s="284"/>
      <c r="L319" s="284"/>
      <c r="M319" s="284"/>
      <c r="N319" s="284"/>
      <c r="O319" s="284"/>
      <c r="P319" s="284"/>
      <c r="Q319" s="7">
        <f>IF(OR(H319="",F319=""),"",IF(H319=F319,1,IF(H319&lt;F319,0,IF(H319-F319&lt;10,2,IF(H319&gt;F319,3,SE)))))</f>
        <v>0</v>
      </c>
      <c r="R319" s="198"/>
      <c r="S319" s="7" t="s">
        <v>96</v>
      </c>
      <c r="T319" s="7"/>
      <c r="U319" s="7"/>
      <c r="V319" s="11"/>
      <c r="W319" s="11"/>
      <c r="X319" s="11"/>
      <c r="Y319" s="11"/>
      <c r="Z319" s="11"/>
      <c r="AA319" s="11"/>
      <c r="AB319" s="11"/>
      <c r="AC319" s="11"/>
      <c r="AD319" s="11"/>
      <c r="AE319" s="11"/>
      <c r="AF319" s="11"/>
      <c r="AG319" s="11"/>
      <c r="AH319" s="11"/>
      <c r="AI319" s="5"/>
      <c r="AJ319" s="5"/>
      <c r="AK319" s="5"/>
      <c r="AL319" s="5"/>
      <c r="AM319" s="4"/>
      <c r="AN319" s="4"/>
      <c r="AO319" s="7"/>
      <c r="AP319" s="7"/>
      <c r="AQ319" s="4"/>
      <c r="AR319" s="4"/>
    </row>
    <row r="320" spans="3:44" s="3" customFormat="1" ht="15.75" hidden="1" thickBot="1" x14ac:dyDescent="0.3">
      <c r="C320" s="7">
        <f>IF(OR(F320="",H320=""),"",IF(F320=H320,1,IF(F320&lt;H320,0,IF(F320-H320&lt;10,2,IF(F320&gt;H320,3,SE)))))</f>
        <v>0</v>
      </c>
      <c r="D320" s="284" t="str">
        <f>V313</f>
        <v>URUGUAI</v>
      </c>
      <c r="E320" s="284"/>
      <c r="F320" s="197">
        <f>IF(OR(K18="",L18=""),"",SUM(K18:L18))</f>
        <v>140</v>
      </c>
      <c r="G320" s="21" t="s">
        <v>44</v>
      </c>
      <c r="H320" s="197">
        <f>IF(OR(K26="",L26=""),"",SUM(K26:L26))</f>
        <v>157</v>
      </c>
      <c r="I320" s="284" t="str">
        <f>V312</f>
        <v>GANA</v>
      </c>
      <c r="J320" s="284"/>
      <c r="K320" s="284"/>
      <c r="L320" s="284"/>
      <c r="M320" s="284"/>
      <c r="N320" s="284"/>
      <c r="O320" s="284"/>
      <c r="P320" s="284"/>
      <c r="Q320" s="7">
        <f>IF(OR(H320="",F320=""),"",IF(H320=F320,1,IF(H320&lt;F320,0,IF(H320-F320&lt;10,2,IF(H320&gt;F320,3,SE)))))</f>
        <v>3</v>
      </c>
      <c r="R320" s="199"/>
      <c r="S320" s="7" t="s">
        <v>97</v>
      </c>
      <c r="T320" s="7"/>
      <c r="U320" s="7"/>
      <c r="V320" s="11"/>
      <c r="W320" s="11"/>
      <c r="X320" s="11"/>
      <c r="Y320" s="11"/>
      <c r="Z320" s="11"/>
      <c r="AA320" s="11"/>
      <c r="AB320" s="11"/>
      <c r="AC320" s="11"/>
      <c r="AD320" s="11"/>
      <c r="AE320" s="11"/>
      <c r="AF320" s="11"/>
      <c r="AG320" s="11"/>
      <c r="AH320" s="11"/>
      <c r="AI320" s="5"/>
      <c r="AJ320" s="5"/>
      <c r="AK320" s="5"/>
      <c r="AL320" s="5"/>
      <c r="AM320" s="4"/>
      <c r="AN320" s="4"/>
      <c r="AO320" s="7"/>
      <c r="AP320" s="7"/>
      <c r="AQ320" s="4"/>
      <c r="AR320" s="4"/>
    </row>
    <row r="321" spans="3:44" s="3" customFormat="1" ht="15.75" hidden="1" thickBot="1" x14ac:dyDescent="0.3">
      <c r="C321" s="7" t="str">
        <f>IF(OR(F321="",H321=""),"",IF(F321=H321,1,IF(F321&lt;H321,0,IF(F321-H321&lt;10,2,IF(F321&gt;H321,3,SE)))))</f>
        <v/>
      </c>
      <c r="D321" s="196"/>
      <c r="E321" s="196"/>
      <c r="F321" s="196"/>
      <c r="G321" s="196"/>
      <c r="H321" s="196"/>
      <c r="I321" s="196"/>
      <c r="J321" s="196"/>
      <c r="K321" s="196"/>
      <c r="L321" s="196"/>
      <c r="M321" s="196"/>
      <c r="N321" s="196"/>
      <c r="O321" s="196"/>
      <c r="P321" s="196"/>
      <c r="Q321" s="7" t="str">
        <f>IF(OR(H321="",F321=""),"",IF(H321=F321,1,IF(H321&lt;F321,0,IF(H321-F321&lt;10,2,IF(H321&gt;F321,3,SE)))))</f>
        <v/>
      </c>
      <c r="R321" s="7"/>
      <c r="S321" s="7"/>
      <c r="T321" s="7"/>
      <c r="U321" s="7"/>
      <c r="V321" s="11"/>
      <c r="W321" s="11"/>
      <c r="X321" s="11"/>
      <c r="Y321" s="11"/>
      <c r="Z321" s="11"/>
      <c r="AA321" s="11"/>
      <c r="AB321" s="11"/>
      <c r="AC321" s="11"/>
      <c r="AD321" s="11"/>
      <c r="AE321" s="11"/>
      <c r="AF321" s="11"/>
      <c r="AG321" s="11"/>
      <c r="AH321" s="11"/>
      <c r="AI321" s="5"/>
      <c r="AJ321" s="5"/>
      <c r="AK321" s="5"/>
      <c r="AL321" s="5"/>
      <c r="AM321" s="4"/>
      <c r="AN321" s="4"/>
      <c r="AO321" s="7"/>
      <c r="AP321" s="7"/>
      <c r="AQ321" s="4"/>
      <c r="AR321" s="4"/>
    </row>
    <row r="322" spans="3:44" s="3" customFormat="1" hidden="1" x14ac:dyDescent="0.25">
      <c r="C322" s="7" t="str">
        <f>IF(OR(F322="",H322=""),"",IF(F322=H322,1,IF(F322&lt;H322,0,IF(F322-H322&lt;10,2,IF(F322&gt;H322,3,SE)))))</f>
        <v/>
      </c>
      <c r="D322" s="241" t="s">
        <v>81</v>
      </c>
      <c r="E322" s="242"/>
      <c r="F322" s="242"/>
      <c r="G322" s="242"/>
      <c r="H322" s="242"/>
      <c r="I322" s="242"/>
      <c r="J322" s="242"/>
      <c r="K322" s="242"/>
      <c r="L322" s="242"/>
      <c r="M322" s="242"/>
      <c r="N322" s="242"/>
      <c r="O322" s="242"/>
      <c r="P322" s="243"/>
      <c r="Q322" s="7" t="str">
        <f>IF(OR(H322="",F322=""),"",IF(H322=F322,1,IF(H322&lt;F322,0,IF(H322-F322&lt;10,2,IF(H322&gt;F322,3,SE)))))</f>
        <v/>
      </c>
      <c r="R322" s="7"/>
      <c r="S322" s="7"/>
      <c r="T322" s="7"/>
      <c r="U322" s="7"/>
      <c r="V322" s="11"/>
      <c r="W322" s="11"/>
      <c r="X322" s="11"/>
      <c r="Y322" s="11"/>
      <c r="Z322" s="11"/>
      <c r="AA322" s="11"/>
      <c r="AB322" s="11"/>
      <c r="AC322" s="11"/>
      <c r="AD322" s="11"/>
      <c r="AE322" s="11"/>
      <c r="AF322" s="11"/>
      <c r="AG322" s="11"/>
      <c r="AH322" s="11"/>
      <c r="AI322" s="5"/>
      <c r="AJ322" s="5"/>
      <c r="AK322" s="5"/>
      <c r="AL322" s="5"/>
      <c r="AM322" s="4"/>
      <c r="AN322" s="4"/>
      <c r="AO322" s="7"/>
      <c r="AP322" s="7"/>
      <c r="AQ322" s="4"/>
      <c r="AR322" s="4"/>
    </row>
    <row r="323" spans="3:44" s="3" customFormat="1" ht="15.75" hidden="1" thickBot="1" x14ac:dyDescent="0.3">
      <c r="C323" s="7" t="str">
        <f>IF(OR(F323="",H323=""),"",IF(F323=H323,1,IF(F323&lt;H323,0,IF(F323-H323&lt;10,2,IF(F323&gt;H323,3,SE)))))</f>
        <v/>
      </c>
      <c r="D323" s="244"/>
      <c r="E323" s="245"/>
      <c r="F323" s="245"/>
      <c r="G323" s="245"/>
      <c r="H323" s="245"/>
      <c r="I323" s="245"/>
      <c r="J323" s="245"/>
      <c r="K323" s="245"/>
      <c r="L323" s="245"/>
      <c r="M323" s="245"/>
      <c r="N323" s="245"/>
      <c r="O323" s="245"/>
      <c r="P323" s="246"/>
      <c r="Q323" s="7" t="str">
        <f>IF(OR(H323="",F323=""),"",IF(H323=F323,1,IF(H323&lt;F323,0,IF(H323-F323&lt;10,2,IF(H323&gt;F323,3,SE)))))</f>
        <v/>
      </c>
      <c r="R323" s="7"/>
      <c r="S323" s="7"/>
      <c r="T323" s="7"/>
      <c r="U323" s="7"/>
      <c r="V323" s="11"/>
      <c r="W323" s="11"/>
      <c r="X323" s="11"/>
      <c r="Y323" s="11"/>
      <c r="Z323" s="11"/>
      <c r="AA323" s="11"/>
      <c r="AB323" s="11"/>
      <c r="AC323" s="11"/>
      <c r="AD323" s="11"/>
      <c r="AE323" s="11"/>
      <c r="AF323" s="11"/>
      <c r="AG323" s="11"/>
      <c r="AH323" s="11"/>
      <c r="AI323" s="5"/>
      <c r="AJ323" s="5"/>
      <c r="AK323" s="5"/>
      <c r="AL323" s="5"/>
      <c r="AM323" s="4"/>
      <c r="AN323" s="4"/>
      <c r="AO323" s="7"/>
      <c r="AP323" s="7"/>
      <c r="AQ323" s="4"/>
      <c r="AR323" s="4"/>
    </row>
    <row r="324" spans="3:44" s="3" customFormat="1" hidden="1" x14ac:dyDescent="0.25">
      <c r="C324" s="7" t="str">
        <f>IF(OR(F324="",H324=""),"",IF(F324=H324,1,IF(F324&lt;H324,0,IF(F324-H324&lt;10,2,IF(F324&gt;H324,3,SE)))))</f>
        <v/>
      </c>
      <c r="D324" s="196"/>
      <c r="E324" s="196"/>
      <c r="F324" s="196"/>
      <c r="G324" s="196"/>
      <c r="H324" s="196"/>
      <c r="I324" s="196"/>
      <c r="J324" s="196"/>
      <c r="K324" s="196"/>
      <c r="L324" s="196"/>
      <c r="M324" s="196"/>
      <c r="N324" s="196"/>
      <c r="O324" s="196"/>
      <c r="P324" s="196"/>
      <c r="Q324" s="7" t="str">
        <f>IF(OR(H324="",F324=""),"",IF(H324=F324,1,IF(H324&lt;F324,0,IF(H324-F324&lt;10,2,IF(H324&gt;F324,3,SE)))))</f>
        <v/>
      </c>
      <c r="R324" s="7"/>
      <c r="S324" s="7"/>
      <c r="T324" s="7"/>
      <c r="U324" s="7"/>
      <c r="V324" s="11"/>
      <c r="W324" s="11"/>
      <c r="X324" s="11"/>
      <c r="Y324" s="11"/>
      <c r="Z324" s="11"/>
      <c r="AA324" s="11"/>
      <c r="AB324" s="11"/>
      <c r="AC324" s="11"/>
      <c r="AD324" s="11"/>
      <c r="AE324" s="11"/>
      <c r="AF324" s="11"/>
      <c r="AG324" s="11"/>
      <c r="AH324" s="11"/>
      <c r="AI324" s="101"/>
      <c r="AJ324" s="101"/>
      <c r="AK324" s="101"/>
      <c r="AL324" s="101"/>
      <c r="AM324" s="67"/>
      <c r="AN324" s="67"/>
      <c r="AO324" s="7"/>
      <c r="AP324" s="7"/>
      <c r="AQ324" s="4"/>
      <c r="AR324" s="4"/>
    </row>
    <row r="325" spans="3:44" s="3" customFormat="1" hidden="1" x14ac:dyDescent="0.25">
      <c r="C325" s="7">
        <f>IF(OR(F325="",H325=""),"",IF(F325=H325,1,IF(F325&lt;H325,0,IF(F325-H325&lt;10,2,IF(F325&gt;H325,3,SE)))))</f>
        <v>0</v>
      </c>
      <c r="D325" s="284" t="str">
        <f>V314</f>
        <v>FRANÇA</v>
      </c>
      <c r="E325" s="284"/>
      <c r="F325" s="197">
        <f>IF(OR(M15="",N15=""),"",SUM(M15:N15))</f>
        <v>47</v>
      </c>
      <c r="G325" s="22" t="s">
        <v>44</v>
      </c>
      <c r="H325" s="197">
        <f>IF(OR(M26="",N26=""),"",SUM(M26:N26))</f>
        <v>74</v>
      </c>
      <c r="I325" s="284" t="str">
        <f>V312</f>
        <v>GANA</v>
      </c>
      <c r="J325" s="284"/>
      <c r="K325" s="284"/>
      <c r="L325" s="284"/>
      <c r="M325" s="284"/>
      <c r="N325" s="284"/>
      <c r="O325" s="284"/>
      <c r="P325" s="284"/>
      <c r="Q325" s="7">
        <f>IF(OR(H325="",F325=""),"",IF(H325=F325,1,IF(H325&lt;F325,0,IF(H325-F325&lt;10,2,IF(H325&gt;F325,3,SE)))))</f>
        <v>3</v>
      </c>
      <c r="R325" s="7"/>
      <c r="S325" s="7"/>
      <c r="T325" s="7"/>
      <c r="U325" s="7"/>
      <c r="V325" s="11"/>
      <c r="W325" s="11"/>
      <c r="X325" s="11"/>
      <c r="Y325" s="11"/>
      <c r="Z325" s="11"/>
      <c r="AA325" s="11"/>
      <c r="AB325" s="11"/>
      <c r="AC325" s="11"/>
      <c r="AD325" s="11"/>
      <c r="AE325" s="11"/>
      <c r="AF325" s="11"/>
      <c r="AG325" s="11"/>
      <c r="AH325" s="11"/>
      <c r="AI325" s="101"/>
      <c r="AJ325" s="101"/>
      <c r="AK325" s="101"/>
      <c r="AL325" s="101"/>
      <c r="AM325" s="67"/>
      <c r="AN325" s="67"/>
      <c r="AO325" s="7"/>
      <c r="AP325" s="7"/>
      <c r="AQ325" s="4"/>
      <c r="AR325" s="4"/>
    </row>
    <row r="326" spans="3:44" s="3" customFormat="1" hidden="1" x14ac:dyDescent="0.25">
      <c r="C326" s="7">
        <f>IF(OR(F326="",H326=""),"",IF(F326=H326,1,IF(F326&lt;H326,0,IF(F326-H326&lt;10,2,IF(F326&gt;H326,3,SE)))))</f>
        <v>0</v>
      </c>
      <c r="D326" s="284" t="str">
        <f>V313</f>
        <v>URUGUAI</v>
      </c>
      <c r="E326" s="284"/>
      <c r="F326" s="197">
        <f>IF(OR(M18="",N18=""),"",SUM(M18:N18))</f>
        <v>82</v>
      </c>
      <c r="G326" s="22" t="s">
        <v>44</v>
      </c>
      <c r="H326" s="197">
        <f>IF(OR(M34="",N34=""),"",SUM(M34:N34))</f>
        <v>88</v>
      </c>
      <c r="I326" s="284" t="str">
        <f>V311</f>
        <v>REP.TCHECA</v>
      </c>
      <c r="J326" s="284"/>
      <c r="K326" s="284"/>
      <c r="L326" s="284"/>
      <c r="M326" s="284"/>
      <c r="N326" s="284"/>
      <c r="O326" s="284"/>
      <c r="P326" s="284"/>
      <c r="Q326" s="7">
        <f>IF(OR(H326="",F326=""),"",IF(H326=F326,1,IF(H326&lt;F326,0,IF(H326-F326&lt;10,2,IF(H326&gt;F326,3,SE)))))</f>
        <v>2</v>
      </c>
      <c r="R326" s="7"/>
      <c r="S326" s="7"/>
      <c r="T326" s="7"/>
      <c r="U326" s="7"/>
      <c r="V326" s="11"/>
      <c r="W326" s="11"/>
      <c r="X326" s="11"/>
      <c r="Y326" s="11"/>
      <c r="Z326" s="11"/>
      <c r="AA326" s="11"/>
      <c r="AB326" s="11"/>
      <c r="AC326" s="11"/>
      <c r="AD326" s="11"/>
      <c r="AE326" s="11"/>
      <c r="AF326" s="11"/>
      <c r="AG326" s="11"/>
      <c r="AH326" s="11"/>
      <c r="AI326" s="101"/>
      <c r="AJ326" s="101"/>
      <c r="AK326" s="101"/>
      <c r="AL326" s="101"/>
      <c r="AM326" s="67"/>
      <c r="AN326" s="67"/>
      <c r="AO326" s="7"/>
      <c r="AP326" s="7"/>
      <c r="AQ326" s="4"/>
      <c r="AR326" s="4"/>
    </row>
    <row r="327" spans="3:44" s="3" customFormat="1" ht="15.75" hidden="1" thickBot="1" x14ac:dyDescent="0.3">
      <c r="C327" s="7" t="str">
        <f>IF(OR(F327="",H327=""),"",IF(F327=H327,1,IF(F327&lt;H327,0,IF(F327-H327&lt;10,2,IF(F327&gt;H327,3,SE)))))</f>
        <v/>
      </c>
      <c r="D327" s="196"/>
      <c r="E327" s="196"/>
      <c r="F327" s="200"/>
      <c r="G327" s="196"/>
      <c r="H327" s="196"/>
      <c r="I327" s="196"/>
      <c r="J327" s="196"/>
      <c r="K327" s="196"/>
      <c r="L327" s="196"/>
      <c r="M327" s="196"/>
      <c r="N327" s="196"/>
      <c r="O327" s="196"/>
      <c r="P327" s="196"/>
      <c r="Q327" s="7" t="str">
        <f>IF(OR(H327="",F327=""),"",IF(H327=F327,1,IF(H327&lt;F327,0,IF(H327-F327&lt;10,2,IF(H327&gt;F327,3,SE)))))</f>
        <v/>
      </c>
      <c r="R327" s="7"/>
      <c r="S327" s="7"/>
      <c r="T327" s="7"/>
      <c r="U327" s="7"/>
      <c r="V327" s="11"/>
      <c r="W327" s="11"/>
      <c r="X327" s="11"/>
      <c r="Y327" s="11"/>
      <c r="Z327" s="11"/>
      <c r="AA327" s="11"/>
      <c r="AB327" s="11"/>
      <c r="AC327" s="11"/>
      <c r="AD327" s="11"/>
      <c r="AE327" s="11"/>
      <c r="AF327" s="11"/>
      <c r="AG327" s="11"/>
      <c r="AH327" s="11"/>
      <c r="AI327" s="101"/>
      <c r="AJ327" s="101"/>
      <c r="AK327" s="101"/>
      <c r="AL327" s="101"/>
      <c r="AM327" s="67"/>
      <c r="AN327" s="67"/>
      <c r="AO327" s="7"/>
      <c r="AP327" s="7"/>
      <c r="AQ327" s="4"/>
      <c r="AR327" s="4"/>
    </row>
    <row r="328" spans="3:44" s="3" customFormat="1" hidden="1" x14ac:dyDescent="0.25">
      <c r="C328" s="7" t="str">
        <f>IF(OR(F328="",H328=""),"",IF(F328=H328,1,IF(F328&lt;H328,0,IF(F328-H328&lt;10,2,IF(F328&gt;H328,3,SE)))))</f>
        <v/>
      </c>
      <c r="D328" s="241" t="s">
        <v>80</v>
      </c>
      <c r="E328" s="242"/>
      <c r="F328" s="242"/>
      <c r="G328" s="242"/>
      <c r="H328" s="242"/>
      <c r="I328" s="242"/>
      <c r="J328" s="242"/>
      <c r="K328" s="242"/>
      <c r="L328" s="242"/>
      <c r="M328" s="242"/>
      <c r="N328" s="242"/>
      <c r="O328" s="242"/>
      <c r="P328" s="243"/>
      <c r="Q328" s="7" t="str">
        <f>IF(OR(H328="",F328=""),"",IF(H328=F328,1,IF(H328&lt;F328,0,IF(H328-F328&lt;10,2,IF(H328&gt;F328,3,SE)))))</f>
        <v/>
      </c>
      <c r="R328" s="7"/>
      <c r="S328" s="7"/>
      <c r="T328" s="7"/>
      <c r="U328" s="7"/>
      <c r="V328" s="11"/>
      <c r="W328" s="11"/>
      <c r="X328" s="11"/>
      <c r="Y328" s="11"/>
      <c r="Z328" s="11"/>
      <c r="AA328" s="11"/>
      <c r="AB328" s="11"/>
      <c r="AC328" s="11"/>
      <c r="AD328" s="11"/>
      <c r="AE328" s="11"/>
      <c r="AF328" s="11"/>
      <c r="AG328" s="11"/>
      <c r="AH328" s="11"/>
      <c r="AI328" s="101"/>
      <c r="AJ328" s="101"/>
      <c r="AK328" s="101"/>
      <c r="AL328" s="101"/>
      <c r="AM328" s="67"/>
      <c r="AN328" s="67"/>
      <c r="AO328" s="7"/>
      <c r="AP328" s="7"/>
      <c r="AQ328" s="4"/>
      <c r="AR328" s="4"/>
    </row>
    <row r="329" spans="3:44" s="3" customFormat="1" ht="15.75" hidden="1" thickBot="1" x14ac:dyDescent="0.3">
      <c r="C329" s="7" t="str">
        <f>IF(OR(F329="",H329=""),"",IF(F329=H329,1,IF(F329&lt;H329,0,IF(F329-H329&lt;10,2,IF(F329&gt;H329,3,SE)))))</f>
        <v/>
      </c>
      <c r="D329" s="244"/>
      <c r="E329" s="245"/>
      <c r="F329" s="245"/>
      <c r="G329" s="245"/>
      <c r="H329" s="245"/>
      <c r="I329" s="245"/>
      <c r="J329" s="245"/>
      <c r="K329" s="245"/>
      <c r="L329" s="245"/>
      <c r="M329" s="245"/>
      <c r="N329" s="245"/>
      <c r="O329" s="245"/>
      <c r="P329" s="246"/>
      <c r="Q329" s="7" t="str">
        <f>IF(OR(H329="",F329=""),"",IF(H329=F329,1,IF(H329&lt;F329,0,IF(H329-F329&lt;10,2,IF(H329&gt;F329,3,SE)))))</f>
        <v/>
      </c>
      <c r="R329" s="7"/>
      <c r="S329" s="7"/>
      <c r="T329" s="7"/>
      <c r="U329" s="7"/>
      <c r="V329" s="11"/>
      <c r="W329" s="11"/>
      <c r="X329" s="11"/>
      <c r="Y329" s="11"/>
      <c r="Z329" s="11"/>
      <c r="AA329" s="11"/>
      <c r="AB329" s="11"/>
      <c r="AC329" s="11"/>
      <c r="AD329" s="11"/>
      <c r="AE329" s="11"/>
      <c r="AF329" s="11"/>
      <c r="AG329" s="11"/>
      <c r="AH329" s="11"/>
      <c r="AI329" s="101"/>
      <c r="AJ329" s="101"/>
      <c r="AK329" s="101"/>
      <c r="AL329" s="101"/>
      <c r="AM329" s="67"/>
      <c r="AN329" s="67"/>
      <c r="AO329" s="7"/>
      <c r="AP329" s="7"/>
      <c r="AQ329" s="4"/>
      <c r="AR329" s="4"/>
    </row>
    <row r="330" spans="3:44" s="3" customFormat="1" hidden="1" x14ac:dyDescent="0.25">
      <c r="C330" s="7" t="str">
        <f>IF(OR(F330="",H330=""),"",IF(F330=H330,1,IF(F330&lt;H330,0,IF(F330-H330&lt;10,2,IF(F330&gt;H330,3,SE)))))</f>
        <v/>
      </c>
      <c r="D330" s="196"/>
      <c r="E330" s="196"/>
      <c r="F330" s="196"/>
      <c r="G330" s="196"/>
      <c r="H330" s="196"/>
      <c r="I330" s="196"/>
      <c r="J330" s="196"/>
      <c r="K330" s="196"/>
      <c r="L330" s="196"/>
      <c r="M330" s="196"/>
      <c r="N330" s="196"/>
      <c r="O330" s="196"/>
      <c r="P330" s="196"/>
      <c r="Q330" s="7" t="str">
        <f>IF(OR(H330="",F330=""),"",IF(H330=F330,1,IF(H330&lt;F330,0,IF(H330-F330&lt;10,2,IF(H330&gt;F330,3,SE)))))</f>
        <v/>
      </c>
      <c r="R330" s="7"/>
      <c r="S330" s="7"/>
      <c r="T330" s="7"/>
      <c r="U330" s="7"/>
      <c r="V330" s="11"/>
      <c r="W330" s="11"/>
      <c r="X330" s="11"/>
      <c r="Y330" s="11"/>
      <c r="Z330" s="11"/>
      <c r="AA330" s="11"/>
      <c r="AB330" s="11"/>
      <c r="AC330" s="11"/>
      <c r="AD330" s="11"/>
      <c r="AE330" s="11"/>
      <c r="AF330" s="11"/>
      <c r="AG330" s="11"/>
      <c r="AH330" s="11"/>
      <c r="AI330" s="101"/>
      <c r="AJ330" s="101"/>
      <c r="AK330" s="101"/>
      <c r="AL330" s="101"/>
      <c r="AM330" s="67"/>
      <c r="AN330" s="67"/>
      <c r="AO330" s="7"/>
      <c r="AP330" s="7"/>
      <c r="AQ330" s="4"/>
      <c r="AR330" s="4"/>
    </row>
    <row r="331" spans="3:44" s="3" customFormat="1" hidden="1" x14ac:dyDescent="0.25">
      <c r="C331" s="7">
        <f>IF(OR(F331="",H331=""),"",IF(F331=H331,1,IF(F331&lt;H331,0,IF(F331-H331&lt;10,2,IF(F331&gt;H331,3,SE)))))</f>
        <v>0</v>
      </c>
      <c r="D331" s="284" t="str">
        <f>V314</f>
        <v>FRANÇA</v>
      </c>
      <c r="E331" s="284"/>
      <c r="F331" s="197">
        <f>IF(OR(O15="",P15=""),"",SUM(O15:P15))</f>
        <v>109</v>
      </c>
      <c r="G331" s="22" t="s">
        <v>44</v>
      </c>
      <c r="H331" s="197">
        <f>IF(OR(O18="",P18=""),"",SUM(O18:P18))</f>
        <v>136</v>
      </c>
      <c r="I331" s="284" t="str">
        <f>V313</f>
        <v>URUGUAI</v>
      </c>
      <c r="J331" s="284"/>
      <c r="K331" s="284"/>
      <c r="L331" s="284"/>
      <c r="M331" s="284"/>
      <c r="N331" s="284"/>
      <c r="O331" s="284"/>
      <c r="P331" s="284"/>
      <c r="Q331" s="7">
        <f>IF(OR(H331="",F331=""),"",IF(H331=F331,1,IF(H331&lt;F331,0,IF(H331-F331&lt;10,2,IF(H331&gt;F331,3,SE)))))</f>
        <v>3</v>
      </c>
      <c r="R331" s="7"/>
      <c r="S331" s="7"/>
      <c r="T331" s="7"/>
      <c r="U331" s="7"/>
      <c r="V331" s="11"/>
      <c r="W331" s="11"/>
      <c r="X331" s="11"/>
      <c r="Y331" s="11"/>
      <c r="Z331" s="11"/>
      <c r="AA331" s="11"/>
      <c r="AB331" s="11"/>
      <c r="AC331" s="11"/>
      <c r="AD331" s="11"/>
      <c r="AE331" s="11"/>
      <c r="AF331" s="11"/>
      <c r="AG331" s="11"/>
      <c r="AH331" s="11"/>
      <c r="AI331" s="101"/>
      <c r="AJ331" s="101"/>
      <c r="AK331" s="101"/>
      <c r="AL331" s="101"/>
      <c r="AM331" s="67"/>
      <c r="AN331" s="67"/>
      <c r="AO331" s="7"/>
      <c r="AP331" s="7"/>
      <c r="AQ331" s="4"/>
      <c r="AR331" s="4"/>
    </row>
    <row r="332" spans="3:44" s="3" customFormat="1" hidden="1" x14ac:dyDescent="0.25">
      <c r="C332" s="7">
        <f>IF(OR(F332="",H332=""),"",IF(F332=H332,1,IF(F332&lt;H332,0,IF(F332-H332&lt;10,2,IF(F332&gt;H332,3,SE)))))</f>
        <v>0</v>
      </c>
      <c r="D332" s="284" t="str">
        <f>V312</f>
        <v>GANA</v>
      </c>
      <c r="E332" s="284"/>
      <c r="F332" s="197">
        <f>IF(OR(O26="",P26=""),"",SUM(O26:P26))</f>
        <v>107</v>
      </c>
      <c r="G332" s="22" t="s">
        <v>44</v>
      </c>
      <c r="H332" s="197">
        <f>IF(OR(O34="",P34=""),"",SUM(O34:P34))</f>
        <v>149</v>
      </c>
      <c r="I332" s="284" t="str">
        <f>V311</f>
        <v>REP.TCHECA</v>
      </c>
      <c r="J332" s="284"/>
      <c r="K332" s="284"/>
      <c r="L332" s="284"/>
      <c r="M332" s="284"/>
      <c r="N332" s="284"/>
      <c r="O332" s="284"/>
      <c r="P332" s="284"/>
      <c r="Q332" s="7">
        <f>IF(OR(H332="",F332=""),"",IF(H332=F332,1,IF(H332&lt;F332,0,IF(H332-F332&lt;10,2,IF(H332&gt;F332,3,SE)))))</f>
        <v>3</v>
      </c>
      <c r="R332" s="7"/>
      <c r="S332" s="7"/>
      <c r="T332" s="7"/>
      <c r="U332" s="7"/>
      <c r="V332" s="11"/>
      <c r="W332" s="11"/>
      <c r="X332" s="11"/>
      <c r="Y332" s="11"/>
      <c r="Z332" s="11"/>
      <c r="AA332" s="11"/>
      <c r="AB332" s="11"/>
      <c r="AC332" s="11"/>
      <c r="AD332" s="11"/>
      <c r="AE332" s="11"/>
      <c r="AF332" s="11"/>
      <c r="AG332" s="11"/>
      <c r="AH332" s="11"/>
      <c r="AI332" s="101"/>
      <c r="AJ332" s="101"/>
      <c r="AK332" s="101"/>
      <c r="AL332" s="101"/>
      <c r="AM332" s="67"/>
      <c r="AN332" s="67"/>
      <c r="AO332" s="7"/>
      <c r="AP332" s="7"/>
      <c r="AQ332" s="4"/>
      <c r="AR332" s="4"/>
    </row>
    <row r="333" spans="3:44" s="3" customFormat="1" ht="15.75" hidden="1" thickBot="1" x14ac:dyDescent="0.3">
      <c r="C333" s="7" t="str">
        <f>IF(OR(F333="",H333=""),"",IF(F333=H333,1,IF(F333&lt;H333,0,IF(F333-H333&lt;10,2,IF(F333&gt;H333,3,SE)))))</f>
        <v/>
      </c>
      <c r="D333" s="196"/>
      <c r="E333" s="196"/>
      <c r="F333" s="196"/>
      <c r="G333" s="196"/>
      <c r="H333" s="196"/>
      <c r="I333" s="196"/>
      <c r="J333" s="196"/>
      <c r="K333" s="196"/>
      <c r="L333" s="196"/>
      <c r="M333" s="196"/>
      <c r="N333" s="196"/>
      <c r="O333" s="196"/>
      <c r="P333" s="196"/>
      <c r="Q333" s="7" t="str">
        <f>IF(OR(H333="",F333=""),"",IF(H333=F333,1,IF(H333&lt;F333,0,IF(H333-F333&lt;10,2,IF(H333&gt;F333,3,SE)))))</f>
        <v/>
      </c>
      <c r="R333" s="7"/>
      <c r="S333" s="7"/>
      <c r="T333" s="7"/>
      <c r="U333" s="7"/>
      <c r="V333" s="11"/>
      <c r="W333" s="11"/>
      <c r="X333" s="11"/>
      <c r="Y333" s="11"/>
      <c r="Z333" s="11"/>
      <c r="AA333" s="11"/>
      <c r="AB333" s="11"/>
      <c r="AC333" s="11"/>
      <c r="AD333" s="11"/>
      <c r="AE333" s="11"/>
      <c r="AF333" s="11"/>
      <c r="AG333" s="11"/>
      <c r="AH333" s="11"/>
      <c r="AI333" s="101"/>
      <c r="AJ333" s="101"/>
      <c r="AK333" s="101"/>
      <c r="AL333" s="101"/>
      <c r="AM333" s="67"/>
      <c r="AN333" s="67"/>
      <c r="AO333" s="7"/>
      <c r="AP333" s="7"/>
      <c r="AQ333" s="4"/>
      <c r="AR333" s="4"/>
    </row>
    <row r="334" spans="3:44" s="3" customFormat="1" hidden="1" x14ac:dyDescent="0.25">
      <c r="C334" s="7" t="str">
        <f>IF(OR(F334="",H334=""),"",IF(F334=H334,1,IF(F334&lt;H334,0,IF(F334-H334&lt;10,2,IF(F334&gt;H334,3,SE)))))</f>
        <v/>
      </c>
      <c r="D334" s="241" t="s">
        <v>79</v>
      </c>
      <c r="E334" s="242"/>
      <c r="F334" s="242"/>
      <c r="G334" s="242"/>
      <c r="H334" s="242"/>
      <c r="I334" s="242"/>
      <c r="J334" s="242"/>
      <c r="K334" s="242"/>
      <c r="L334" s="242"/>
      <c r="M334" s="242"/>
      <c r="N334" s="242"/>
      <c r="O334" s="242"/>
      <c r="P334" s="243"/>
      <c r="Q334" s="7" t="str">
        <f>IF(OR(H334="",F334=""),"",IF(H334=F334,1,IF(H334&lt;F334,0,IF(H334-F334&lt;10,2,IF(H334&gt;F334,3,SE)))))</f>
        <v/>
      </c>
      <c r="R334" s="7"/>
      <c r="S334" s="7"/>
      <c r="T334" s="7"/>
      <c r="U334" s="7"/>
      <c r="V334" s="11"/>
      <c r="W334" s="11"/>
      <c r="X334" s="11"/>
      <c r="Y334" s="11"/>
      <c r="Z334" s="11"/>
      <c r="AA334" s="11"/>
      <c r="AB334" s="11"/>
      <c r="AC334" s="11"/>
      <c r="AD334" s="11"/>
      <c r="AE334" s="11"/>
      <c r="AF334" s="11"/>
      <c r="AG334" s="11"/>
      <c r="AH334" s="11"/>
      <c r="AI334" s="101"/>
      <c r="AJ334" s="101"/>
      <c r="AK334" s="101"/>
      <c r="AL334" s="101"/>
      <c r="AM334" s="67"/>
      <c r="AN334" s="67"/>
      <c r="AO334" s="7"/>
      <c r="AP334" s="7"/>
      <c r="AQ334" s="4"/>
      <c r="AR334" s="4"/>
    </row>
    <row r="335" spans="3:44" s="3" customFormat="1" ht="15.75" hidden="1" thickBot="1" x14ac:dyDescent="0.3">
      <c r="C335" s="7" t="str">
        <f>IF(OR(F335="",H335=""),"",IF(F335=H335,1,IF(F335&lt;H335,0,IF(F335-H335&lt;10,2,IF(F335&gt;H335,3,SE)))))</f>
        <v/>
      </c>
      <c r="D335" s="244"/>
      <c r="E335" s="245"/>
      <c r="F335" s="245"/>
      <c r="G335" s="245"/>
      <c r="H335" s="245"/>
      <c r="I335" s="245"/>
      <c r="J335" s="245"/>
      <c r="K335" s="245"/>
      <c r="L335" s="245"/>
      <c r="M335" s="245"/>
      <c r="N335" s="245"/>
      <c r="O335" s="245"/>
      <c r="P335" s="246"/>
      <c r="Q335" s="7" t="str">
        <f>IF(OR(H335="",F335=""),"",IF(H335=F335,1,IF(H335&lt;F335,0,IF(H335-F335&lt;10,2,IF(H335&gt;F335,3,SE)))))</f>
        <v/>
      </c>
      <c r="R335" s="7"/>
      <c r="S335" s="7"/>
      <c r="T335" s="7"/>
      <c r="U335" s="7"/>
      <c r="V335" s="11"/>
      <c r="W335" s="11"/>
      <c r="X335" s="11"/>
      <c r="Y335" s="11"/>
      <c r="Z335" s="11"/>
      <c r="AA335" s="11"/>
      <c r="AB335" s="11"/>
      <c r="AC335" s="11"/>
      <c r="AD335" s="11"/>
      <c r="AE335" s="11"/>
      <c r="AF335" s="11"/>
      <c r="AG335" s="11"/>
      <c r="AH335" s="11"/>
      <c r="AI335" s="101"/>
      <c r="AJ335" s="101"/>
      <c r="AK335" s="101"/>
      <c r="AL335" s="101"/>
      <c r="AM335" s="67"/>
      <c r="AN335" s="67"/>
      <c r="AO335" s="7"/>
      <c r="AP335" s="7"/>
      <c r="AQ335" s="4"/>
      <c r="AR335" s="4"/>
    </row>
    <row r="336" spans="3:44" s="3" customFormat="1" hidden="1" x14ac:dyDescent="0.25">
      <c r="C336" s="7" t="str">
        <f>IF(OR(F336="",H336=""),"",IF(F336=H336,1,IF(F336&lt;H336,0,IF(F336-H336&lt;10,2,IF(F336&gt;H336,3,SE)))))</f>
        <v/>
      </c>
      <c r="D336" s="196"/>
      <c r="E336" s="196"/>
      <c r="F336" s="196"/>
      <c r="G336" s="196"/>
      <c r="H336" s="196"/>
      <c r="I336" s="196"/>
      <c r="J336" s="196"/>
      <c r="K336" s="196"/>
      <c r="L336" s="196"/>
      <c r="M336" s="196"/>
      <c r="N336" s="196"/>
      <c r="O336" s="196"/>
      <c r="P336" s="196"/>
      <c r="Q336" s="7" t="str">
        <f>IF(OR(H336="",F336=""),"",IF(H336=F336,1,IF(H336&lt;F336,0,IF(H336-F336&lt;10,2,IF(H336&gt;F336,3,SE)))))</f>
        <v/>
      </c>
      <c r="R336" s="7"/>
      <c r="S336" s="7"/>
      <c r="T336" s="7"/>
      <c r="U336" s="7"/>
      <c r="V336" s="11"/>
      <c r="W336" s="11"/>
      <c r="X336" s="11"/>
      <c r="Y336" s="11"/>
      <c r="Z336" s="11"/>
      <c r="AA336" s="11"/>
      <c r="AB336" s="11"/>
      <c r="AC336" s="11"/>
      <c r="AD336" s="11"/>
      <c r="AE336" s="11"/>
      <c r="AF336" s="11"/>
      <c r="AG336" s="11"/>
      <c r="AH336" s="11"/>
      <c r="AI336" s="101"/>
      <c r="AJ336" s="101"/>
      <c r="AK336" s="101"/>
      <c r="AL336" s="101"/>
      <c r="AM336" s="67"/>
      <c r="AN336" s="67"/>
      <c r="AO336" s="7"/>
      <c r="AP336" s="7"/>
      <c r="AQ336" s="4"/>
      <c r="AR336" s="4"/>
    </row>
    <row r="337" spans="3:44" s="3" customFormat="1" hidden="1" x14ac:dyDescent="0.25">
      <c r="C337" s="7">
        <f>IF(OR(F337="",H337=""),"",IF(F337=H337,1,IF(F337&lt;H337,0,IF(F337-H337&lt;10,2,IF(F337&gt;H337,3,SE)))))</f>
        <v>0</v>
      </c>
      <c r="D337" s="284" t="str">
        <f>V314</f>
        <v>FRANÇA</v>
      </c>
      <c r="E337" s="284"/>
      <c r="F337" s="197">
        <f>IF(OR(Q15="",R15=""),"",SUM(Q15:R15))</f>
        <v>100</v>
      </c>
      <c r="G337" s="21" t="s">
        <v>44</v>
      </c>
      <c r="H337" s="197">
        <f>IF(OR(Q34="",R34=""),"",SUM(Q34:R34))</f>
        <v>161</v>
      </c>
      <c r="I337" s="284" t="str">
        <f>V311</f>
        <v>REP.TCHECA</v>
      </c>
      <c r="J337" s="284"/>
      <c r="K337" s="284"/>
      <c r="L337" s="284"/>
      <c r="M337" s="284"/>
      <c r="N337" s="284"/>
      <c r="O337" s="284"/>
      <c r="P337" s="284"/>
      <c r="Q337" s="7">
        <f>IF(OR(H337="",F337=""),"",IF(H337=F337,1,IF(H337&lt;F337,0,IF(H337-F337&lt;10,2,IF(H337&gt;F337,3,SE)))))</f>
        <v>3</v>
      </c>
      <c r="R337" s="7"/>
      <c r="S337" s="7"/>
      <c r="T337" s="7"/>
      <c r="U337" s="7"/>
      <c r="V337" s="11"/>
      <c r="W337" s="11"/>
      <c r="X337" s="11"/>
      <c r="Y337" s="11"/>
      <c r="Z337" s="11"/>
      <c r="AA337" s="11"/>
      <c r="AB337" s="11"/>
      <c r="AC337" s="11"/>
      <c r="AD337" s="11"/>
      <c r="AE337" s="11"/>
      <c r="AF337" s="11"/>
      <c r="AG337" s="11"/>
      <c r="AH337" s="11"/>
      <c r="AI337" s="101"/>
      <c r="AJ337" s="101"/>
      <c r="AK337" s="101"/>
      <c r="AL337" s="101"/>
      <c r="AM337" s="67"/>
      <c r="AN337" s="67"/>
      <c r="AO337" s="7"/>
      <c r="AP337" s="7"/>
      <c r="AQ337" s="4"/>
      <c r="AR337" s="4"/>
    </row>
    <row r="338" spans="3:44" s="3" customFormat="1" hidden="1" x14ac:dyDescent="0.25">
      <c r="C338" s="7">
        <f>IF(OR(F338="",H338=""),"",IF(F338=H338,1,IF(F338&lt;H338,0,IF(F338-H338&lt;10,2,IF(F338&gt;H338,3,SE)))))</f>
        <v>3</v>
      </c>
      <c r="D338" s="284" t="str">
        <f>V313</f>
        <v>URUGUAI</v>
      </c>
      <c r="E338" s="284"/>
      <c r="F338" s="197">
        <f>IF(OR(Q18="",R18=""),"",SUM(Q18:R18))</f>
        <v>126</v>
      </c>
      <c r="G338" s="21" t="s">
        <v>44</v>
      </c>
      <c r="H338" s="197">
        <f>IF(OR(Q26="",R26=""),"",SUM(Q26:R26))</f>
        <v>94</v>
      </c>
      <c r="I338" s="284" t="str">
        <f>V312</f>
        <v>GANA</v>
      </c>
      <c r="J338" s="284"/>
      <c r="K338" s="284"/>
      <c r="L338" s="284"/>
      <c r="M338" s="284"/>
      <c r="N338" s="284"/>
      <c r="O338" s="284"/>
      <c r="P338" s="284"/>
      <c r="Q338" s="7">
        <f>IF(OR(H338="",F338=""),"",IF(H338=F338,1,IF(H338&lt;F338,0,IF(H338-F338&lt;10,2,IF(H338&gt;F338,3,SE)))))</f>
        <v>0</v>
      </c>
      <c r="R338" s="7"/>
      <c r="S338" s="7"/>
      <c r="T338" s="7"/>
      <c r="U338" s="7"/>
      <c r="V338" s="11"/>
      <c r="W338" s="11"/>
      <c r="X338" s="11"/>
      <c r="Y338" s="11"/>
      <c r="Z338" s="11"/>
      <c r="AA338" s="11"/>
      <c r="AB338" s="11"/>
      <c r="AC338" s="11"/>
      <c r="AD338" s="11"/>
      <c r="AE338" s="11"/>
      <c r="AF338" s="11"/>
      <c r="AG338" s="11"/>
      <c r="AH338" s="11"/>
      <c r="AI338" s="101"/>
      <c r="AJ338" s="101"/>
      <c r="AK338" s="101"/>
      <c r="AL338" s="101"/>
      <c r="AM338" s="67"/>
      <c r="AN338" s="67"/>
      <c r="AO338" s="7"/>
      <c r="AP338" s="7"/>
      <c r="AQ338" s="4"/>
      <c r="AR338" s="4"/>
    </row>
    <row r="339" spans="3:44" s="3" customFormat="1" ht="15.75" hidden="1" thickBot="1" x14ac:dyDescent="0.3">
      <c r="C339" s="7" t="str">
        <f>IF(OR(F339="",H339=""),"",IF(F339=H339,1,IF(F339&lt;H339,0,IF(F339-H339&lt;10,2,IF(F339&gt;H339,3,SE)))))</f>
        <v/>
      </c>
      <c r="D339" s="196"/>
      <c r="E339" s="196"/>
      <c r="F339" s="196"/>
      <c r="G339" s="196"/>
      <c r="H339" s="196"/>
      <c r="I339" s="196"/>
      <c r="J339" s="196"/>
      <c r="K339" s="196"/>
      <c r="L339" s="196"/>
      <c r="M339" s="196"/>
      <c r="N339" s="196"/>
      <c r="O339" s="196"/>
      <c r="P339" s="196"/>
      <c r="Q339" s="7" t="str">
        <f>IF(OR(H339="",F339=""),"",IF(H339=F339,1,IF(H339&lt;F339,0,IF(H339-F339&lt;10,2,IF(H339&gt;F339,3,SE)))))</f>
        <v/>
      </c>
      <c r="R339" s="7"/>
      <c r="S339" s="7"/>
      <c r="T339" s="7"/>
      <c r="U339" s="7"/>
      <c r="V339" s="11"/>
      <c r="W339" s="11"/>
      <c r="X339" s="11"/>
      <c r="Y339" s="11"/>
      <c r="Z339" s="11"/>
      <c r="AA339" s="11"/>
      <c r="AB339" s="11"/>
      <c r="AC339" s="11"/>
      <c r="AD339" s="11"/>
      <c r="AE339" s="11"/>
      <c r="AF339" s="11"/>
      <c r="AG339" s="11"/>
      <c r="AH339" s="11"/>
      <c r="AI339" s="101"/>
      <c r="AJ339" s="101"/>
      <c r="AK339" s="101"/>
      <c r="AL339" s="101"/>
      <c r="AM339" s="67"/>
      <c r="AN339" s="67"/>
      <c r="AO339" s="7"/>
      <c r="AP339" s="7"/>
      <c r="AQ339" s="4"/>
      <c r="AR339" s="4"/>
    </row>
    <row r="340" spans="3:44" s="3" customFormat="1" hidden="1" x14ac:dyDescent="0.25">
      <c r="C340" s="7" t="str">
        <f>IF(OR(F340="",H340=""),"",IF(F340=H340,1,IF(F340&lt;H340,0,IF(F340-H340&lt;10,2,IF(F340&gt;H340,3,SE)))))</f>
        <v/>
      </c>
      <c r="D340" s="241" t="s">
        <v>78</v>
      </c>
      <c r="E340" s="242"/>
      <c r="F340" s="242"/>
      <c r="G340" s="242"/>
      <c r="H340" s="242"/>
      <c r="I340" s="242"/>
      <c r="J340" s="242"/>
      <c r="K340" s="242"/>
      <c r="L340" s="242"/>
      <c r="M340" s="242"/>
      <c r="N340" s="242"/>
      <c r="O340" s="242"/>
      <c r="P340" s="243"/>
      <c r="Q340" s="7" t="str">
        <f>IF(OR(H340="",F340=""),"",IF(H340=F340,1,IF(H340&lt;F340,0,IF(H340-F340&lt;10,2,IF(H340&gt;F340,3,SE)))))</f>
        <v/>
      </c>
      <c r="R340" s="7"/>
      <c r="S340" s="7"/>
      <c r="T340" s="7"/>
      <c r="U340" s="7"/>
      <c r="V340" s="11"/>
      <c r="W340" s="11"/>
      <c r="X340" s="11"/>
      <c r="Y340" s="11"/>
      <c r="Z340" s="11"/>
      <c r="AA340" s="11"/>
      <c r="AB340" s="11"/>
      <c r="AC340" s="11"/>
      <c r="AD340" s="11"/>
      <c r="AE340" s="11"/>
      <c r="AF340" s="11"/>
      <c r="AG340" s="11"/>
      <c r="AH340" s="11"/>
      <c r="AI340" s="101"/>
      <c r="AJ340" s="101"/>
      <c r="AK340" s="101"/>
      <c r="AL340" s="101"/>
      <c r="AM340" s="67"/>
      <c r="AN340" s="67"/>
      <c r="AO340" s="7"/>
      <c r="AP340" s="7"/>
      <c r="AQ340" s="4"/>
      <c r="AR340" s="4"/>
    </row>
    <row r="341" spans="3:44" s="3" customFormat="1" ht="15.75" hidden="1" thickBot="1" x14ac:dyDescent="0.3">
      <c r="C341" s="7" t="str">
        <f>IF(OR(F341="",H341=""),"",IF(F341=H341,1,IF(F341&lt;H341,0,IF(F341-H341&lt;10,2,IF(F341&gt;H341,3,SE)))))</f>
        <v/>
      </c>
      <c r="D341" s="244"/>
      <c r="E341" s="245"/>
      <c r="F341" s="245"/>
      <c r="G341" s="245"/>
      <c r="H341" s="245"/>
      <c r="I341" s="245"/>
      <c r="J341" s="245"/>
      <c r="K341" s="245"/>
      <c r="L341" s="245"/>
      <c r="M341" s="245"/>
      <c r="N341" s="245"/>
      <c r="O341" s="245"/>
      <c r="P341" s="246"/>
      <c r="Q341" s="7" t="str">
        <f>IF(OR(H341="",F341=""),"",IF(H341=F341,1,IF(H341&lt;F341,0,IF(H341-F341&lt;10,2,IF(H341&gt;F341,3,SE)))))</f>
        <v/>
      </c>
      <c r="R341" s="7"/>
      <c r="S341" s="7"/>
      <c r="T341" s="7"/>
      <c r="U341" s="7"/>
      <c r="V341" s="11"/>
      <c r="W341" s="11"/>
      <c r="X341" s="11"/>
      <c r="Y341" s="11"/>
      <c r="Z341" s="11"/>
      <c r="AA341" s="11"/>
      <c r="AB341" s="11"/>
      <c r="AC341" s="11"/>
      <c r="AD341" s="11"/>
      <c r="AE341" s="11"/>
      <c r="AF341" s="11"/>
      <c r="AG341" s="11"/>
      <c r="AH341" s="11"/>
      <c r="AI341" s="101"/>
      <c r="AJ341" s="101"/>
      <c r="AK341" s="101"/>
      <c r="AL341" s="101"/>
      <c r="AM341" s="67"/>
      <c r="AN341" s="67"/>
      <c r="AO341" s="7"/>
      <c r="AP341" s="7"/>
      <c r="AQ341" s="4"/>
      <c r="AR341" s="4"/>
    </row>
    <row r="342" spans="3:44" s="3" customFormat="1" hidden="1" x14ac:dyDescent="0.25">
      <c r="C342" s="7" t="str">
        <f>IF(OR(F342="",H342=""),"",IF(F342=H342,1,IF(F342&lt;H342,0,IF(F342-H342&lt;10,2,IF(F342&gt;H342,3,SE)))))</f>
        <v/>
      </c>
      <c r="D342" s="196"/>
      <c r="E342" s="196"/>
      <c r="F342" s="196"/>
      <c r="G342" s="196"/>
      <c r="H342" s="196"/>
      <c r="I342" s="196"/>
      <c r="J342" s="196"/>
      <c r="K342" s="196"/>
      <c r="L342" s="196"/>
      <c r="M342" s="196"/>
      <c r="N342" s="196"/>
      <c r="O342" s="196"/>
      <c r="P342" s="196"/>
      <c r="Q342" s="7" t="str">
        <f>IF(OR(H342="",F342=""),"",IF(H342=F342,1,IF(H342&lt;F342,0,IF(H342-F342&lt;10,2,IF(H342&gt;F342,3,SE)))))</f>
        <v/>
      </c>
      <c r="R342" s="7"/>
      <c r="S342" s="7"/>
      <c r="T342" s="7"/>
      <c r="U342" s="7"/>
      <c r="V342" s="11"/>
      <c r="W342" s="11"/>
      <c r="X342" s="11"/>
      <c r="Y342" s="11"/>
      <c r="Z342" s="11"/>
      <c r="AA342" s="11"/>
      <c r="AB342" s="11"/>
      <c r="AC342" s="11"/>
      <c r="AD342" s="11"/>
      <c r="AE342" s="11"/>
      <c r="AF342" s="11"/>
      <c r="AG342" s="11"/>
      <c r="AH342" s="11"/>
      <c r="AI342" s="101"/>
      <c r="AJ342" s="101"/>
      <c r="AK342" s="101"/>
      <c r="AL342" s="101"/>
      <c r="AM342" s="67"/>
      <c r="AN342" s="67"/>
      <c r="AO342" s="7"/>
      <c r="AP342" s="7"/>
      <c r="AQ342" s="4"/>
      <c r="AR342" s="4"/>
    </row>
    <row r="343" spans="3:44" s="3" customFormat="1" hidden="1" x14ac:dyDescent="0.25">
      <c r="C343" s="7">
        <f>IF(OR(F343="",H343=""),"",IF(F343=H343,1,IF(F343&lt;H343,0,IF(F343-H343&lt;10,2,IF(F343&gt;H343,3,SE)))))</f>
        <v>2</v>
      </c>
      <c r="D343" s="284" t="str">
        <f>V314</f>
        <v>FRANÇA</v>
      </c>
      <c r="E343" s="284"/>
      <c r="F343" s="197">
        <f>IF(OR(S15="",T15=""),"",SUM(S15:T15))</f>
        <v>64</v>
      </c>
      <c r="G343" s="22" t="s">
        <v>44</v>
      </c>
      <c r="H343" s="197">
        <f>IF(OR(S26="",T26=""),"",SUM(S26:T26))</f>
        <v>57</v>
      </c>
      <c r="I343" s="284" t="str">
        <f>V312</f>
        <v>GANA</v>
      </c>
      <c r="J343" s="284"/>
      <c r="K343" s="284"/>
      <c r="L343" s="284"/>
      <c r="M343" s="284"/>
      <c r="N343" s="284"/>
      <c r="O343" s="284"/>
      <c r="P343" s="284"/>
      <c r="Q343" s="7">
        <f>IF(OR(H343="",F343=""),"",IF(H343=F343,1,IF(H343&lt;F343,0,IF(H343-F343&lt;10,2,IF(H343&gt;F343,3,SE)))))</f>
        <v>0</v>
      </c>
      <c r="R343" s="7"/>
      <c r="S343" s="7"/>
      <c r="T343" s="7"/>
      <c r="U343" s="7"/>
      <c r="V343" s="11"/>
      <c r="W343" s="11"/>
      <c r="X343" s="11"/>
      <c r="Y343" s="11"/>
      <c r="Z343" s="11"/>
      <c r="AA343" s="11"/>
      <c r="AB343" s="11"/>
      <c r="AC343" s="11"/>
      <c r="AD343" s="11"/>
      <c r="AE343" s="11"/>
      <c r="AF343" s="11"/>
      <c r="AG343" s="11"/>
      <c r="AH343" s="11"/>
      <c r="AI343" s="101"/>
      <c r="AJ343" s="101"/>
      <c r="AK343" s="101"/>
      <c r="AL343" s="101"/>
      <c r="AM343" s="67"/>
      <c r="AN343" s="67"/>
      <c r="AO343" s="7"/>
      <c r="AP343" s="7"/>
      <c r="AQ343" s="4"/>
      <c r="AR343" s="4"/>
    </row>
    <row r="344" spans="3:44" s="3" customFormat="1" hidden="1" x14ac:dyDescent="0.25">
      <c r="C344" s="7">
        <f>IF(OR(F344="",H344=""),"",IF(F344=H344,1,IF(F344&lt;H344,0,IF(F344-H344&lt;10,2,IF(F344&gt;H344,3,SE)))))</f>
        <v>1</v>
      </c>
      <c r="D344" s="284" t="str">
        <f>V313</f>
        <v>URUGUAI</v>
      </c>
      <c r="E344" s="284"/>
      <c r="F344" s="197">
        <f>IF(OR(S18="",T18=""),"",SUM(S18:T18))</f>
        <v>66</v>
      </c>
      <c r="G344" s="22" t="s">
        <v>44</v>
      </c>
      <c r="H344" s="197">
        <f>IF(OR(S34="",T34=""),"",SUM(S34:T34))</f>
        <v>66</v>
      </c>
      <c r="I344" s="284" t="str">
        <f>V311</f>
        <v>REP.TCHECA</v>
      </c>
      <c r="J344" s="284"/>
      <c r="K344" s="284"/>
      <c r="L344" s="284"/>
      <c r="M344" s="284"/>
      <c r="N344" s="284"/>
      <c r="O344" s="284"/>
      <c r="P344" s="284"/>
      <c r="Q344" s="7">
        <f>IF(OR(H344="",F344=""),"",IF(H344=F344,1,IF(H344&lt;F344,0,IF(H344-F344&lt;10,2,IF(H344&gt;F344,3,SE)))))</f>
        <v>1</v>
      </c>
      <c r="R344" s="7"/>
      <c r="S344" s="7"/>
      <c r="T344" s="7"/>
      <c r="U344" s="7"/>
      <c r="V344" s="11"/>
      <c r="W344" s="11"/>
      <c r="X344" s="11"/>
      <c r="Y344" s="11"/>
      <c r="Z344" s="11"/>
      <c r="AA344" s="11"/>
      <c r="AB344" s="11"/>
      <c r="AC344" s="11"/>
      <c r="AD344" s="11"/>
      <c r="AE344" s="11"/>
      <c r="AF344" s="11"/>
      <c r="AG344" s="11"/>
      <c r="AH344" s="11"/>
      <c r="AI344" s="101"/>
      <c r="AJ344" s="101"/>
      <c r="AK344" s="101"/>
      <c r="AL344" s="101"/>
      <c r="AM344" s="67"/>
      <c r="AN344" s="67"/>
      <c r="AO344" s="7"/>
      <c r="AP344" s="7"/>
      <c r="AQ344" s="4"/>
      <c r="AR344" s="4"/>
    </row>
    <row r="345" spans="3:44" s="3" customFormat="1" ht="15.75" hidden="1" thickBot="1" x14ac:dyDescent="0.3">
      <c r="C345" s="7" t="str">
        <f>IF(OR(F345="",H345=""),"",IF(F345=H345,1,IF(F345&lt;H345,0,IF(F345-H345&lt;10,2,IF(F345&gt;H345,3,SE)))))</f>
        <v/>
      </c>
      <c r="D345" s="196"/>
      <c r="E345" s="196"/>
      <c r="F345" s="196"/>
      <c r="G345" s="196"/>
      <c r="H345" s="196"/>
      <c r="I345" s="196"/>
      <c r="J345" s="196"/>
      <c r="K345" s="196"/>
      <c r="L345" s="196"/>
      <c r="M345" s="196"/>
      <c r="N345" s="196"/>
      <c r="O345" s="196"/>
      <c r="P345" s="196"/>
      <c r="Q345" s="7" t="str">
        <f>IF(OR(H345="",F345=""),"",IF(H345=F345,1,IF(H345&lt;F345,0,IF(H345-F345&lt;10,2,IF(H345&gt;F345,3,SE)))))</f>
        <v/>
      </c>
      <c r="R345" s="7"/>
      <c r="S345" s="7"/>
      <c r="T345" s="7"/>
      <c r="U345" s="7"/>
      <c r="V345" s="11"/>
      <c r="W345" s="11"/>
      <c r="X345" s="11"/>
      <c r="Y345" s="11"/>
      <c r="Z345" s="11"/>
      <c r="AA345" s="11"/>
      <c r="AB345" s="11"/>
      <c r="AC345" s="11"/>
      <c r="AD345" s="11"/>
      <c r="AE345" s="11"/>
      <c r="AF345" s="11"/>
      <c r="AG345" s="11"/>
      <c r="AH345" s="11"/>
      <c r="AI345" s="101"/>
      <c r="AJ345" s="101"/>
      <c r="AK345" s="101"/>
      <c r="AL345" s="101"/>
      <c r="AM345" s="67"/>
      <c r="AN345" s="67"/>
      <c r="AO345" s="7"/>
      <c r="AP345" s="7"/>
      <c r="AQ345" s="4"/>
      <c r="AR345" s="4"/>
    </row>
    <row r="346" spans="3:44" s="3" customFormat="1" hidden="1" x14ac:dyDescent="0.25">
      <c r="C346" s="7" t="str">
        <f>IF(OR(F346="",H346=""),"",IF(F346=H346,1,IF(F346&lt;H346,0,IF(F346-H346&lt;10,2,IF(F346&gt;H346,3,SE)))))</f>
        <v/>
      </c>
      <c r="D346" s="241" t="s">
        <v>77</v>
      </c>
      <c r="E346" s="242"/>
      <c r="F346" s="242"/>
      <c r="G346" s="242"/>
      <c r="H346" s="242"/>
      <c r="I346" s="242"/>
      <c r="J346" s="242"/>
      <c r="K346" s="242"/>
      <c r="L346" s="242"/>
      <c r="M346" s="242"/>
      <c r="N346" s="242"/>
      <c r="O346" s="242"/>
      <c r="P346" s="243"/>
      <c r="Q346" s="7" t="str">
        <f>IF(OR(H346="",F346=""),"",IF(H346=F346,1,IF(H346&lt;F346,0,IF(H346-F346&lt;10,2,IF(H346&gt;F346,3,SE)))))</f>
        <v/>
      </c>
      <c r="R346" s="7"/>
      <c r="S346" s="7"/>
      <c r="T346" s="7"/>
      <c r="U346" s="7"/>
      <c r="V346" s="11"/>
      <c r="W346" s="11"/>
      <c r="X346" s="11"/>
      <c r="Y346" s="11"/>
      <c r="Z346" s="11"/>
      <c r="AA346" s="11"/>
      <c r="AB346" s="11"/>
      <c r="AC346" s="11"/>
      <c r="AD346" s="11"/>
      <c r="AE346" s="11"/>
      <c r="AF346" s="11"/>
      <c r="AG346" s="11"/>
      <c r="AH346" s="11"/>
      <c r="AI346" s="101"/>
      <c r="AJ346" s="101"/>
      <c r="AK346" s="101"/>
      <c r="AL346" s="101"/>
      <c r="AM346" s="67"/>
      <c r="AN346" s="67"/>
      <c r="AO346" s="7"/>
      <c r="AP346" s="7"/>
      <c r="AQ346" s="4"/>
      <c r="AR346" s="4"/>
    </row>
    <row r="347" spans="3:44" s="3" customFormat="1" ht="15.75" hidden="1" thickBot="1" x14ac:dyDescent="0.3">
      <c r="C347" s="7" t="str">
        <f>IF(OR(F347="",H347=""),"",IF(F347=H347,1,IF(F347&lt;H347,0,IF(F347-H347&lt;10,2,IF(F347&gt;H347,3,SE)))))</f>
        <v/>
      </c>
      <c r="D347" s="244"/>
      <c r="E347" s="245"/>
      <c r="F347" s="245"/>
      <c r="G347" s="245"/>
      <c r="H347" s="245"/>
      <c r="I347" s="245"/>
      <c r="J347" s="245"/>
      <c r="K347" s="245"/>
      <c r="L347" s="245"/>
      <c r="M347" s="245"/>
      <c r="N347" s="245"/>
      <c r="O347" s="245"/>
      <c r="P347" s="246"/>
      <c r="Q347" s="7" t="str">
        <f>IF(OR(H347="",F347=""),"",IF(H347=F347,1,IF(H347&lt;F347,0,IF(H347-F347&lt;10,2,IF(H347&gt;F347,3,SE)))))</f>
        <v/>
      </c>
      <c r="R347" s="7"/>
      <c r="S347" s="7"/>
      <c r="T347" s="7"/>
      <c r="U347" s="7"/>
      <c r="V347" s="11"/>
      <c r="W347" s="11"/>
      <c r="X347" s="11"/>
      <c r="Y347" s="11"/>
      <c r="Z347" s="11"/>
      <c r="AA347" s="11"/>
      <c r="AB347" s="11"/>
      <c r="AC347" s="11"/>
      <c r="AD347" s="11"/>
      <c r="AE347" s="11"/>
      <c r="AF347" s="11"/>
      <c r="AG347" s="11"/>
      <c r="AH347" s="11"/>
      <c r="AI347" s="101"/>
      <c r="AJ347" s="101"/>
      <c r="AK347" s="101"/>
      <c r="AL347" s="101"/>
      <c r="AM347" s="67"/>
      <c r="AN347" s="67"/>
      <c r="AO347" s="7"/>
      <c r="AP347" s="7"/>
      <c r="AQ347" s="4"/>
      <c r="AR347" s="4"/>
    </row>
    <row r="348" spans="3:44" s="3" customFormat="1" hidden="1" x14ac:dyDescent="0.25">
      <c r="C348" s="7" t="str">
        <f>IF(OR(F348="",H348=""),"",IF(F348=H348,1,IF(F348&lt;H348,0,IF(F348-H348&lt;10,2,IF(F348&gt;H348,3,SE)))))</f>
        <v/>
      </c>
      <c r="D348" s="196"/>
      <c r="E348" s="196"/>
      <c r="F348" s="196"/>
      <c r="G348" s="196"/>
      <c r="H348" s="196"/>
      <c r="I348" s="196"/>
      <c r="J348" s="196"/>
      <c r="K348" s="196"/>
      <c r="L348" s="196"/>
      <c r="M348" s="196"/>
      <c r="N348" s="196"/>
      <c r="O348" s="196"/>
      <c r="P348" s="196"/>
      <c r="Q348" s="7" t="str">
        <f>IF(OR(H348="",F348=""),"",IF(H348=F348,1,IF(H348&lt;F348,0,IF(H348-F348&lt;10,2,IF(H348&gt;F348,3,SE)))))</f>
        <v/>
      </c>
      <c r="R348" s="7"/>
      <c r="S348" s="7"/>
      <c r="T348" s="7"/>
      <c r="U348" s="7"/>
      <c r="V348" s="11"/>
      <c r="W348" s="11"/>
      <c r="X348" s="11"/>
      <c r="Y348" s="11"/>
      <c r="Z348" s="11"/>
      <c r="AA348" s="11"/>
      <c r="AB348" s="11"/>
      <c r="AC348" s="11"/>
      <c r="AD348" s="11"/>
      <c r="AE348" s="11"/>
      <c r="AF348" s="11"/>
      <c r="AG348" s="11"/>
      <c r="AH348" s="11"/>
      <c r="AI348" s="101"/>
      <c r="AJ348" s="101"/>
      <c r="AK348" s="101"/>
      <c r="AL348" s="101"/>
      <c r="AM348" s="67"/>
      <c r="AN348" s="67"/>
      <c r="AO348" s="7"/>
      <c r="AP348" s="7"/>
      <c r="AQ348" s="4"/>
      <c r="AR348" s="4"/>
    </row>
    <row r="349" spans="3:44" s="3" customFormat="1" hidden="1" x14ac:dyDescent="0.25">
      <c r="C349" s="7">
        <f>IF(OR(F349="",H349=""),"",IF(F349=H349,1,IF(F349&lt;H349,0,IF(F349-H349&lt;10,2,IF(F349&gt;H349,3,SE)))))</f>
        <v>3</v>
      </c>
      <c r="D349" s="284" t="str">
        <f>V314</f>
        <v>FRANÇA</v>
      </c>
      <c r="E349" s="284"/>
      <c r="F349" s="197">
        <f>IF(OR(U15="",V15=""),"",SUM(U15:V15))</f>
        <v>138</v>
      </c>
      <c r="G349" s="21" t="s">
        <v>44</v>
      </c>
      <c r="H349" s="197">
        <f>IF(OR(U18="",V18=""),"",SUM(U18:V18))</f>
        <v>79</v>
      </c>
      <c r="I349" s="284" t="str">
        <f>V313</f>
        <v>URUGUAI</v>
      </c>
      <c r="J349" s="284"/>
      <c r="K349" s="284"/>
      <c r="L349" s="284"/>
      <c r="M349" s="284"/>
      <c r="N349" s="284"/>
      <c r="O349" s="284"/>
      <c r="P349" s="284"/>
      <c r="Q349" s="7">
        <f>IF(OR(H349="",F349=""),"",IF(H349=F349,1,IF(H349&lt;F349,0,IF(H349-F349&lt;10,2,IF(H349&gt;F349,3,SE)))))</f>
        <v>0</v>
      </c>
      <c r="R349" s="7"/>
      <c r="S349" s="7"/>
      <c r="T349" s="7"/>
      <c r="U349" s="7"/>
      <c r="V349" s="11"/>
      <c r="W349" s="11"/>
      <c r="X349" s="11"/>
      <c r="Y349" s="11"/>
      <c r="Z349" s="11"/>
      <c r="AA349" s="11"/>
      <c r="AB349" s="11"/>
      <c r="AC349" s="11"/>
      <c r="AD349" s="11"/>
      <c r="AE349" s="11"/>
      <c r="AF349" s="11"/>
      <c r="AG349" s="11"/>
      <c r="AH349" s="11"/>
      <c r="AI349" s="101"/>
      <c r="AJ349" s="101"/>
      <c r="AK349" s="101"/>
      <c r="AL349" s="101"/>
      <c r="AM349" s="67"/>
      <c r="AN349" s="67"/>
      <c r="AO349" s="7"/>
      <c r="AP349" s="7"/>
      <c r="AQ349" s="4"/>
      <c r="AR349" s="4"/>
    </row>
    <row r="350" spans="3:44" s="3" customFormat="1" hidden="1" x14ac:dyDescent="0.25">
      <c r="C350" s="7">
        <f>IF(OR(F350="",H350=""),"",IF(F350=H350,1,IF(F350&lt;H350,0,IF(F350-H350&lt;10,2,IF(F350&gt;H350,3,SE)))))</f>
        <v>0</v>
      </c>
      <c r="D350" s="284" t="str">
        <f>V312</f>
        <v>GANA</v>
      </c>
      <c r="E350" s="284"/>
      <c r="F350" s="197">
        <f>IF(OR(U26="",V26=""),"",SUM(U26:V26))</f>
        <v>128</v>
      </c>
      <c r="G350" s="21" t="s">
        <v>44</v>
      </c>
      <c r="H350" s="197">
        <f>IF(OR(U34="",V34=""),"",SUM(U34:V34))</f>
        <v>153</v>
      </c>
      <c r="I350" s="284" t="str">
        <f>V311</f>
        <v>REP.TCHECA</v>
      </c>
      <c r="J350" s="284"/>
      <c r="K350" s="284"/>
      <c r="L350" s="284"/>
      <c r="M350" s="284"/>
      <c r="N350" s="284"/>
      <c r="O350" s="284"/>
      <c r="P350" s="284"/>
      <c r="Q350" s="7">
        <f>IF(OR(H350="",F350=""),"",IF(H350=F350,1,IF(H350&lt;F350,0,IF(H350-F350&lt;10,2,IF(H350&gt;F350,3,SE)))))</f>
        <v>3</v>
      </c>
      <c r="R350" s="7"/>
      <c r="S350" s="7"/>
      <c r="T350" s="7"/>
      <c r="U350" s="7"/>
      <c r="V350" s="11"/>
      <c r="W350" s="11"/>
      <c r="X350" s="11"/>
      <c r="Y350" s="11"/>
      <c r="Z350" s="11"/>
      <c r="AA350" s="11"/>
      <c r="AB350" s="11"/>
      <c r="AC350" s="11"/>
      <c r="AD350" s="11"/>
      <c r="AE350" s="11"/>
      <c r="AF350" s="11"/>
      <c r="AG350" s="11"/>
      <c r="AH350" s="11"/>
      <c r="AI350" s="101"/>
      <c r="AJ350" s="101"/>
      <c r="AK350" s="101"/>
      <c r="AL350" s="101"/>
      <c r="AM350" s="67"/>
      <c r="AN350" s="67"/>
      <c r="AO350" s="7"/>
      <c r="AP350" s="7"/>
      <c r="AQ350" s="4"/>
      <c r="AR350" s="4"/>
    </row>
    <row r="351" spans="3:44" s="3" customFormat="1" ht="15.75" hidden="1" thickBot="1" x14ac:dyDescent="0.3">
      <c r="C351" s="7" t="str">
        <f>IF(OR(F351="",H351=""),"",IF(F351=H351,1,IF(F351&lt;H351,0,IF(F351-H351&lt;10,2,IF(F351&gt;H351,3,SE)))))</f>
        <v/>
      </c>
      <c r="D351" s="196"/>
      <c r="E351" s="196"/>
      <c r="F351" s="196"/>
      <c r="G351" s="196"/>
      <c r="H351" s="196"/>
      <c r="I351" s="196"/>
      <c r="J351" s="196"/>
      <c r="K351" s="196"/>
      <c r="L351" s="196"/>
      <c r="M351" s="196"/>
      <c r="N351" s="196"/>
      <c r="O351" s="196"/>
      <c r="P351" s="196"/>
      <c r="Q351" s="7" t="str">
        <f>IF(OR(H351="",F351=""),"",IF(H351=F351,1,IF(H351&lt;F351,0,IF(H351-F351&lt;10,2,IF(H351&gt;F351,3,SE)))))</f>
        <v/>
      </c>
      <c r="R351" s="7"/>
      <c r="S351" s="7"/>
      <c r="T351" s="7"/>
      <c r="U351" s="7"/>
      <c r="V351" s="11"/>
      <c r="W351" s="11"/>
      <c r="X351" s="11"/>
      <c r="Y351" s="11"/>
      <c r="Z351" s="11"/>
      <c r="AA351" s="11"/>
      <c r="AB351" s="11"/>
      <c r="AC351" s="11"/>
      <c r="AD351" s="11"/>
      <c r="AE351" s="11"/>
      <c r="AF351" s="11"/>
      <c r="AG351" s="11"/>
      <c r="AH351" s="11"/>
      <c r="AI351" s="101"/>
      <c r="AJ351" s="101"/>
      <c r="AK351" s="101"/>
      <c r="AL351" s="101"/>
      <c r="AM351" s="67"/>
      <c r="AN351" s="67"/>
      <c r="AO351" s="7"/>
      <c r="AP351" s="7"/>
      <c r="AQ351" s="4"/>
      <c r="AR351" s="4"/>
    </row>
    <row r="352" spans="3:44" s="3" customFormat="1" ht="15" hidden="1" customHeight="1" x14ac:dyDescent="0.25">
      <c r="C352" s="7" t="str">
        <f>IF(OR(F352="",H352=""),"",IF(F352=H352,1,IF(F352&lt;H352,0,IF(F352-H352&lt;10,2,IF(F352&gt;H352,3,SE)))))</f>
        <v/>
      </c>
      <c r="D352" s="241" t="s">
        <v>107</v>
      </c>
      <c r="E352" s="242"/>
      <c r="F352" s="242"/>
      <c r="G352" s="242"/>
      <c r="H352" s="242"/>
      <c r="I352" s="242"/>
      <c r="J352" s="242"/>
      <c r="K352" s="242"/>
      <c r="L352" s="242"/>
      <c r="M352" s="242"/>
      <c r="N352" s="242"/>
      <c r="O352" s="243"/>
      <c r="P352" s="196"/>
      <c r="Q352" s="7" t="str">
        <f>IF(OR(H352="",F352=""),"",IF(H352=F352,1,IF(H352&lt;F352,0,IF(H352-F352&lt;10,2,IF(H352&gt;F352,3,SE)))))</f>
        <v/>
      </c>
      <c r="R352" s="7" t="s">
        <v>36</v>
      </c>
      <c r="S352" s="7"/>
      <c r="T352" s="7"/>
      <c r="U352" s="7"/>
      <c r="V352" s="11"/>
      <c r="W352" s="11"/>
      <c r="X352" s="11"/>
      <c r="Y352" s="11"/>
      <c r="Z352" s="11"/>
      <c r="AA352" s="11"/>
      <c r="AB352" s="11"/>
      <c r="AC352" s="11"/>
      <c r="AD352" s="11"/>
      <c r="AE352" s="11"/>
      <c r="AF352" s="11"/>
      <c r="AG352" s="11"/>
      <c r="AH352" s="11"/>
      <c r="AI352" s="101"/>
      <c r="AJ352" s="101"/>
      <c r="AK352" s="101"/>
      <c r="AL352" s="101"/>
      <c r="AM352" s="67"/>
      <c r="AN352" s="67"/>
      <c r="AO352" s="7"/>
      <c r="AP352" s="7"/>
      <c r="AQ352" s="4"/>
      <c r="AR352" s="4"/>
    </row>
    <row r="353" spans="3:44" s="3" customFormat="1" ht="15.75" hidden="1" customHeight="1" thickBot="1" x14ac:dyDescent="0.3">
      <c r="C353" s="7" t="str">
        <f>IF(OR(F353="",H353=""),"",IF(F353=H353,1,IF(F353&lt;H353,0,IF(F353-H353&lt;10,2,IF(F353&gt;H353,3,SE)))))</f>
        <v/>
      </c>
      <c r="D353" s="244"/>
      <c r="E353" s="245"/>
      <c r="F353" s="245"/>
      <c r="G353" s="245"/>
      <c r="H353" s="245"/>
      <c r="I353" s="245"/>
      <c r="J353" s="245"/>
      <c r="K353" s="245"/>
      <c r="L353" s="245"/>
      <c r="M353" s="245"/>
      <c r="N353" s="245"/>
      <c r="O353" s="246"/>
      <c r="P353" s="196"/>
      <c r="Q353" s="7" t="str">
        <f>IF(OR(H353="",F353=""),"",IF(H353=F353,1,IF(H353&lt;F353,0,IF(H353-F353&lt;10,2,IF(H353&gt;F353,3,SE)))))</f>
        <v/>
      </c>
      <c r="R353" s="7" t="s">
        <v>39</v>
      </c>
      <c r="S353" s="7"/>
      <c r="T353" s="7"/>
      <c r="U353" s="7"/>
      <c r="V353" s="11"/>
      <c r="W353" s="11"/>
      <c r="X353" s="11"/>
      <c r="Y353" s="11"/>
      <c r="Z353" s="11"/>
      <c r="AA353" s="11"/>
      <c r="AB353" s="11"/>
      <c r="AC353" s="11"/>
      <c r="AD353" s="11"/>
      <c r="AE353" s="11"/>
      <c r="AF353" s="11"/>
      <c r="AG353" s="11"/>
      <c r="AH353" s="11"/>
      <c r="AI353" s="101"/>
      <c r="AJ353" s="101"/>
      <c r="AK353" s="101"/>
      <c r="AL353" s="101"/>
      <c r="AM353" s="67"/>
      <c r="AN353" s="67"/>
      <c r="AO353" s="7"/>
      <c r="AP353" s="7"/>
      <c r="AQ353" s="4"/>
      <c r="AR353" s="4"/>
    </row>
    <row r="354" spans="3:44" s="3" customFormat="1" ht="15.75" hidden="1" thickBot="1" x14ac:dyDescent="0.3">
      <c r="C354" s="7"/>
      <c r="D354" s="201" t="s">
        <v>35</v>
      </c>
      <c r="E354" s="180" t="s">
        <v>18</v>
      </c>
      <c r="F354" s="181" t="s">
        <v>87</v>
      </c>
      <c r="G354" s="181" t="s">
        <v>4</v>
      </c>
      <c r="H354" s="181" t="s">
        <v>83</v>
      </c>
      <c r="I354" s="181" t="s">
        <v>84</v>
      </c>
      <c r="J354" s="181" t="s">
        <v>85</v>
      </c>
      <c r="K354" s="181" t="s">
        <v>86</v>
      </c>
      <c r="L354" s="181" t="s">
        <v>37</v>
      </c>
      <c r="M354" s="181" t="s">
        <v>5</v>
      </c>
      <c r="N354" s="181" t="s">
        <v>6</v>
      </c>
      <c r="O354" s="182" t="s">
        <v>88</v>
      </c>
      <c r="P354" s="196"/>
      <c r="Q354" s="7"/>
      <c r="R354" s="7" t="s">
        <v>89</v>
      </c>
      <c r="S354" s="7"/>
      <c r="T354" s="7"/>
      <c r="U354" s="183" t="s">
        <v>35</v>
      </c>
      <c r="V354" s="18" t="s">
        <v>3</v>
      </c>
      <c r="W354" s="18" t="s">
        <v>87</v>
      </c>
      <c r="X354" s="18"/>
      <c r="Y354" s="18" t="s">
        <v>4</v>
      </c>
      <c r="Z354" s="18" t="s">
        <v>83</v>
      </c>
      <c r="AA354" s="18"/>
      <c r="AB354" s="18"/>
      <c r="AC354" s="18" t="s">
        <v>84</v>
      </c>
      <c r="AD354" s="18" t="s">
        <v>85</v>
      </c>
      <c r="AE354" s="18" t="s">
        <v>86</v>
      </c>
      <c r="AF354" s="18" t="s">
        <v>37</v>
      </c>
      <c r="AG354" s="18" t="s">
        <v>5</v>
      </c>
      <c r="AH354" s="18" t="s">
        <v>6</v>
      </c>
      <c r="AI354" s="2" t="s">
        <v>88</v>
      </c>
      <c r="AJ354" s="2" t="s">
        <v>7</v>
      </c>
      <c r="AK354" s="2" t="s">
        <v>8</v>
      </c>
      <c r="AL354" s="2" t="s">
        <v>9</v>
      </c>
      <c r="AM354" s="67"/>
      <c r="AN354" s="67"/>
      <c r="AO354" s="7"/>
      <c r="AP354" s="7"/>
      <c r="AQ354" s="4"/>
      <c r="AR354" s="4"/>
    </row>
    <row r="355" spans="3:44" s="3" customFormat="1" hidden="1" x14ac:dyDescent="0.25">
      <c r="C355" s="7"/>
      <c r="D355" s="202" t="s">
        <v>38</v>
      </c>
      <c r="E355" s="185" t="str">
        <f>VLOOKUP(AL355,$U$355:$AK$358,2)</f>
        <v>PORTUGAL</v>
      </c>
      <c r="F355" s="185">
        <f>VLOOKUP(AL355,$U$355:$AK$358,3)</f>
        <v>6</v>
      </c>
      <c r="G355" s="185">
        <f>VLOOKUP(AL355,$U$355:$AK$358,4)</f>
        <v>0</v>
      </c>
      <c r="H355" s="186">
        <f>VLOOKUP(AL355,$U$355:$AK$358,5)</f>
        <v>14</v>
      </c>
      <c r="I355" s="186">
        <f>VLOOKUP(AL355,$U$355:$AK$358,6)</f>
        <v>4</v>
      </c>
      <c r="J355" s="186">
        <f>VLOOKUP(AL355,$U$355:$AK$358,7)</f>
        <v>0</v>
      </c>
      <c r="K355" s="186">
        <f>VLOOKUP(AL355,$U$355:$AK$358,8)</f>
        <v>0</v>
      </c>
      <c r="L355" s="186">
        <f>VLOOKUP(AL355,$U$355:$AK$358,9)</f>
        <v>0</v>
      </c>
      <c r="M355" s="186">
        <f>VLOOKUP(AL355,$U$355:$AK$358,10)</f>
        <v>0</v>
      </c>
      <c r="N355" s="185">
        <f>VLOOKUP(AL355,$U$355:$AK$358,11)</f>
        <v>1</v>
      </c>
      <c r="O355" s="219">
        <f>VLOOKUP(AL355,$U$355:$AK$358,12)</f>
        <v>665</v>
      </c>
      <c r="P355" s="196"/>
      <c r="Q355" s="7"/>
      <c r="R355" s="7" t="s">
        <v>90</v>
      </c>
      <c r="S355" s="7"/>
      <c r="T355" s="7"/>
      <c r="U355" s="183">
        <v>1</v>
      </c>
      <c r="V355" s="158" t="s">
        <v>98</v>
      </c>
      <c r="W355" s="158">
        <f>COUNT(H363,H370,H376,H381,H388,H394)</f>
        <v>6</v>
      </c>
      <c r="X355" s="158"/>
      <c r="Y355" s="158">
        <f>SUM(Q363,Q370,Q376,Q381,Q388,Q394)</f>
        <v>7</v>
      </c>
      <c r="Z355" s="158">
        <f>SUM(COUNTIFS($C$363:$C$394,3,$D$363:$D$394,V355),COUNTIFS($I$363:$I$394,V355,$Q$363:$Q$394,3))</f>
        <v>2</v>
      </c>
      <c r="AA355" s="158"/>
      <c r="AB355" s="158"/>
      <c r="AC355" s="158">
        <f>SUM(COUNTIFS($C$363:$C$394,2,$D$363:$D$394,V357),COUNTIFS($I$363:$I$394,V357,$Q$363:$Q$394,2))</f>
        <v>1</v>
      </c>
      <c r="AD355" s="158">
        <f>SUM(COUNTIFS($C$363:$C$394,1,$D$363:$D$394,V355),COUNTIFS($I$363:$I$394,V355,$Q$363:$Q$394,1))</f>
        <v>1</v>
      </c>
      <c r="AE355" s="158">
        <f>SUM(COUNTIFS($C$363:$C$394,0,$D$363:$D$394,V355),COUNTIFS($I$363:$I$394,V355,$Q$363:$Q$394,0))</f>
        <v>3</v>
      </c>
      <c r="AF355" s="189">
        <f>SUM(H381,H388,H394,H363,H370,H376)</f>
        <v>470</v>
      </c>
      <c r="AG355" s="189">
        <f>SUM(F363,F370,F376,F381,F388,F394)</f>
        <v>496</v>
      </c>
      <c r="AH355" s="189">
        <f>AF355-AG355</f>
        <v>-26</v>
      </c>
      <c r="AI355" s="12">
        <f>IF(OR($F$363="",$H$363=""),0,(Y355/(W355*3)))</f>
        <v>0.3888888888888889</v>
      </c>
      <c r="AJ355" s="104">
        <f>(Y355*10^10)+((AF355+5000)*10^6)+AH355*10+U355</f>
        <v>75469999741</v>
      </c>
      <c r="AK355" s="104">
        <f>LARGE(AJ$355:AJ$358,U355)</f>
        <v>145665001233</v>
      </c>
      <c r="AL355" s="104">
        <f>MATCH(AK355,$AJ$355:$AJ$358,0)</f>
        <v>3</v>
      </c>
      <c r="AM355" s="67"/>
      <c r="AN355" s="67"/>
      <c r="AO355" s="7"/>
      <c r="AP355" s="7"/>
      <c r="AQ355" s="4"/>
      <c r="AR355" s="4"/>
    </row>
    <row r="356" spans="3:44" s="3" customFormat="1" hidden="1" x14ac:dyDescent="0.25">
      <c r="C356" s="7"/>
      <c r="D356" s="205" t="s">
        <v>40</v>
      </c>
      <c r="E356" s="185" t="str">
        <f>VLOOKUP(AL356,$U$355:$AK$358,2)</f>
        <v>JAPÃO</v>
      </c>
      <c r="F356" s="185">
        <f>VLOOKUP(AL356,$U$355:$AK$358,3)</f>
        <v>6</v>
      </c>
      <c r="G356" s="185">
        <f>VLOOKUP(AL356,$U$355:$AK$358,4)</f>
        <v>0</v>
      </c>
      <c r="H356" s="186">
        <f>VLOOKUP(AL356,$U$355:$AK$358,5)</f>
        <v>9</v>
      </c>
      <c r="I356" s="186">
        <f>VLOOKUP(AL356,$U$355:$AK$358,6)</f>
        <v>3</v>
      </c>
      <c r="J356" s="186">
        <f>VLOOKUP(AL356,$U$355:$AK$358,7)</f>
        <v>0</v>
      </c>
      <c r="K356" s="186">
        <f>VLOOKUP(AL356,$U$355:$AK$358,8)</f>
        <v>0</v>
      </c>
      <c r="L356" s="186">
        <f>VLOOKUP(AL356,$U$355:$AK$358,9)</f>
        <v>0</v>
      </c>
      <c r="M356" s="186">
        <f>VLOOKUP(AL356,$U$355:$AK$358,10)</f>
        <v>0</v>
      </c>
      <c r="N356" s="185">
        <f>VLOOKUP(AL356,$U$355:$AK$358,11)</f>
        <v>3</v>
      </c>
      <c r="O356" s="219">
        <f>VLOOKUP(AL356,$U$355:$AK$358,12)</f>
        <v>537</v>
      </c>
      <c r="P356" s="196"/>
      <c r="Q356" s="7"/>
      <c r="R356" s="7" t="s">
        <v>91</v>
      </c>
      <c r="S356" s="7"/>
      <c r="T356" s="7"/>
      <c r="U356" s="183">
        <v>2</v>
      </c>
      <c r="V356" s="158" t="s">
        <v>27</v>
      </c>
      <c r="W356" s="158">
        <f>COUNT(H364,H369,F376,H382,H387,F394)</f>
        <v>6</v>
      </c>
      <c r="X356" s="158"/>
      <c r="Y356" s="158">
        <f>SUM(Q364,Q369,C376,Q382,Q387,C394)</f>
        <v>9</v>
      </c>
      <c r="Z356" s="158">
        <f>SUM(COUNTIFS($C$363:$C$394,3,$D$363:$D$394,V356),COUNTIFS($I$363:$I$394,V356,$Q$363:$Q$394,3))</f>
        <v>3</v>
      </c>
      <c r="AA356" s="158"/>
      <c r="AB356" s="158"/>
      <c r="AC356" s="158">
        <f>SUM(COUNTIFS($C$363:$C$394,2,$D$363:$D$394,V358),COUNTIFS($I$363:$I$394,V358,$Q$363:$Q$394,2))</f>
        <v>0</v>
      </c>
      <c r="AD356" s="158">
        <f>SUM(COUNTIFS($C$363:$C$394,1,$D$363:$D$394,V356),COUNTIFS($I$363:$I$394,V356,$Q$363:$Q$394,1))</f>
        <v>0</v>
      </c>
      <c r="AE356" s="158">
        <f>SUM(COUNTIFS($C$363:$C$394,0,$D$363:$D$394,V356),COUNTIFS($I$363:$I$394,V356,$Q$363:$Q$394,0))</f>
        <v>3</v>
      </c>
      <c r="AF356" s="189">
        <f>SUM(H364,H369,F376,H382,H387,F394)</f>
        <v>537</v>
      </c>
      <c r="AG356" s="189">
        <f>SUM(H394,F387,F382,H376,F369,F364)</f>
        <v>536</v>
      </c>
      <c r="AH356" s="189">
        <f t="shared" ref="AH356:AH358" si="17">AF356-AG356</f>
        <v>1</v>
      </c>
      <c r="AI356" s="12">
        <f>IF(OR($F$363="",$H$363=""),0,(Y356/(W356*3)))</f>
        <v>0.5</v>
      </c>
      <c r="AJ356" s="104">
        <f>(Y356*10^10)+((AF356+5000)*10^6)+AH356*10+U356</f>
        <v>95537000012</v>
      </c>
      <c r="AK356" s="104">
        <f>LARGE(AJ$355:AJ$358,U356)</f>
        <v>95537000012</v>
      </c>
      <c r="AL356" s="104">
        <f t="shared" ref="AL356:AL357" si="18">MATCH(AK356,$AJ$355:$AJ$358,0)</f>
        <v>2</v>
      </c>
      <c r="AM356" s="67"/>
      <c r="AN356" s="67"/>
      <c r="AO356" s="7"/>
      <c r="AP356" s="7"/>
      <c r="AQ356" s="4"/>
      <c r="AR356" s="4"/>
    </row>
    <row r="357" spans="3:44" s="3" customFormat="1" hidden="1" x14ac:dyDescent="0.25">
      <c r="C357" s="7"/>
      <c r="D357" s="209" t="s">
        <v>41</v>
      </c>
      <c r="E357" s="192" t="str">
        <f>VLOOKUP(AL357,$U$355:$AK$358,2)</f>
        <v>RUSSIA</v>
      </c>
      <c r="F357" s="192">
        <f>VLOOKUP(AL357,$U$355:$AK$358,3)</f>
        <v>6</v>
      </c>
      <c r="G357" s="192">
        <f>VLOOKUP(AL357,$U$355:$AK$358,4)</f>
        <v>0</v>
      </c>
      <c r="H357" s="193">
        <f>VLOOKUP(AL357,$U$355:$AK$358,5)</f>
        <v>7</v>
      </c>
      <c r="I357" s="193">
        <f>VLOOKUP(AL357,$U$355:$AK$358,6)</f>
        <v>2</v>
      </c>
      <c r="J357" s="193">
        <f>VLOOKUP(AL357,$U$355:$AK$358,7)</f>
        <v>0</v>
      </c>
      <c r="K357" s="193">
        <f>VLOOKUP(AL357,$U$355:$AK$358,8)</f>
        <v>0</v>
      </c>
      <c r="L357" s="193">
        <f>VLOOKUP(AL357,$U$355:$AK$358,9)</f>
        <v>1</v>
      </c>
      <c r="M357" s="193">
        <f>VLOOKUP(AL357,$U$355:$AK$358,10)</f>
        <v>1</v>
      </c>
      <c r="N357" s="192">
        <f>VLOOKUP(AL357,$U$355:$AK$358,11)</f>
        <v>3</v>
      </c>
      <c r="O357" s="229">
        <f>VLOOKUP(AL357,$U$355:$AK$358,12)</f>
        <v>470</v>
      </c>
      <c r="P357" s="196"/>
      <c r="Q357" s="7"/>
      <c r="R357" s="7" t="s">
        <v>92</v>
      </c>
      <c r="S357" s="7"/>
      <c r="T357" s="7"/>
      <c r="U357" s="183">
        <v>3</v>
      </c>
      <c r="V357" s="158" t="s">
        <v>19</v>
      </c>
      <c r="W357" s="158">
        <f>COUNT(F364,F370,H375,F382,F388,H393)</f>
        <v>6</v>
      </c>
      <c r="X357" s="158"/>
      <c r="Y357" s="158">
        <f>SUM(C364,C370,Q375,C382,C388,Q393)</f>
        <v>14</v>
      </c>
      <c r="Z357" s="158">
        <f>SUM(COUNTIFS($C$363:$C$394,3,$D$363:$D$394,V357),COUNTIFS($I$363:$I$394,V357,$Q$363:$Q$394,3))</f>
        <v>4</v>
      </c>
      <c r="AA357" s="158"/>
      <c r="AB357" s="158"/>
      <c r="AC357" s="158">
        <f>SUM(COUNTIFS($C$363:$C$394,2,$D$363:$D$394,V359),COUNTIFS($I$363:$I$394,V359,$Q$363:$Q$394,2))</f>
        <v>0</v>
      </c>
      <c r="AD357" s="158">
        <f>SUM(COUNTIFS($C$363:$C$394,1,$D$363:$D$394,V357),COUNTIFS($I$363:$I$394,V357,$Q$363:$Q$394,1))</f>
        <v>0</v>
      </c>
      <c r="AE357" s="158">
        <f>SUM(COUNTIFS($C$363:$C$394,0,$D$363:$D$394,V357),COUNTIFS($I$363:$I$394,V357,$Q$363:$Q$394,0))</f>
        <v>1</v>
      </c>
      <c r="AF357" s="189">
        <f>SUM(H393,F388,F382,H375,F370,F364)</f>
        <v>665</v>
      </c>
      <c r="AG357" s="189">
        <f>SUM(H364,H370,F375,H382,H388,F393)</f>
        <v>542</v>
      </c>
      <c r="AH357" s="189">
        <f t="shared" si="17"/>
        <v>123</v>
      </c>
      <c r="AI357" s="12">
        <f>IF(OR($F$363="",$H$363=""),0,(Y357/(W357*3)))</f>
        <v>0.77777777777777779</v>
      </c>
      <c r="AJ357" s="104">
        <f>(Y357*10^10)+((AF357+5000)*10^6)+AH357*10+U357</f>
        <v>145665001233</v>
      </c>
      <c r="AK357" s="104">
        <f>LARGE(AJ$355:AJ$358,U357)</f>
        <v>75469999741</v>
      </c>
      <c r="AL357" s="104">
        <f t="shared" si="18"/>
        <v>1</v>
      </c>
      <c r="AM357" s="67"/>
      <c r="AN357" s="67"/>
      <c r="AO357" s="7"/>
      <c r="AP357" s="7"/>
      <c r="AQ357" s="4"/>
      <c r="AR357" s="4"/>
    </row>
    <row r="358" spans="3:44" s="3" customFormat="1" ht="15.75" hidden="1" thickBot="1" x14ac:dyDescent="0.3">
      <c r="C358" s="7"/>
      <c r="D358" s="213" t="s">
        <v>42</v>
      </c>
      <c r="E358" s="192" t="str">
        <f>VLOOKUP(AL358,$U$355:$AK$358,2)</f>
        <v>INGLATERRA</v>
      </c>
      <c r="F358" s="192">
        <f>VLOOKUP(AL358,$U$355:$AK$358,3)</f>
        <v>6</v>
      </c>
      <c r="G358" s="192">
        <f>VLOOKUP(AL358,$U$355:$AK$358,4)</f>
        <v>0</v>
      </c>
      <c r="H358" s="193">
        <f>VLOOKUP(AL358,$U$355:$AK$358,5)</f>
        <v>4</v>
      </c>
      <c r="I358" s="193">
        <f>VLOOKUP(AL358,$U$355:$AK$358,6)</f>
        <v>1</v>
      </c>
      <c r="J358" s="193">
        <f>VLOOKUP(AL358,$U$355:$AK$358,7)</f>
        <v>0</v>
      </c>
      <c r="K358" s="193">
        <f>VLOOKUP(AL358,$U$355:$AK$358,8)</f>
        <v>0</v>
      </c>
      <c r="L358" s="193">
        <f>VLOOKUP(AL358,$U$355:$AK$358,9)</f>
        <v>0</v>
      </c>
      <c r="M358" s="193">
        <f>VLOOKUP(AL358,$U$355:$AK$358,10)</f>
        <v>1</v>
      </c>
      <c r="N358" s="192">
        <f>VLOOKUP(AL358,$U$355:$AK$358,11)</f>
        <v>4</v>
      </c>
      <c r="O358" s="229">
        <f>VLOOKUP(AL358,$U$355:$AK$358,12)</f>
        <v>436</v>
      </c>
      <c r="P358" s="196"/>
      <c r="Q358" s="7"/>
      <c r="R358" s="7" t="s">
        <v>93</v>
      </c>
      <c r="S358" s="7"/>
      <c r="T358" s="7"/>
      <c r="U358" s="183">
        <v>4</v>
      </c>
      <c r="V358" s="158" t="s">
        <v>17</v>
      </c>
      <c r="W358" s="158">
        <f>COUNT(F363,F369,F375,F381,F387,F393)</f>
        <v>6</v>
      </c>
      <c r="X358" s="158"/>
      <c r="Y358" s="158">
        <f>SUM(C363,C369,C375,C381,C387,C393)</f>
        <v>4</v>
      </c>
      <c r="Z358" s="158">
        <f>SUM(COUNTIFS($C$363:$C$394,3,$D$363:$D$394,V358),COUNTIFS($I$363:$I$394,V358,$Q$363:$Q$394,3))</f>
        <v>1</v>
      </c>
      <c r="AA358" s="158"/>
      <c r="AB358" s="158"/>
      <c r="AC358" s="158">
        <f>SUM(COUNTIFS($C$363:$C$394,2,$D$363:$D$394,V360),COUNTIFS($I$363:$I$394,V360,$Q$363:$Q$394,2))</f>
        <v>0</v>
      </c>
      <c r="AD358" s="158">
        <f>SUM(COUNTIFS($C$363:$C$394,1,$D$363:$D$394,V358),COUNTIFS($I$363:$I$394,V358,$Q$363:$Q$394,1))</f>
        <v>1</v>
      </c>
      <c r="AE358" s="158">
        <f>SUM(COUNTIFS($C$363:$C$394,0,$D$363:$D$394,V358),COUNTIFS($I$363:$I$394,V358,$Q$363:$Q$394,0))</f>
        <v>4</v>
      </c>
      <c r="AF358" s="189">
        <f>SUM(F363,F369,F375,F381,F387,F393,)</f>
        <v>436</v>
      </c>
      <c r="AG358" s="189">
        <f>SUM(H393,H387,H381,H375,H369,H363)</f>
        <v>534</v>
      </c>
      <c r="AH358" s="189">
        <f t="shared" si="17"/>
        <v>-98</v>
      </c>
      <c r="AI358" s="12">
        <f>IF(OR($F$363="",$H$363=""),0,(Y358/(W358*3)))</f>
        <v>0.22222222222222221</v>
      </c>
      <c r="AJ358" s="104">
        <f>(Y358*10^10)+((AF358+5000)*10^6)+AH358*10+U358</f>
        <v>45435999024</v>
      </c>
      <c r="AK358" s="104">
        <f>LARGE(AJ$355:AJ$358,U358)</f>
        <v>45435999024</v>
      </c>
      <c r="AL358" s="104">
        <f>MATCH(AK358,$AJ$355:$AJ$358,0)</f>
        <v>4</v>
      </c>
      <c r="AM358" s="67"/>
      <c r="AN358" s="67"/>
      <c r="AO358" s="7"/>
      <c r="AP358" s="7"/>
      <c r="AQ358" s="4"/>
      <c r="AR358" s="4"/>
    </row>
    <row r="359" spans="3:44" s="3" customFormat="1" ht="15.75" hidden="1" thickBot="1" x14ac:dyDescent="0.3">
      <c r="C359" s="7" t="str">
        <f>IF(OR(F359="",H359=""),"",IF(F359=H359,1,IF(F359&lt;H359,0,IF(F359-H359&lt;10,2,IF(F359&gt;H359,3,SE)))))</f>
        <v/>
      </c>
      <c r="D359" s="196"/>
      <c r="E359" s="196"/>
      <c r="F359" s="196"/>
      <c r="G359" s="196"/>
      <c r="H359" s="196"/>
      <c r="I359" s="196"/>
      <c r="J359" s="196"/>
      <c r="K359" s="196"/>
      <c r="L359" s="196"/>
      <c r="M359" s="196"/>
      <c r="N359" s="196"/>
      <c r="O359" s="196"/>
      <c r="P359" s="196"/>
      <c r="Q359" s="7" t="str">
        <f>IF(OR(H359="",F359=""),"",IF(H359=F359,1,IF(H359&lt;F359,0,IF(H359-F359&lt;10,2,IF(H359&gt;F359,3,SE)))))</f>
        <v/>
      </c>
      <c r="R359" s="7" t="s">
        <v>94</v>
      </c>
      <c r="S359" s="7"/>
      <c r="T359" s="7"/>
      <c r="U359" s="7"/>
      <c r="V359" s="7"/>
      <c r="W359" s="7"/>
      <c r="X359" s="7"/>
      <c r="Y359" s="7"/>
      <c r="Z359" s="7"/>
      <c r="AA359" s="7"/>
      <c r="AB359" s="7"/>
      <c r="AC359" s="7"/>
      <c r="AD359" s="7"/>
      <c r="AE359" s="7"/>
      <c r="AF359" s="7"/>
      <c r="AG359" s="7"/>
      <c r="AH359" s="7"/>
      <c r="AI359" s="4"/>
      <c r="AJ359" s="4"/>
      <c r="AK359" s="4"/>
      <c r="AL359" s="4"/>
      <c r="AM359" s="67"/>
      <c r="AN359" s="67"/>
      <c r="AO359" s="7"/>
      <c r="AP359" s="7"/>
      <c r="AQ359" s="4"/>
      <c r="AR359" s="4"/>
    </row>
    <row r="360" spans="3:44" s="3" customFormat="1" hidden="1" x14ac:dyDescent="0.25">
      <c r="C360" s="7" t="str">
        <f>IF(OR(F360="",H360=""),"",IF(F360=H360,1,IF(F360&lt;H360,0,IF(F360-H360&lt;10,2,IF(F360&gt;H360,3,SE)))))</f>
        <v/>
      </c>
      <c r="D360" s="278" t="s">
        <v>82</v>
      </c>
      <c r="E360" s="279"/>
      <c r="F360" s="279"/>
      <c r="G360" s="279"/>
      <c r="H360" s="279"/>
      <c r="I360" s="279"/>
      <c r="J360" s="279"/>
      <c r="K360" s="279"/>
      <c r="L360" s="279"/>
      <c r="M360" s="279"/>
      <c r="N360" s="279"/>
      <c r="O360" s="279"/>
      <c r="P360" s="280"/>
      <c r="Q360" s="7" t="str">
        <f>IF(OR(H360="",F360=""),"",IF(H360=F360,1,IF(H360&lt;F360,0,IF(H360-F360&lt;10,2,IF(H360&gt;F360,3,SE)))))</f>
        <v/>
      </c>
      <c r="R360" s="7" t="s">
        <v>43</v>
      </c>
      <c r="S360" s="7"/>
      <c r="T360" s="7"/>
      <c r="U360" s="7"/>
      <c r="V360" s="7"/>
      <c r="W360" s="7"/>
      <c r="X360" s="7"/>
      <c r="Y360" s="7"/>
      <c r="Z360" s="7"/>
      <c r="AA360" s="7"/>
      <c r="AB360" s="7"/>
      <c r="AC360" s="7"/>
      <c r="AD360" s="7"/>
      <c r="AE360" s="7"/>
      <c r="AF360" s="7"/>
      <c r="AG360" s="7"/>
      <c r="AH360" s="7"/>
      <c r="AI360" s="67"/>
      <c r="AJ360" s="67"/>
      <c r="AK360" s="67"/>
      <c r="AL360" s="67"/>
      <c r="AM360" s="67"/>
      <c r="AN360" s="67"/>
      <c r="AO360" s="7"/>
      <c r="AP360" s="7"/>
      <c r="AQ360" s="4"/>
      <c r="AR360" s="4"/>
    </row>
    <row r="361" spans="3:44" s="3" customFormat="1" ht="15.75" hidden="1" thickBot="1" x14ac:dyDescent="0.3">
      <c r="C361" s="7" t="str">
        <f>IF(OR(F361="",H361=""),"",IF(F361=H361,1,IF(F361&lt;H361,0,IF(F361-H361&lt;10,2,IF(F361&gt;H361,3,SE)))))</f>
        <v/>
      </c>
      <c r="D361" s="281"/>
      <c r="E361" s="282"/>
      <c r="F361" s="282"/>
      <c r="G361" s="282"/>
      <c r="H361" s="282"/>
      <c r="I361" s="282"/>
      <c r="J361" s="282"/>
      <c r="K361" s="282"/>
      <c r="L361" s="282"/>
      <c r="M361" s="282"/>
      <c r="N361" s="282"/>
      <c r="O361" s="282"/>
      <c r="P361" s="283"/>
      <c r="Q361" s="7" t="str">
        <f>IF(OR(H361="",F361=""),"",IF(H361=F361,1,IF(H361&lt;F361,0,IF(H361-F361&lt;10,2,IF(H361&gt;F361,3,SE)))))</f>
        <v/>
      </c>
      <c r="R361" s="7" t="s">
        <v>95</v>
      </c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  <c r="AG361" s="7"/>
      <c r="AH361" s="7"/>
      <c r="AI361" s="67"/>
      <c r="AJ361" s="67"/>
      <c r="AK361" s="67"/>
      <c r="AL361" s="67"/>
      <c r="AM361" s="67"/>
      <c r="AN361" s="67"/>
      <c r="AO361" s="7"/>
      <c r="AP361" s="7"/>
      <c r="AQ361" s="4"/>
      <c r="AR361" s="4"/>
    </row>
    <row r="362" spans="3:44" s="3" customFormat="1" ht="15.75" hidden="1" thickBot="1" x14ac:dyDescent="0.3">
      <c r="C362" s="7" t="str">
        <f>IF(OR(F362="",H362=""),"",IF(F362=H362,1,IF(F362&lt;H362,0,IF(F362-H362&lt;10,2,IF(F362&gt;H362,3,SE)))))</f>
        <v/>
      </c>
      <c r="D362" s="196"/>
      <c r="E362" s="196"/>
      <c r="F362" s="196"/>
      <c r="G362" s="196"/>
      <c r="H362" s="196"/>
      <c r="I362" s="196"/>
      <c r="J362" s="196"/>
      <c r="K362" s="196"/>
      <c r="L362" s="196"/>
      <c r="M362" s="196"/>
      <c r="N362" s="196"/>
      <c r="O362" s="196"/>
      <c r="P362" s="196"/>
      <c r="Q362" s="7" t="str">
        <f>IF(OR(H362="",F362=""),"",IF(H362=F362,1,IF(H362&lt;F362,0,IF(H362-F362&lt;10,2,IF(H362&gt;F362,3,SE)))))</f>
        <v/>
      </c>
      <c r="R362" s="7"/>
      <c r="S362" s="7"/>
      <c r="T362" s="7"/>
      <c r="U362" s="7"/>
      <c r="V362" s="11"/>
      <c r="W362" s="11"/>
      <c r="X362" s="11"/>
      <c r="Y362" s="11"/>
      <c r="Z362" s="11"/>
      <c r="AA362" s="11"/>
      <c r="AB362" s="11"/>
      <c r="AC362" s="11"/>
      <c r="AD362" s="11"/>
      <c r="AE362" s="11"/>
      <c r="AF362" s="18"/>
      <c r="AG362" s="18"/>
      <c r="AH362" s="18"/>
      <c r="AI362" s="102"/>
      <c r="AJ362" s="102"/>
      <c r="AK362" s="67"/>
      <c r="AL362" s="67"/>
      <c r="AM362" s="67"/>
      <c r="AN362" s="67"/>
      <c r="AO362" s="7"/>
      <c r="AP362" s="7"/>
      <c r="AQ362" s="4"/>
      <c r="AR362" s="4"/>
    </row>
    <row r="363" spans="3:44" s="3" customFormat="1" hidden="1" x14ac:dyDescent="0.25">
      <c r="C363" s="7">
        <f>IF(OR(F363="",H363=""),"",IF(F363=H363,1,IF(F363&lt;H363,0,IF(F363-H363&lt;10,2,IF(F363&gt;H363,3,SE)))))</f>
        <v>1</v>
      </c>
      <c r="D363" s="284" t="str">
        <f>V358</f>
        <v>INGLATERRA</v>
      </c>
      <c r="E363" s="284"/>
      <c r="F363" s="197">
        <f>IF(OR(K16="",L16=""),"",SUM(K16:L16))</f>
        <v>74</v>
      </c>
      <c r="G363" s="21" t="s">
        <v>44</v>
      </c>
      <c r="H363" s="197">
        <f>IF(OR(K33="",L33=""),"",SUM(K33:L33))</f>
        <v>74</v>
      </c>
      <c r="I363" s="284" t="str">
        <f>V355</f>
        <v>RUSSIA</v>
      </c>
      <c r="J363" s="284"/>
      <c r="K363" s="284"/>
      <c r="L363" s="284"/>
      <c r="M363" s="284"/>
      <c r="N363" s="284"/>
      <c r="O363" s="284"/>
      <c r="P363" s="284"/>
      <c r="Q363" s="7">
        <f>IF(OR(H363="",F363=""),"",IF(H363=F363,1,IF(H363&lt;F363,0,IF(H363-F363&lt;10,2,IF(H363&gt;F363,3,SE)))))</f>
        <v>1</v>
      </c>
      <c r="R363" s="224"/>
      <c r="S363" s="7" t="s">
        <v>96</v>
      </c>
      <c r="T363" s="7"/>
      <c r="U363" s="7"/>
      <c r="V363" s="11"/>
      <c r="W363" s="11"/>
      <c r="X363" s="11"/>
      <c r="Y363" s="11"/>
      <c r="Z363" s="11"/>
      <c r="AA363" s="11"/>
      <c r="AB363" s="11"/>
      <c r="AC363" s="11"/>
      <c r="AD363" s="11"/>
      <c r="AE363" s="11"/>
      <c r="AF363" s="18"/>
      <c r="AG363" s="18"/>
      <c r="AH363" s="18"/>
      <c r="AI363" s="102"/>
      <c r="AJ363" s="102"/>
      <c r="AK363" s="67"/>
      <c r="AL363" s="67"/>
      <c r="AM363" s="67"/>
      <c r="AN363" s="67"/>
      <c r="AO363" s="7"/>
      <c r="AP363" s="7"/>
      <c r="AQ363" s="4"/>
      <c r="AR363" s="4"/>
    </row>
    <row r="364" spans="3:44" s="3" customFormat="1" ht="15.75" hidden="1" thickBot="1" x14ac:dyDescent="0.3">
      <c r="C364" s="7">
        <f>IF(OR(F364="",H364=""),"",IF(F364=H364,1,IF(F364&lt;H364,0,IF(F364-H364&lt;10,2,IF(F364&gt;H364,3,SE)))))</f>
        <v>0</v>
      </c>
      <c r="D364" s="284" t="str">
        <f>V357</f>
        <v>PORTUGAL</v>
      </c>
      <c r="E364" s="284"/>
      <c r="F364" s="197">
        <f>IF(OR(K17="",L17=""),"",SUM(K17:L17))</f>
        <v>96</v>
      </c>
      <c r="G364" s="21" t="s">
        <v>44</v>
      </c>
      <c r="H364" s="197">
        <f>IF(OR(K25="",L25=""),"",SUM(K25:L25))</f>
        <v>131</v>
      </c>
      <c r="I364" s="284" t="str">
        <f>V356</f>
        <v>JAPÃO</v>
      </c>
      <c r="J364" s="284"/>
      <c r="K364" s="284"/>
      <c r="L364" s="284"/>
      <c r="M364" s="284"/>
      <c r="N364" s="284"/>
      <c r="O364" s="284"/>
      <c r="P364" s="284"/>
      <c r="Q364" s="7">
        <f>IF(OR(H364="",F364=""),"",IF(H364=F364,1,IF(H364&lt;F364,0,IF(H364-F364&lt;10,2,IF(H364&gt;F364,3,SE)))))</f>
        <v>3</v>
      </c>
      <c r="R364" s="199"/>
      <c r="S364" s="7" t="s">
        <v>97</v>
      </c>
      <c r="T364" s="7"/>
      <c r="U364" s="7"/>
      <c r="V364" s="11"/>
      <c r="W364" s="11"/>
      <c r="X364" s="11"/>
      <c r="Y364" s="11"/>
      <c r="Z364" s="11"/>
      <c r="AA364" s="11"/>
      <c r="AB364" s="11"/>
      <c r="AC364" s="11"/>
      <c r="AD364" s="11"/>
      <c r="AE364" s="11"/>
      <c r="AF364" s="18"/>
      <c r="AG364" s="18"/>
      <c r="AH364" s="18"/>
      <c r="AI364" s="102"/>
      <c r="AJ364" s="102"/>
      <c r="AK364" s="67"/>
      <c r="AL364" s="67"/>
      <c r="AM364" s="67"/>
      <c r="AN364" s="67"/>
      <c r="AO364" s="7"/>
      <c r="AP364" s="7"/>
      <c r="AQ364" s="4"/>
      <c r="AR364" s="4"/>
    </row>
    <row r="365" spans="3:44" s="3" customFormat="1" ht="15.75" hidden="1" thickBot="1" x14ac:dyDescent="0.3">
      <c r="C365" s="7" t="str">
        <f>IF(OR(F365="",H365=""),"",IF(F365=H365,1,IF(F365&lt;H365,0,IF(F365-H365&lt;10,2,IF(F365&gt;H365,3,SE)))))</f>
        <v/>
      </c>
      <c r="D365" s="196"/>
      <c r="E365" s="196"/>
      <c r="F365" s="196"/>
      <c r="G365" s="196"/>
      <c r="H365" s="196"/>
      <c r="I365" s="196"/>
      <c r="J365" s="196"/>
      <c r="K365" s="196"/>
      <c r="L365" s="196"/>
      <c r="M365" s="196"/>
      <c r="N365" s="196"/>
      <c r="O365" s="196"/>
      <c r="P365" s="196"/>
      <c r="Q365" s="7" t="str">
        <f>IF(OR(H365="",F365=""),"",IF(H365=F365,1,IF(H365&lt;F365,0,IF(H365-F365&lt;10,2,IF(H365&gt;F365,3,SE)))))</f>
        <v/>
      </c>
      <c r="R365" s="7"/>
      <c r="S365" s="7"/>
      <c r="T365" s="7"/>
      <c r="U365" s="7"/>
      <c r="V365" s="11"/>
      <c r="W365" s="11"/>
      <c r="X365" s="11"/>
      <c r="Y365" s="11"/>
      <c r="Z365" s="11"/>
      <c r="AA365" s="11"/>
      <c r="AB365" s="11"/>
      <c r="AC365" s="11"/>
      <c r="AD365" s="11"/>
      <c r="AE365" s="11"/>
      <c r="AF365" s="18"/>
      <c r="AG365" s="18"/>
      <c r="AH365" s="18"/>
      <c r="AI365" s="102"/>
      <c r="AJ365" s="102"/>
      <c r="AK365" s="67"/>
      <c r="AL365" s="67"/>
      <c r="AM365" s="67"/>
      <c r="AN365" s="4"/>
      <c r="AO365" s="7"/>
      <c r="AP365" s="7"/>
      <c r="AQ365" s="4"/>
      <c r="AR365" s="4"/>
    </row>
    <row r="366" spans="3:44" s="3" customFormat="1" hidden="1" x14ac:dyDescent="0.25">
      <c r="C366" s="7" t="str">
        <f>IF(OR(F366="",H366=""),"",IF(F366=H366,1,IF(F366&lt;H366,0,IF(F366-H366&lt;10,2,IF(F366&gt;H366,3,SE)))))</f>
        <v/>
      </c>
      <c r="D366" s="241" t="s">
        <v>81</v>
      </c>
      <c r="E366" s="242"/>
      <c r="F366" s="242"/>
      <c r="G366" s="242"/>
      <c r="H366" s="242"/>
      <c r="I366" s="242"/>
      <c r="J366" s="242"/>
      <c r="K366" s="242"/>
      <c r="L366" s="242"/>
      <c r="M366" s="242"/>
      <c r="N366" s="242"/>
      <c r="O366" s="242"/>
      <c r="P366" s="243"/>
      <c r="Q366" s="7" t="str">
        <f>IF(OR(H366="",F366=""),"",IF(H366=F366,1,IF(H366&lt;F366,0,IF(H366-F366&lt;10,2,IF(H366&gt;F366,3,SE)))))</f>
        <v/>
      </c>
      <c r="R366" s="7"/>
      <c r="S366" s="7"/>
      <c r="T366" s="7"/>
      <c r="U366" s="7"/>
      <c r="V366" s="11"/>
      <c r="W366" s="11"/>
      <c r="X366" s="11"/>
      <c r="Y366" s="11"/>
      <c r="Z366" s="11"/>
      <c r="AA366" s="11"/>
      <c r="AB366" s="11"/>
      <c r="AC366" s="11"/>
      <c r="AD366" s="11"/>
      <c r="AE366" s="11"/>
      <c r="AF366" s="18"/>
      <c r="AG366" s="18"/>
      <c r="AH366" s="18"/>
      <c r="AI366" s="102"/>
      <c r="AJ366" s="102"/>
      <c r="AK366" s="106"/>
      <c r="AL366" s="67"/>
      <c r="AM366" s="67"/>
      <c r="AN366" s="4"/>
      <c r="AO366" s="7"/>
      <c r="AP366" s="7"/>
      <c r="AQ366" s="4"/>
      <c r="AR366" s="4"/>
    </row>
    <row r="367" spans="3:44" s="3" customFormat="1" ht="15.75" hidden="1" thickBot="1" x14ac:dyDescent="0.3">
      <c r="C367" s="7" t="str">
        <f>IF(OR(F367="",H367=""),"",IF(F367=H367,1,IF(F367&lt;H367,0,IF(F367-H367&lt;10,2,IF(F367&gt;H367,3,SE)))))</f>
        <v/>
      </c>
      <c r="D367" s="244"/>
      <c r="E367" s="245"/>
      <c r="F367" s="245"/>
      <c r="G367" s="245"/>
      <c r="H367" s="245"/>
      <c r="I367" s="245"/>
      <c r="J367" s="245"/>
      <c r="K367" s="245"/>
      <c r="L367" s="245"/>
      <c r="M367" s="245"/>
      <c r="N367" s="245"/>
      <c r="O367" s="245"/>
      <c r="P367" s="246"/>
      <c r="Q367" s="7" t="str">
        <f>IF(OR(H367="",F367=""),"",IF(H367=F367,1,IF(H367&lt;F367,0,IF(H367-F367&lt;10,2,IF(H367&gt;F367,3,SE)))))</f>
        <v/>
      </c>
      <c r="R367" s="7"/>
      <c r="S367" s="7"/>
      <c r="T367" s="7"/>
      <c r="U367" s="7"/>
      <c r="V367" s="11"/>
      <c r="W367" s="11"/>
      <c r="X367" s="11"/>
      <c r="Y367" s="11"/>
      <c r="Z367" s="11"/>
      <c r="AA367" s="11"/>
      <c r="AB367" s="11"/>
      <c r="AC367" s="11"/>
      <c r="AD367" s="11"/>
      <c r="AE367" s="11"/>
      <c r="AF367" s="11"/>
      <c r="AG367" s="158"/>
      <c r="AH367" s="158"/>
      <c r="AI367" s="103"/>
      <c r="AJ367" s="103"/>
      <c r="AK367" s="106"/>
      <c r="AL367" s="67"/>
      <c r="AM367" s="67"/>
      <c r="AN367" s="4"/>
      <c r="AO367" s="7"/>
      <c r="AP367" s="7"/>
      <c r="AQ367" s="4"/>
      <c r="AR367" s="4"/>
    </row>
    <row r="368" spans="3:44" s="3" customFormat="1" hidden="1" x14ac:dyDescent="0.25">
      <c r="C368" s="7" t="str">
        <f>IF(OR(F368="",H368=""),"",IF(F368=H368,1,IF(F368&lt;H368,0,IF(F368-H368&lt;10,2,IF(F368&gt;H368,3,SE)))))</f>
        <v/>
      </c>
      <c r="D368" s="196"/>
      <c r="E368" s="196"/>
      <c r="F368" s="196"/>
      <c r="G368" s="196"/>
      <c r="H368" s="196"/>
      <c r="I368" s="196"/>
      <c r="J368" s="196"/>
      <c r="K368" s="196"/>
      <c r="L368" s="196"/>
      <c r="M368" s="196"/>
      <c r="N368" s="196"/>
      <c r="O368" s="196"/>
      <c r="P368" s="196"/>
      <c r="Q368" s="7" t="str">
        <f>IF(OR(H368="",F368=""),"",IF(H368=F368,1,IF(H368&lt;F368,0,IF(H368-F368&lt;10,2,IF(H368&gt;F368,3,SE)))))</f>
        <v/>
      </c>
      <c r="R368" s="7"/>
      <c r="S368" s="7"/>
      <c r="T368" s="7"/>
      <c r="U368" s="7"/>
      <c r="V368" s="11"/>
      <c r="W368" s="11"/>
      <c r="X368" s="11"/>
      <c r="Y368" s="11"/>
      <c r="Z368" s="11"/>
      <c r="AA368" s="11"/>
      <c r="AB368" s="11"/>
      <c r="AC368" s="11"/>
      <c r="AD368" s="11"/>
      <c r="AE368" s="11"/>
      <c r="AF368" s="11"/>
      <c r="AG368" s="158"/>
      <c r="AH368" s="158"/>
      <c r="AI368" s="103"/>
      <c r="AJ368" s="103"/>
      <c r="AK368" s="106"/>
      <c r="AL368" s="67"/>
      <c r="AM368" s="67"/>
      <c r="AN368" s="4"/>
      <c r="AO368" s="7"/>
      <c r="AP368" s="7"/>
      <c r="AQ368" s="4"/>
      <c r="AR368" s="4"/>
    </row>
    <row r="369" spans="3:44" s="3" customFormat="1" hidden="1" x14ac:dyDescent="0.25">
      <c r="C369" s="7">
        <f>IF(OR(F369="",H369=""),"",IF(F369=H369,1,IF(F369&lt;H369,0,IF(F369-H369&lt;10,2,IF(F369&gt;H369,3,SE)))))</f>
        <v>0</v>
      </c>
      <c r="D369" s="284" t="str">
        <f>V358</f>
        <v>INGLATERRA</v>
      </c>
      <c r="E369" s="284"/>
      <c r="F369" s="197">
        <f>IF(OR(M16="",N16=""),"",SUM(M16:N16))</f>
        <v>68</v>
      </c>
      <c r="G369" s="22" t="s">
        <v>44</v>
      </c>
      <c r="H369" s="197">
        <f>IF(OR(M25="",N25=""),"",SUM(M25:N25))</f>
        <v>85</v>
      </c>
      <c r="I369" s="284" t="str">
        <f>V356</f>
        <v>JAPÃO</v>
      </c>
      <c r="J369" s="284"/>
      <c r="K369" s="284"/>
      <c r="L369" s="284"/>
      <c r="M369" s="284"/>
      <c r="N369" s="284"/>
      <c r="O369" s="284"/>
      <c r="P369" s="284"/>
      <c r="Q369" s="7">
        <f>IF(OR(H369="",F369=""),"",IF(H369=F369,1,IF(H369&lt;F369,0,IF(H369-F369&lt;10,2,IF(H369&gt;F369,3,SE)))))</f>
        <v>3</v>
      </c>
      <c r="R369" s="7"/>
      <c r="S369" s="7"/>
      <c r="T369" s="7"/>
      <c r="U369" s="7"/>
      <c r="V369" s="11"/>
      <c r="W369" s="11"/>
      <c r="X369" s="11"/>
      <c r="Y369" s="11"/>
      <c r="Z369" s="11"/>
      <c r="AA369" s="11"/>
      <c r="AB369" s="11"/>
      <c r="AC369" s="11"/>
      <c r="AD369" s="11"/>
      <c r="AE369" s="11"/>
      <c r="AF369" s="11"/>
      <c r="AG369" s="158"/>
      <c r="AH369" s="158"/>
      <c r="AI369" s="103"/>
      <c r="AJ369" s="103"/>
      <c r="AK369" s="106"/>
      <c r="AL369" s="67"/>
      <c r="AM369" s="67"/>
      <c r="AN369" s="4"/>
      <c r="AO369" s="7"/>
      <c r="AP369" s="7"/>
      <c r="AQ369" s="4"/>
      <c r="AR369" s="4"/>
    </row>
    <row r="370" spans="3:44" s="3" customFormat="1" hidden="1" x14ac:dyDescent="0.25">
      <c r="C370" s="7">
        <f>IF(OR(F370="",H370=""),"",IF(F370=H370,1,IF(F370&lt;H370,0,IF(F370-H370&lt;10,2,IF(F370&gt;H370,3,SE)))))</f>
        <v>2</v>
      </c>
      <c r="D370" s="284" t="str">
        <f>V357</f>
        <v>PORTUGAL</v>
      </c>
      <c r="E370" s="284"/>
      <c r="F370" s="197">
        <f>IF(OR(M17="",N17=""),"",SUM(M17:N17))</f>
        <v>90</v>
      </c>
      <c r="G370" s="22" t="s">
        <v>44</v>
      </c>
      <c r="H370" s="197">
        <f>IF(OR(M33="",N33=""),"",SUM(M33:N33))</f>
        <v>86</v>
      </c>
      <c r="I370" s="284" t="str">
        <f>V355</f>
        <v>RUSSIA</v>
      </c>
      <c r="J370" s="284"/>
      <c r="K370" s="284"/>
      <c r="L370" s="284"/>
      <c r="M370" s="284"/>
      <c r="N370" s="284"/>
      <c r="O370" s="284"/>
      <c r="P370" s="284"/>
      <c r="Q370" s="7">
        <f>IF(OR(H370="",F370=""),"",IF(H370=F370,1,IF(H370&lt;F370,0,IF(H370-F370&lt;10,2,IF(H370&gt;F370,3,SE)))))</f>
        <v>0</v>
      </c>
      <c r="R370" s="7"/>
      <c r="S370" s="7"/>
      <c r="T370" s="7"/>
      <c r="U370" s="7"/>
      <c r="V370" s="11"/>
      <c r="W370" s="11"/>
      <c r="X370" s="11"/>
      <c r="Y370" s="11"/>
      <c r="Z370" s="11"/>
      <c r="AA370" s="11"/>
      <c r="AB370" s="11"/>
      <c r="AC370" s="11"/>
      <c r="AD370" s="11"/>
      <c r="AE370" s="11"/>
      <c r="AF370" s="11"/>
      <c r="AG370" s="158"/>
      <c r="AH370" s="158"/>
      <c r="AI370" s="103"/>
      <c r="AJ370" s="103"/>
      <c r="AK370" s="106"/>
      <c r="AL370" s="67"/>
      <c r="AM370" s="67"/>
      <c r="AN370" s="4"/>
      <c r="AO370" s="7"/>
      <c r="AP370" s="7"/>
      <c r="AQ370" s="4"/>
      <c r="AR370" s="4"/>
    </row>
    <row r="371" spans="3:44" s="3" customFormat="1" ht="15.75" hidden="1" thickBot="1" x14ac:dyDescent="0.3">
      <c r="C371" s="7" t="str">
        <f>IF(OR(F371="",H371=""),"",IF(F371=H371,1,IF(F371&lt;H371,0,IF(F371-H371&lt;10,2,IF(F371&gt;H371,3,SE)))))</f>
        <v/>
      </c>
      <c r="D371" s="196"/>
      <c r="E371" s="196"/>
      <c r="F371" s="200"/>
      <c r="G371" s="196"/>
      <c r="H371" s="196"/>
      <c r="I371" s="196"/>
      <c r="J371" s="196"/>
      <c r="K371" s="196"/>
      <c r="L371" s="196"/>
      <c r="M371" s="196"/>
      <c r="N371" s="196"/>
      <c r="O371" s="196"/>
      <c r="P371" s="196"/>
      <c r="Q371" s="7" t="str">
        <f>IF(OR(H371="",F371=""),"",IF(H371=F371,1,IF(H371&lt;F371,0,IF(H371-F371&lt;10,2,IF(H371&gt;F371,3,SE)))))</f>
        <v/>
      </c>
      <c r="R371" s="7"/>
      <c r="S371" s="7"/>
      <c r="T371" s="7"/>
      <c r="U371" s="7"/>
      <c r="V371" s="11"/>
      <c r="W371" s="11"/>
      <c r="X371" s="11"/>
      <c r="Y371" s="11"/>
      <c r="Z371" s="11"/>
      <c r="AA371" s="11"/>
      <c r="AB371" s="11"/>
      <c r="AC371" s="11"/>
      <c r="AD371" s="11"/>
      <c r="AE371" s="11"/>
      <c r="AF371" s="11"/>
      <c r="AG371" s="158"/>
      <c r="AH371" s="158"/>
      <c r="AI371" s="103"/>
      <c r="AJ371" s="103"/>
      <c r="AK371" s="106"/>
      <c r="AL371" s="67"/>
      <c r="AM371" s="67"/>
      <c r="AN371" s="4"/>
      <c r="AO371" s="7"/>
      <c r="AP371" s="7"/>
      <c r="AQ371" s="4"/>
      <c r="AR371" s="4"/>
    </row>
    <row r="372" spans="3:44" s="3" customFormat="1" hidden="1" x14ac:dyDescent="0.25">
      <c r="C372" s="7" t="str">
        <f>IF(OR(F372="",H372=""),"",IF(F372=H372,1,IF(F372&lt;H372,0,IF(F372-H372&lt;10,2,IF(F372&gt;H372,3,SE)))))</f>
        <v/>
      </c>
      <c r="D372" s="241" t="s">
        <v>80</v>
      </c>
      <c r="E372" s="242"/>
      <c r="F372" s="242"/>
      <c r="G372" s="242"/>
      <c r="H372" s="242"/>
      <c r="I372" s="242"/>
      <c r="J372" s="242"/>
      <c r="K372" s="242"/>
      <c r="L372" s="242"/>
      <c r="M372" s="242"/>
      <c r="N372" s="242"/>
      <c r="O372" s="242"/>
      <c r="P372" s="243"/>
      <c r="Q372" s="7" t="str">
        <f>IF(OR(H372="",F372=""),"",IF(H372=F372,1,IF(H372&lt;F372,0,IF(H372-F372&lt;10,2,IF(H372&gt;F372,3,SE)))))</f>
        <v/>
      </c>
      <c r="R372" s="7"/>
      <c r="S372" s="7"/>
      <c r="T372" s="7"/>
      <c r="U372" s="7"/>
      <c r="V372" s="11"/>
      <c r="W372" s="11"/>
      <c r="X372" s="11"/>
      <c r="Y372" s="11"/>
      <c r="Z372" s="11"/>
      <c r="AA372" s="11"/>
      <c r="AB372" s="11"/>
      <c r="AC372" s="11"/>
      <c r="AD372" s="11"/>
      <c r="AE372" s="11"/>
      <c r="AF372" s="11"/>
      <c r="AG372" s="11"/>
      <c r="AH372" s="11"/>
      <c r="AI372" s="101"/>
      <c r="AJ372" s="101"/>
      <c r="AK372" s="67"/>
      <c r="AL372" s="67"/>
      <c r="AM372" s="67"/>
      <c r="AN372" s="4"/>
      <c r="AO372" s="7"/>
      <c r="AP372" s="7"/>
      <c r="AQ372" s="4"/>
      <c r="AR372" s="4"/>
    </row>
    <row r="373" spans="3:44" s="3" customFormat="1" ht="15.75" hidden="1" thickBot="1" x14ac:dyDescent="0.3">
      <c r="C373" s="7" t="str">
        <f>IF(OR(F373="",H373=""),"",IF(F373=H373,1,IF(F373&lt;H373,0,IF(F373-H373&lt;10,2,IF(F373&gt;H373,3,SE)))))</f>
        <v/>
      </c>
      <c r="D373" s="244"/>
      <c r="E373" s="245"/>
      <c r="F373" s="245"/>
      <c r="G373" s="245"/>
      <c r="H373" s="245"/>
      <c r="I373" s="245"/>
      <c r="J373" s="245"/>
      <c r="K373" s="245"/>
      <c r="L373" s="245"/>
      <c r="M373" s="245"/>
      <c r="N373" s="245"/>
      <c r="O373" s="245"/>
      <c r="P373" s="246"/>
      <c r="Q373" s="7" t="str">
        <f>IF(OR(H373="",F373=""),"",IF(H373=F373,1,IF(H373&lt;F373,0,IF(H373-F373&lt;10,2,IF(H373&gt;F373,3,SE)))))</f>
        <v/>
      </c>
      <c r="R373" s="7"/>
      <c r="S373" s="7"/>
      <c r="T373" s="7"/>
      <c r="U373" s="7"/>
      <c r="V373" s="11"/>
      <c r="W373" s="11"/>
      <c r="X373" s="11"/>
      <c r="Y373" s="11"/>
      <c r="Z373" s="11"/>
      <c r="AA373" s="11"/>
      <c r="AB373" s="11"/>
      <c r="AC373" s="11"/>
      <c r="AD373" s="11"/>
      <c r="AE373" s="11"/>
      <c r="AF373" s="11"/>
      <c r="AG373" s="11"/>
      <c r="AH373" s="11"/>
      <c r="AI373" s="101"/>
      <c r="AJ373" s="101"/>
      <c r="AK373" s="67"/>
      <c r="AL373" s="67"/>
      <c r="AM373" s="67"/>
      <c r="AN373" s="4"/>
      <c r="AO373" s="7"/>
      <c r="AP373" s="7"/>
      <c r="AQ373" s="4"/>
      <c r="AR373" s="4"/>
    </row>
    <row r="374" spans="3:44" s="3" customFormat="1" hidden="1" x14ac:dyDescent="0.25">
      <c r="C374" s="7" t="str">
        <f>IF(OR(F374="",H374=""),"",IF(F374=H374,1,IF(F374&lt;H374,0,IF(F374-H374&lt;10,2,IF(F374&gt;H374,3,SE)))))</f>
        <v/>
      </c>
      <c r="D374" s="196"/>
      <c r="E374" s="196"/>
      <c r="F374" s="196"/>
      <c r="G374" s="196"/>
      <c r="H374" s="196"/>
      <c r="I374" s="196"/>
      <c r="J374" s="196"/>
      <c r="K374" s="196"/>
      <c r="L374" s="196"/>
      <c r="M374" s="196"/>
      <c r="N374" s="196"/>
      <c r="O374" s="196"/>
      <c r="P374" s="196"/>
      <c r="Q374" s="7" t="str">
        <f>IF(OR(H374="",F374=""),"",IF(H374=F374,1,IF(H374&lt;F374,0,IF(H374-F374&lt;10,2,IF(H374&gt;F374,3,SE)))))</f>
        <v/>
      </c>
      <c r="R374" s="7"/>
      <c r="S374" s="7"/>
      <c r="T374" s="7"/>
      <c r="U374" s="7"/>
      <c r="V374" s="11"/>
      <c r="W374" s="11"/>
      <c r="X374" s="11"/>
      <c r="Y374" s="11"/>
      <c r="Z374" s="11"/>
      <c r="AA374" s="11"/>
      <c r="AB374" s="11"/>
      <c r="AC374" s="11"/>
      <c r="AD374" s="11"/>
      <c r="AE374" s="11"/>
      <c r="AF374" s="11"/>
      <c r="AG374" s="11"/>
      <c r="AH374" s="11"/>
      <c r="AI374" s="101"/>
      <c r="AJ374" s="101"/>
      <c r="AK374" s="67"/>
      <c r="AL374" s="67"/>
      <c r="AM374" s="67"/>
      <c r="AN374" s="4"/>
      <c r="AO374" s="7"/>
      <c r="AP374" s="7"/>
      <c r="AQ374" s="4"/>
      <c r="AR374" s="4"/>
    </row>
    <row r="375" spans="3:44" s="3" customFormat="1" hidden="1" x14ac:dyDescent="0.25">
      <c r="C375" s="7">
        <f>IF(OR(F375="",H375=""),"",IF(F375=H375,1,IF(F375&lt;H375,0,IF(F375-H375&lt;10,2,IF(F375&gt;H375,3,SE)))))</f>
        <v>0</v>
      </c>
      <c r="D375" s="284" t="str">
        <f>V358</f>
        <v>INGLATERRA</v>
      </c>
      <c r="E375" s="284"/>
      <c r="F375" s="197">
        <f>IF(OR(O16="",P16=""),"",SUM(O16:P16))</f>
        <v>75</v>
      </c>
      <c r="G375" s="21" t="s">
        <v>44</v>
      </c>
      <c r="H375" s="197">
        <f>IF(OR(O17="",P17=""),"",SUM(O17:P17))</f>
        <v>107</v>
      </c>
      <c r="I375" s="284" t="str">
        <f>V357</f>
        <v>PORTUGAL</v>
      </c>
      <c r="J375" s="284"/>
      <c r="K375" s="284"/>
      <c r="L375" s="284"/>
      <c r="M375" s="284"/>
      <c r="N375" s="284"/>
      <c r="O375" s="284"/>
      <c r="P375" s="284"/>
      <c r="Q375" s="7">
        <f>IF(OR(H375="",F375=""),"",IF(H375=F375,1,IF(H375&lt;F375,0,IF(H375-F375&lt;10,2,IF(H375&gt;F375,3,SE)))))</f>
        <v>3</v>
      </c>
      <c r="R375" s="7"/>
      <c r="S375" s="7"/>
      <c r="T375" s="7"/>
      <c r="U375" s="7"/>
      <c r="V375" s="11"/>
      <c r="W375" s="11"/>
      <c r="X375" s="11"/>
      <c r="Y375" s="11"/>
      <c r="Z375" s="11"/>
      <c r="AA375" s="11"/>
      <c r="AB375" s="11"/>
      <c r="AC375" s="11"/>
      <c r="AD375" s="11"/>
      <c r="AE375" s="11"/>
      <c r="AF375" s="11"/>
      <c r="AG375" s="11"/>
      <c r="AH375" s="11"/>
      <c r="AI375" s="101"/>
      <c r="AJ375" s="101"/>
      <c r="AK375" s="67"/>
      <c r="AL375" s="67"/>
      <c r="AM375" s="67"/>
      <c r="AN375" s="4"/>
      <c r="AO375" s="7"/>
      <c r="AP375" s="7"/>
      <c r="AQ375" s="4"/>
      <c r="AR375" s="4"/>
    </row>
    <row r="376" spans="3:44" s="3" customFormat="1" hidden="1" x14ac:dyDescent="0.25">
      <c r="C376" s="7">
        <f>IF(OR(F376="",H376=""),"",IF(F376=H376,1,IF(F376&lt;H376,0,IF(F376-H376&lt;10,2,IF(F376&gt;H376,3,SE)))))</f>
        <v>0</v>
      </c>
      <c r="D376" s="284" t="str">
        <f>V356</f>
        <v>JAPÃO</v>
      </c>
      <c r="E376" s="284"/>
      <c r="F376" s="197">
        <f>IF(OR(O25="",P25=""),"",SUM(O25:P25))</f>
        <v>75</v>
      </c>
      <c r="G376" s="21" t="s">
        <v>44</v>
      </c>
      <c r="H376" s="197">
        <f>IF(OR(O33="",P33=""),"",SUM(O33:P33))</f>
        <v>85</v>
      </c>
      <c r="I376" s="284" t="str">
        <f>V355</f>
        <v>RUSSIA</v>
      </c>
      <c r="J376" s="284"/>
      <c r="K376" s="284"/>
      <c r="L376" s="284"/>
      <c r="M376" s="284"/>
      <c r="N376" s="284"/>
      <c r="O376" s="284"/>
      <c r="P376" s="284"/>
      <c r="Q376" s="7">
        <f>IF(OR(H376="",F376=""),"",IF(H376=F376,1,IF(H376&lt;F376,0,IF(H376-F376&lt;10,2,IF(H376&gt;F376,3,SE)))))</f>
        <v>3</v>
      </c>
      <c r="R376" s="7"/>
      <c r="S376" s="7"/>
      <c r="T376" s="7"/>
      <c r="U376" s="7"/>
      <c r="V376" s="11"/>
      <c r="W376" s="11"/>
      <c r="X376" s="11"/>
      <c r="Y376" s="11"/>
      <c r="Z376" s="11"/>
      <c r="AA376" s="11"/>
      <c r="AB376" s="11"/>
      <c r="AC376" s="11"/>
      <c r="AD376" s="11"/>
      <c r="AE376" s="11"/>
      <c r="AF376" s="11"/>
      <c r="AG376" s="11"/>
      <c r="AH376" s="11"/>
      <c r="AI376" s="101"/>
      <c r="AJ376" s="101"/>
      <c r="AK376" s="67"/>
      <c r="AL376" s="67"/>
      <c r="AM376" s="67"/>
      <c r="AN376" s="4"/>
      <c r="AO376" s="7"/>
      <c r="AP376" s="7"/>
      <c r="AQ376" s="4"/>
      <c r="AR376" s="4"/>
    </row>
    <row r="377" spans="3:44" s="3" customFormat="1" ht="15.75" hidden="1" thickBot="1" x14ac:dyDescent="0.3">
      <c r="C377" s="7" t="str">
        <f>IF(OR(F377="",H377=""),"",IF(F377=H377,1,IF(F377&lt;H377,0,IF(F377-H377&lt;10,2,IF(F377&gt;H377,3,SE)))))</f>
        <v/>
      </c>
      <c r="D377" s="196"/>
      <c r="E377" s="196"/>
      <c r="F377" s="196"/>
      <c r="G377" s="196"/>
      <c r="H377" s="196"/>
      <c r="I377" s="196"/>
      <c r="J377" s="196"/>
      <c r="K377" s="196"/>
      <c r="L377" s="196"/>
      <c r="M377" s="196"/>
      <c r="N377" s="196"/>
      <c r="O377" s="196"/>
      <c r="P377" s="196"/>
      <c r="Q377" s="7" t="str">
        <f>IF(OR(H377="",F377=""),"",IF(H377=F377,1,IF(H377&lt;F377,0,IF(H377-F377&lt;10,2,IF(H377&gt;F377,3,SE)))))</f>
        <v/>
      </c>
      <c r="R377" s="7"/>
      <c r="S377" s="7"/>
      <c r="T377" s="7"/>
      <c r="U377" s="7"/>
      <c r="V377" s="11"/>
      <c r="W377" s="11"/>
      <c r="X377" s="11"/>
      <c r="Y377" s="11"/>
      <c r="Z377" s="11"/>
      <c r="AA377" s="11"/>
      <c r="AB377" s="11"/>
      <c r="AC377" s="11"/>
      <c r="AD377" s="11"/>
      <c r="AE377" s="11"/>
      <c r="AF377" s="11"/>
      <c r="AG377" s="11"/>
      <c r="AH377" s="11"/>
      <c r="AI377" s="101"/>
      <c r="AJ377" s="101"/>
      <c r="AK377" s="67"/>
      <c r="AL377" s="67"/>
      <c r="AM377" s="67"/>
      <c r="AN377" s="4"/>
      <c r="AO377" s="7"/>
      <c r="AP377" s="7"/>
      <c r="AQ377" s="4"/>
      <c r="AR377" s="4"/>
    </row>
    <row r="378" spans="3:44" s="3" customFormat="1" hidden="1" x14ac:dyDescent="0.25">
      <c r="C378" s="7" t="str">
        <f>IF(OR(F378="",H378=""),"",IF(F378=H378,1,IF(F378&lt;H378,0,IF(F378-H378&lt;10,2,IF(F378&gt;H378,3,SE)))))</f>
        <v/>
      </c>
      <c r="D378" s="241" t="s">
        <v>79</v>
      </c>
      <c r="E378" s="242"/>
      <c r="F378" s="242"/>
      <c r="G378" s="242"/>
      <c r="H378" s="242"/>
      <c r="I378" s="242"/>
      <c r="J378" s="242"/>
      <c r="K378" s="242"/>
      <c r="L378" s="242"/>
      <c r="M378" s="242"/>
      <c r="N378" s="242"/>
      <c r="O378" s="242"/>
      <c r="P378" s="243"/>
      <c r="Q378" s="7" t="str">
        <f>IF(OR(H378="",F378=""),"",IF(H378=F378,1,IF(H378&lt;F378,0,IF(H378-F378&lt;10,2,IF(H378&gt;F378,3,SE)))))</f>
        <v/>
      </c>
      <c r="R378" s="7"/>
      <c r="S378" s="7"/>
      <c r="T378" s="7"/>
      <c r="U378" s="7"/>
      <c r="V378" s="7"/>
      <c r="W378" s="7"/>
      <c r="X378" s="7"/>
      <c r="Y378" s="7"/>
      <c r="Z378" s="7"/>
      <c r="AA378" s="7"/>
      <c r="AB378" s="7"/>
      <c r="AC378" s="7"/>
      <c r="AD378" s="7"/>
      <c r="AE378" s="7"/>
      <c r="AF378" s="7"/>
      <c r="AG378" s="7"/>
      <c r="AH378" s="7"/>
      <c r="AI378" s="67"/>
      <c r="AJ378" s="67"/>
      <c r="AK378" s="67"/>
      <c r="AL378" s="67"/>
      <c r="AM378" s="67"/>
      <c r="AN378" s="4"/>
      <c r="AO378" s="7"/>
      <c r="AP378" s="7"/>
      <c r="AQ378" s="4"/>
      <c r="AR378" s="4"/>
    </row>
    <row r="379" spans="3:44" s="3" customFormat="1" ht="15.75" hidden="1" thickBot="1" x14ac:dyDescent="0.3">
      <c r="C379" s="7" t="str">
        <f>IF(OR(F379="",H379=""),"",IF(F379=H379,1,IF(F379&lt;H379,0,IF(F379-H379&lt;10,2,IF(F379&gt;H379,3,SE)))))</f>
        <v/>
      </c>
      <c r="D379" s="244"/>
      <c r="E379" s="245"/>
      <c r="F379" s="245"/>
      <c r="G379" s="245"/>
      <c r="H379" s="245"/>
      <c r="I379" s="245"/>
      <c r="J379" s="245"/>
      <c r="K379" s="245"/>
      <c r="L379" s="245"/>
      <c r="M379" s="245"/>
      <c r="N379" s="245"/>
      <c r="O379" s="245"/>
      <c r="P379" s="246"/>
      <c r="Q379" s="7" t="str">
        <f>IF(OR(H379="",F379=""),"",IF(H379=F379,1,IF(H379&lt;F379,0,IF(H379-F379&lt;10,2,IF(H379&gt;F379,3,SE)))))</f>
        <v/>
      </c>
      <c r="R379" s="7"/>
      <c r="S379" s="7"/>
      <c r="T379" s="7"/>
      <c r="U379" s="7"/>
      <c r="V379" s="7"/>
      <c r="W379" s="7"/>
      <c r="X379" s="7"/>
      <c r="Y379" s="7"/>
      <c r="Z379" s="7"/>
      <c r="AA379" s="7"/>
      <c r="AB379" s="7"/>
      <c r="AC379" s="7"/>
      <c r="AD379" s="7"/>
      <c r="AE379" s="7"/>
      <c r="AF379" s="7"/>
      <c r="AG379" s="7"/>
      <c r="AH379" s="7"/>
      <c r="AI379" s="67"/>
      <c r="AJ379" s="67"/>
      <c r="AK379" s="67"/>
      <c r="AL379" s="67"/>
      <c r="AM379" s="67"/>
      <c r="AN379" s="4"/>
      <c r="AO379" s="7"/>
      <c r="AP379" s="7"/>
      <c r="AQ379" s="4"/>
      <c r="AR379" s="4"/>
    </row>
    <row r="380" spans="3:44" s="3" customFormat="1" hidden="1" x14ac:dyDescent="0.25">
      <c r="C380" s="7" t="str">
        <f>IF(OR(F380="",H380=""),"",IF(F380=H380,1,IF(F380&lt;H380,0,IF(F380-H380&lt;10,2,IF(F380&gt;H380,3,SE)))))</f>
        <v/>
      </c>
      <c r="D380" s="196"/>
      <c r="E380" s="196"/>
      <c r="F380" s="196"/>
      <c r="G380" s="196"/>
      <c r="H380" s="196"/>
      <c r="I380" s="196"/>
      <c r="J380" s="196"/>
      <c r="K380" s="196"/>
      <c r="L380" s="196"/>
      <c r="M380" s="196"/>
      <c r="N380" s="196"/>
      <c r="O380" s="196"/>
      <c r="P380" s="196"/>
      <c r="Q380" s="7" t="str">
        <f>IF(OR(H380="",F380=""),"",IF(H380=F380,1,IF(H380&lt;F380,0,IF(H380-F380&lt;10,2,IF(H380&gt;F380,3,SE)))))</f>
        <v/>
      </c>
      <c r="R380" s="7"/>
      <c r="S380" s="7"/>
      <c r="T380" s="7"/>
      <c r="U380" s="7"/>
      <c r="V380" s="7"/>
      <c r="W380" s="7"/>
      <c r="X380" s="7"/>
      <c r="Y380" s="7"/>
      <c r="Z380" s="7"/>
      <c r="AA380" s="7"/>
      <c r="AB380" s="7"/>
      <c r="AC380" s="7"/>
      <c r="AD380" s="7"/>
      <c r="AE380" s="7"/>
      <c r="AF380" s="7"/>
      <c r="AG380" s="7"/>
      <c r="AH380" s="7"/>
      <c r="AI380" s="67"/>
      <c r="AJ380" s="67"/>
      <c r="AK380" s="67"/>
      <c r="AL380" s="67"/>
      <c r="AM380" s="67"/>
      <c r="AN380" s="4"/>
      <c r="AO380" s="7"/>
      <c r="AP380" s="7"/>
      <c r="AQ380" s="4"/>
      <c r="AR380" s="4"/>
    </row>
    <row r="381" spans="3:44" s="3" customFormat="1" hidden="1" x14ac:dyDescent="0.25">
      <c r="C381" s="7">
        <f>IF(OR(F381="",H381=""),"",IF(F381=H381,1,IF(F381&lt;H381,0,IF(F381-H381&lt;10,2,IF(F381&gt;H381,3,SE)))))</f>
        <v>0</v>
      </c>
      <c r="D381" s="284" t="str">
        <f>V358</f>
        <v>INGLATERRA</v>
      </c>
      <c r="E381" s="284"/>
      <c r="F381" s="197">
        <f>IF(OR(Q16="",R16=""),"",SUM(Q16:R16))</f>
        <v>52</v>
      </c>
      <c r="G381" s="22" t="s">
        <v>44</v>
      </c>
      <c r="H381" s="197">
        <f>IF(OR(Q33="",R33=""),"",SUM(Q33:R33))</f>
        <v>78</v>
      </c>
      <c r="I381" s="284" t="str">
        <f>V355</f>
        <v>RUSSIA</v>
      </c>
      <c r="J381" s="284"/>
      <c r="K381" s="284"/>
      <c r="L381" s="284"/>
      <c r="M381" s="284"/>
      <c r="N381" s="284"/>
      <c r="O381" s="284"/>
      <c r="P381" s="284"/>
      <c r="Q381" s="7">
        <f>IF(OR(H381="",F381=""),"",IF(H381=F381,1,IF(H381&lt;F381,0,IF(H381-F381&lt;10,2,IF(H381&gt;F381,3,SE)))))</f>
        <v>3</v>
      </c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  <c r="AH381" s="7"/>
      <c r="AI381" s="67"/>
      <c r="AJ381" s="67"/>
      <c r="AK381" s="67"/>
      <c r="AL381" s="67"/>
      <c r="AM381" s="67"/>
      <c r="AN381" s="4"/>
      <c r="AO381" s="7"/>
      <c r="AP381" s="7"/>
      <c r="AQ381" s="4"/>
      <c r="AR381" s="4"/>
    </row>
    <row r="382" spans="3:44" s="3" customFormat="1" hidden="1" x14ac:dyDescent="0.25">
      <c r="C382" s="7">
        <f>IF(OR(F382="",H382=""),"",IF(F382=H382,1,IF(F382&lt;H382,0,IF(F382-H382&lt;10,2,IF(F382&gt;H382,3,SE)))))</f>
        <v>3</v>
      </c>
      <c r="D382" s="284" t="str">
        <f>V357</f>
        <v>PORTUGAL</v>
      </c>
      <c r="E382" s="284"/>
      <c r="F382" s="197">
        <f>IF(OR(Q17="",R17=""),"",SUM(Q17:R17))</f>
        <v>139</v>
      </c>
      <c r="G382" s="22" t="s">
        <v>44</v>
      </c>
      <c r="H382" s="197">
        <f>IF(OR(Q25="",R25=""),"",SUM(Q25:R25))</f>
        <v>84</v>
      </c>
      <c r="I382" s="284" t="str">
        <f>V356</f>
        <v>JAPÃO</v>
      </c>
      <c r="J382" s="284"/>
      <c r="K382" s="284"/>
      <c r="L382" s="284"/>
      <c r="M382" s="284"/>
      <c r="N382" s="284"/>
      <c r="O382" s="284"/>
      <c r="P382" s="284"/>
      <c r="Q382" s="7">
        <f>IF(OR(H382="",F382=""),"",IF(H382=F382,1,IF(H382&lt;F382,0,IF(H382-F382&lt;10,2,IF(H382&gt;F382,3,SE)))))</f>
        <v>0</v>
      </c>
      <c r="R382" s="7"/>
      <c r="S382" s="7"/>
      <c r="T382" s="7"/>
      <c r="U382" s="7"/>
      <c r="V382" s="7"/>
      <c r="W382" s="7"/>
      <c r="X382" s="7"/>
      <c r="Y382" s="7"/>
      <c r="Z382" s="7"/>
      <c r="AA382" s="7"/>
      <c r="AB382" s="7"/>
      <c r="AC382" s="7"/>
      <c r="AD382" s="7"/>
      <c r="AE382" s="7"/>
      <c r="AF382" s="7"/>
      <c r="AG382" s="7"/>
      <c r="AH382" s="7"/>
      <c r="AI382" s="67"/>
      <c r="AJ382" s="67"/>
      <c r="AK382" s="67"/>
      <c r="AL382" s="67"/>
      <c r="AM382" s="67"/>
      <c r="AN382" s="4"/>
      <c r="AO382" s="7"/>
      <c r="AP382" s="7"/>
      <c r="AQ382" s="4"/>
      <c r="AR382" s="4"/>
    </row>
    <row r="383" spans="3:44" s="3" customFormat="1" ht="15.75" hidden="1" thickBot="1" x14ac:dyDescent="0.3">
      <c r="C383" s="7" t="str">
        <f>IF(OR(F383="",H383=""),"",IF(F383=H383,1,IF(F383&lt;H383,0,IF(F383-H383&lt;10,2,IF(F383&gt;H383,3,SE)))))</f>
        <v/>
      </c>
      <c r="D383" s="196"/>
      <c r="E383" s="196"/>
      <c r="F383" s="196"/>
      <c r="G383" s="196"/>
      <c r="H383" s="196"/>
      <c r="I383" s="196"/>
      <c r="J383" s="196"/>
      <c r="K383" s="196"/>
      <c r="L383" s="196"/>
      <c r="M383" s="196"/>
      <c r="N383" s="196"/>
      <c r="O383" s="196"/>
      <c r="P383" s="196"/>
      <c r="Q383" s="7" t="str">
        <f>IF(OR(H383="",F383=""),"",IF(H383=F383,1,IF(H383&lt;F383,0,IF(H383-F383&lt;10,2,IF(H383&gt;F383,3,SE)))))</f>
        <v/>
      </c>
      <c r="R383" s="7"/>
      <c r="S383" s="7"/>
      <c r="T383" s="7"/>
      <c r="U383" s="7"/>
      <c r="V383" s="7"/>
      <c r="W383" s="7"/>
      <c r="X383" s="7"/>
      <c r="Y383" s="7"/>
      <c r="Z383" s="7"/>
      <c r="AA383" s="7"/>
      <c r="AB383" s="7"/>
      <c r="AC383" s="7"/>
      <c r="AD383" s="7"/>
      <c r="AE383" s="7"/>
      <c r="AF383" s="7"/>
      <c r="AG383" s="7"/>
      <c r="AH383" s="7"/>
      <c r="AI383" s="67"/>
      <c r="AJ383" s="67"/>
      <c r="AK383" s="67"/>
      <c r="AL383" s="67"/>
      <c r="AM383" s="67"/>
      <c r="AN383" s="4"/>
      <c r="AO383" s="7"/>
      <c r="AP383" s="7"/>
      <c r="AQ383" s="4"/>
      <c r="AR383" s="4"/>
    </row>
    <row r="384" spans="3:44" s="3" customFormat="1" hidden="1" x14ac:dyDescent="0.25">
      <c r="C384" s="7" t="str">
        <f>IF(OR(F384="",H384=""),"",IF(F384=H384,1,IF(F384&lt;H384,0,IF(F384-H384&lt;10,2,IF(F384&gt;H384,3,SE)))))</f>
        <v/>
      </c>
      <c r="D384" s="241" t="s">
        <v>78</v>
      </c>
      <c r="E384" s="242"/>
      <c r="F384" s="242"/>
      <c r="G384" s="242"/>
      <c r="H384" s="242"/>
      <c r="I384" s="242"/>
      <c r="J384" s="242"/>
      <c r="K384" s="242"/>
      <c r="L384" s="242"/>
      <c r="M384" s="242"/>
      <c r="N384" s="242"/>
      <c r="O384" s="242"/>
      <c r="P384" s="243"/>
      <c r="Q384" s="7" t="str">
        <f>IF(OR(H384="",F384=""),"",IF(H384=F384,1,IF(H384&lt;F384,0,IF(H384-F384&lt;10,2,IF(H384&gt;F384,3,SE)))))</f>
        <v/>
      </c>
      <c r="R384" s="7"/>
      <c r="S384" s="7"/>
      <c r="T384" s="7"/>
      <c r="U384" s="7"/>
      <c r="V384" s="7"/>
      <c r="W384" s="7"/>
      <c r="X384" s="7"/>
      <c r="Y384" s="7"/>
      <c r="Z384" s="7"/>
      <c r="AA384" s="7"/>
      <c r="AB384" s="7"/>
      <c r="AC384" s="7"/>
      <c r="AD384" s="7"/>
      <c r="AE384" s="7"/>
      <c r="AF384" s="7"/>
      <c r="AG384" s="7"/>
      <c r="AH384" s="7"/>
      <c r="AI384" s="67"/>
      <c r="AJ384" s="67"/>
      <c r="AK384" s="67"/>
      <c r="AL384" s="67"/>
      <c r="AM384" s="67"/>
      <c r="AN384" s="4"/>
      <c r="AO384" s="7"/>
      <c r="AP384" s="7"/>
      <c r="AQ384" s="4"/>
      <c r="AR384" s="4"/>
    </row>
    <row r="385" spans="3:44" s="3" customFormat="1" ht="15.75" hidden="1" thickBot="1" x14ac:dyDescent="0.3">
      <c r="C385" s="7" t="str">
        <f>IF(OR(F385="",H385=""),"",IF(F385=H385,1,IF(F385&lt;H385,0,IF(F385-H385&lt;10,2,IF(F385&gt;H385,3,SE)))))</f>
        <v/>
      </c>
      <c r="D385" s="244"/>
      <c r="E385" s="245"/>
      <c r="F385" s="245"/>
      <c r="G385" s="245"/>
      <c r="H385" s="245"/>
      <c r="I385" s="245"/>
      <c r="J385" s="245"/>
      <c r="K385" s="245"/>
      <c r="L385" s="245"/>
      <c r="M385" s="245"/>
      <c r="N385" s="245"/>
      <c r="O385" s="245"/>
      <c r="P385" s="246"/>
      <c r="Q385" s="7" t="str">
        <f>IF(OR(H385="",F385=""),"",IF(H385=F385,1,IF(H385&lt;F385,0,IF(H385-F385&lt;10,2,IF(H385&gt;F385,3,SE)))))</f>
        <v/>
      </c>
      <c r="R385" s="7"/>
      <c r="S385" s="7"/>
      <c r="T385" s="7"/>
      <c r="U385" s="7"/>
      <c r="V385" s="7"/>
      <c r="W385" s="7"/>
      <c r="X385" s="7"/>
      <c r="Y385" s="7"/>
      <c r="Z385" s="7"/>
      <c r="AA385" s="7"/>
      <c r="AB385" s="7"/>
      <c r="AC385" s="7"/>
      <c r="AD385" s="7"/>
      <c r="AE385" s="7"/>
      <c r="AF385" s="7"/>
      <c r="AG385" s="7"/>
      <c r="AH385" s="7"/>
      <c r="AI385" s="67"/>
      <c r="AJ385" s="67"/>
      <c r="AK385" s="67"/>
      <c r="AL385" s="67"/>
      <c r="AM385" s="67"/>
      <c r="AN385" s="4"/>
      <c r="AO385" s="7"/>
      <c r="AP385" s="7"/>
      <c r="AQ385" s="4"/>
      <c r="AR385" s="4"/>
    </row>
    <row r="386" spans="3:44" s="3" customFormat="1" hidden="1" x14ac:dyDescent="0.25">
      <c r="C386" s="7" t="str">
        <f>IF(OR(F386="",H386=""),"",IF(F386=H386,1,IF(F386&lt;H386,0,IF(F386-H386&lt;10,2,IF(F386&gt;H386,3,SE)))))</f>
        <v/>
      </c>
      <c r="D386" s="196"/>
      <c r="E386" s="196"/>
      <c r="F386" s="196"/>
      <c r="G386" s="196"/>
      <c r="H386" s="196"/>
      <c r="I386" s="196"/>
      <c r="J386" s="196"/>
      <c r="K386" s="196"/>
      <c r="L386" s="196"/>
      <c r="M386" s="196"/>
      <c r="N386" s="196"/>
      <c r="O386" s="196"/>
      <c r="P386" s="196"/>
      <c r="Q386" s="7" t="str">
        <f>IF(OR(H386="",F386=""),"",IF(H386=F386,1,IF(H386&lt;F386,0,IF(H386-F386&lt;10,2,IF(H386&gt;F386,3,SE)))))</f>
        <v/>
      </c>
      <c r="R386" s="7"/>
      <c r="S386" s="7"/>
      <c r="T386" s="7"/>
      <c r="U386" s="7"/>
      <c r="V386" s="7"/>
      <c r="W386" s="7"/>
      <c r="X386" s="7"/>
      <c r="Y386" s="7"/>
      <c r="Z386" s="7"/>
      <c r="AA386" s="7"/>
      <c r="AB386" s="7"/>
      <c r="AC386" s="7"/>
      <c r="AD386" s="7"/>
      <c r="AE386" s="7"/>
      <c r="AF386" s="7"/>
      <c r="AG386" s="7"/>
      <c r="AH386" s="7"/>
      <c r="AI386" s="67"/>
      <c r="AJ386" s="67"/>
      <c r="AK386" s="67"/>
      <c r="AL386" s="67"/>
      <c r="AM386" s="67"/>
      <c r="AN386" s="4"/>
      <c r="AO386" s="7"/>
      <c r="AP386" s="7"/>
      <c r="AQ386" s="4"/>
      <c r="AR386" s="4"/>
    </row>
    <row r="387" spans="3:44" s="3" customFormat="1" hidden="1" x14ac:dyDescent="0.25">
      <c r="C387" s="7">
        <f>IF(OR(F387="",H387=""),"",IF(F387=H387,1,IF(F387&lt;H387,0,IF(F387-H387&lt;10,2,IF(F387&gt;H387,3,SE)))))</f>
        <v>3</v>
      </c>
      <c r="D387" s="284" t="str">
        <f>V358</f>
        <v>INGLATERRA</v>
      </c>
      <c r="E387" s="284"/>
      <c r="F387" s="197">
        <f>IF(OR(S16="",T16=""),"",SUM(S16:T16))</f>
        <v>79</v>
      </c>
      <c r="G387" s="22" t="s">
        <v>44</v>
      </c>
      <c r="H387" s="197">
        <f>IF(OR(S25="",T25=""),"",SUM(S25:T25))</f>
        <v>52</v>
      </c>
      <c r="I387" s="284" t="str">
        <f>V356</f>
        <v>JAPÃO</v>
      </c>
      <c r="J387" s="284"/>
      <c r="K387" s="284"/>
      <c r="L387" s="284"/>
      <c r="M387" s="284"/>
      <c r="N387" s="284"/>
      <c r="O387" s="284"/>
      <c r="P387" s="284"/>
      <c r="Q387" s="7">
        <f>IF(OR(H387="",F387=""),"",IF(H387=F387,1,IF(H387&lt;F387,0,IF(H387-F387&lt;10,2,IF(H387&gt;F387,3,SE)))))</f>
        <v>0</v>
      </c>
      <c r="R387" s="7"/>
      <c r="S387" s="7"/>
      <c r="T387" s="7"/>
      <c r="U387" s="7"/>
      <c r="V387" s="7"/>
      <c r="W387" s="7"/>
      <c r="X387" s="7"/>
      <c r="Y387" s="7"/>
      <c r="Z387" s="7"/>
      <c r="AA387" s="7"/>
      <c r="AB387" s="7"/>
      <c r="AC387" s="7"/>
      <c r="AD387" s="7"/>
      <c r="AE387" s="7"/>
      <c r="AF387" s="7"/>
      <c r="AG387" s="7"/>
      <c r="AH387" s="7"/>
      <c r="AI387" s="67"/>
      <c r="AJ387" s="67"/>
      <c r="AK387" s="67"/>
      <c r="AL387" s="67"/>
      <c r="AM387" s="67"/>
      <c r="AN387" s="4"/>
      <c r="AO387" s="7"/>
      <c r="AP387" s="7"/>
      <c r="AQ387" s="4"/>
      <c r="AR387" s="4"/>
    </row>
    <row r="388" spans="3:44" s="3" customFormat="1" hidden="1" x14ac:dyDescent="0.25">
      <c r="C388" s="7">
        <f>IF(OR(F388="",H388=""),"",IF(F388=H388,1,IF(F388&lt;H388,0,IF(F388-H388&lt;10,2,IF(F388&gt;H388,3,SE)))))</f>
        <v>3</v>
      </c>
      <c r="D388" s="284" t="str">
        <f>V357</f>
        <v>PORTUGAL</v>
      </c>
      <c r="E388" s="284"/>
      <c r="F388" s="197">
        <f>IF(OR(S17="",T17=""),"",SUM(S17:T17))</f>
        <v>95</v>
      </c>
      <c r="G388" s="22" t="s">
        <v>44</v>
      </c>
      <c r="H388" s="197">
        <f>IF(OR(S33="",T33=""),"",SUM(S33:T33))</f>
        <v>78</v>
      </c>
      <c r="I388" s="284" t="str">
        <f>V355</f>
        <v>RUSSIA</v>
      </c>
      <c r="J388" s="284"/>
      <c r="K388" s="284"/>
      <c r="L388" s="284"/>
      <c r="M388" s="284"/>
      <c r="N388" s="284"/>
      <c r="O388" s="284"/>
      <c r="P388" s="284"/>
      <c r="Q388" s="7">
        <f>IF(OR(H388="",F388=""),"",IF(H388=F388,1,IF(H388&lt;F388,0,IF(H388-F388&lt;10,2,IF(H388&gt;F388,3,SE)))))</f>
        <v>0</v>
      </c>
      <c r="R388" s="7"/>
      <c r="S388" s="7"/>
      <c r="T388" s="7"/>
      <c r="U388" s="7"/>
      <c r="V388" s="7"/>
      <c r="W388" s="7"/>
      <c r="X388" s="7"/>
      <c r="Y388" s="7"/>
      <c r="Z388" s="7"/>
      <c r="AA388" s="7"/>
      <c r="AB388" s="7"/>
      <c r="AC388" s="7"/>
      <c r="AD388" s="7"/>
      <c r="AE388" s="7"/>
      <c r="AF388" s="7"/>
      <c r="AG388" s="7"/>
      <c r="AH388" s="7"/>
      <c r="AI388" s="4"/>
      <c r="AJ388" s="4"/>
      <c r="AK388" s="4"/>
      <c r="AL388" s="4"/>
      <c r="AM388" s="4"/>
      <c r="AN388" s="4"/>
      <c r="AO388" s="7"/>
      <c r="AP388" s="7"/>
      <c r="AQ388" s="4"/>
      <c r="AR388" s="4"/>
    </row>
    <row r="389" spans="3:44" s="3" customFormat="1" ht="15.75" hidden="1" thickBot="1" x14ac:dyDescent="0.3">
      <c r="C389" s="7" t="str">
        <f>IF(OR(F389="",H389=""),"",IF(F389=H389,1,IF(F389&lt;H389,0,IF(F389-H389&lt;10,2,IF(F389&gt;H389,3,SE)))))</f>
        <v/>
      </c>
      <c r="D389" s="196"/>
      <c r="E389" s="196"/>
      <c r="F389" s="196"/>
      <c r="G389" s="196"/>
      <c r="H389" s="196"/>
      <c r="I389" s="196"/>
      <c r="J389" s="196"/>
      <c r="K389" s="196"/>
      <c r="L389" s="196"/>
      <c r="M389" s="196"/>
      <c r="N389" s="196"/>
      <c r="O389" s="196"/>
      <c r="P389" s="196"/>
      <c r="Q389" s="7" t="str">
        <f>IF(OR(H389="",F389=""),"",IF(H389=F389,1,IF(H389&lt;F389,0,IF(H389-F389&lt;10,2,IF(H389&gt;F389,3,SE)))))</f>
        <v/>
      </c>
      <c r="R389" s="7"/>
      <c r="S389" s="7"/>
      <c r="T389" s="7"/>
      <c r="U389" s="7"/>
      <c r="V389" s="7"/>
      <c r="W389" s="7"/>
      <c r="X389" s="7"/>
      <c r="Y389" s="7"/>
      <c r="Z389" s="7"/>
      <c r="AA389" s="7"/>
      <c r="AB389" s="7"/>
      <c r="AC389" s="7"/>
      <c r="AD389" s="7"/>
      <c r="AE389" s="7"/>
      <c r="AF389" s="7"/>
      <c r="AG389" s="7"/>
      <c r="AH389" s="7"/>
      <c r="AI389" s="4"/>
      <c r="AJ389" s="4"/>
      <c r="AK389" s="4"/>
      <c r="AL389" s="4"/>
      <c r="AM389" s="4"/>
      <c r="AN389" s="4"/>
      <c r="AO389" s="7"/>
      <c r="AP389" s="7"/>
      <c r="AQ389" s="4"/>
      <c r="AR389" s="4"/>
    </row>
    <row r="390" spans="3:44" s="3" customFormat="1" hidden="1" x14ac:dyDescent="0.25">
      <c r="C390" s="7" t="str">
        <f>IF(OR(F390="",H390=""),"",IF(F390=H390,1,IF(F390&lt;H390,0,IF(F390-H390&lt;10,2,IF(F390&gt;H390,3,SE)))))</f>
        <v/>
      </c>
      <c r="D390" s="241" t="s">
        <v>77</v>
      </c>
      <c r="E390" s="242"/>
      <c r="F390" s="242"/>
      <c r="G390" s="242"/>
      <c r="H390" s="242"/>
      <c r="I390" s="242"/>
      <c r="J390" s="242"/>
      <c r="K390" s="242"/>
      <c r="L390" s="242"/>
      <c r="M390" s="242"/>
      <c r="N390" s="242"/>
      <c r="O390" s="242"/>
      <c r="P390" s="243"/>
      <c r="Q390" s="7" t="str">
        <f>IF(OR(H390="",F390=""),"",IF(H390=F390,1,IF(H390&lt;F390,0,IF(H390-F390&lt;10,2,IF(H390&gt;F390,3,SE)))))</f>
        <v/>
      </c>
      <c r="R390" s="7"/>
      <c r="S390" s="7"/>
      <c r="T390" s="7"/>
      <c r="U390" s="7"/>
      <c r="V390" s="7"/>
      <c r="W390" s="7"/>
      <c r="X390" s="7"/>
      <c r="Y390" s="7"/>
      <c r="Z390" s="7"/>
      <c r="AA390" s="7"/>
      <c r="AB390" s="7"/>
      <c r="AC390" s="7"/>
      <c r="AD390" s="7"/>
      <c r="AE390" s="7"/>
      <c r="AF390" s="7"/>
      <c r="AG390" s="7"/>
      <c r="AH390" s="7"/>
      <c r="AI390" s="4"/>
      <c r="AJ390" s="4"/>
      <c r="AK390" s="4"/>
      <c r="AL390" s="4"/>
      <c r="AM390" s="4"/>
      <c r="AN390" s="4"/>
      <c r="AO390" s="7"/>
      <c r="AP390" s="7"/>
      <c r="AQ390" s="4"/>
      <c r="AR390" s="4"/>
    </row>
    <row r="391" spans="3:44" s="3" customFormat="1" ht="15.75" hidden="1" thickBot="1" x14ac:dyDescent="0.3">
      <c r="C391" s="7" t="str">
        <f>IF(OR(F391="",H391=""),"",IF(F391=H391,1,IF(F391&lt;H391,0,IF(F391-H391&lt;10,2,IF(F391&gt;H391,3,SE)))))</f>
        <v/>
      </c>
      <c r="D391" s="244"/>
      <c r="E391" s="245"/>
      <c r="F391" s="245"/>
      <c r="G391" s="245"/>
      <c r="H391" s="245"/>
      <c r="I391" s="245"/>
      <c r="J391" s="245"/>
      <c r="K391" s="245"/>
      <c r="L391" s="245"/>
      <c r="M391" s="245"/>
      <c r="N391" s="245"/>
      <c r="O391" s="245"/>
      <c r="P391" s="246"/>
      <c r="Q391" s="7" t="str">
        <f>IF(OR(H391="",F391=""),"",IF(H391=F391,1,IF(H391&lt;F391,0,IF(H391-F391&lt;10,2,IF(H391&gt;F391,3,SE)))))</f>
        <v/>
      </c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  <c r="AG391" s="7"/>
      <c r="AH391" s="7"/>
      <c r="AI391" s="4"/>
      <c r="AJ391" s="4"/>
      <c r="AK391" s="4"/>
      <c r="AL391" s="4"/>
      <c r="AM391" s="4"/>
      <c r="AN391" s="4"/>
      <c r="AO391" s="7"/>
      <c r="AP391" s="7"/>
      <c r="AQ391" s="4"/>
      <c r="AR391" s="4"/>
    </row>
    <row r="392" spans="3:44" s="3" customFormat="1" hidden="1" x14ac:dyDescent="0.25">
      <c r="C392" s="7" t="str">
        <f>IF(OR(F392="",H392=""),"",IF(F392=H392,1,IF(F392&lt;H392,0,IF(F392-H392&lt;10,2,IF(F392&gt;H392,3,SE)))))</f>
        <v/>
      </c>
      <c r="D392" s="196"/>
      <c r="E392" s="196"/>
      <c r="F392" s="196"/>
      <c r="G392" s="196"/>
      <c r="H392" s="196"/>
      <c r="I392" s="196"/>
      <c r="J392" s="196"/>
      <c r="K392" s="196"/>
      <c r="L392" s="196"/>
      <c r="M392" s="196"/>
      <c r="N392" s="196"/>
      <c r="O392" s="196"/>
      <c r="P392" s="196"/>
      <c r="Q392" s="7" t="str">
        <f>IF(OR(H392="",F392=""),"",IF(H392=F392,1,IF(H392&lt;F392,0,IF(H392-F392&lt;10,2,IF(H392&gt;F392,3,SE)))))</f>
        <v/>
      </c>
      <c r="R392" s="7"/>
      <c r="S392" s="7"/>
      <c r="T392" s="7"/>
      <c r="U392" s="7"/>
      <c r="V392" s="7"/>
      <c r="W392" s="7"/>
      <c r="X392" s="7"/>
      <c r="Y392" s="7"/>
      <c r="Z392" s="7"/>
      <c r="AA392" s="7"/>
      <c r="AB392" s="7"/>
      <c r="AC392" s="7"/>
      <c r="AD392" s="7"/>
      <c r="AE392" s="7"/>
      <c r="AF392" s="7"/>
      <c r="AG392" s="7"/>
      <c r="AH392" s="7"/>
      <c r="AI392" s="4"/>
      <c r="AJ392" s="4"/>
      <c r="AK392" s="4"/>
      <c r="AL392" s="4"/>
      <c r="AM392" s="4"/>
      <c r="AN392" s="4"/>
      <c r="AO392" s="7"/>
      <c r="AP392" s="7"/>
      <c r="AQ392" s="4"/>
      <c r="AR392" s="4"/>
    </row>
    <row r="393" spans="3:44" s="3" customFormat="1" hidden="1" x14ac:dyDescent="0.25">
      <c r="C393" s="7">
        <f>IF(OR(F393="",H393=""),"",IF(F393=H393,1,IF(F393&lt;H393,0,IF(F393-H393&lt;10,2,IF(F393&gt;H393,3,SE)))))</f>
        <v>0</v>
      </c>
      <c r="D393" s="284" t="str">
        <f>V358</f>
        <v>INGLATERRA</v>
      </c>
      <c r="E393" s="284"/>
      <c r="F393" s="197">
        <f>IF(OR(U16="",V16=""),"",SUM(U16:V16))</f>
        <v>88</v>
      </c>
      <c r="G393" s="21" t="s">
        <v>44</v>
      </c>
      <c r="H393" s="197">
        <f>IF(OR(U17="",V17=""),"",SUM(U17:V17))</f>
        <v>138</v>
      </c>
      <c r="I393" s="284" t="str">
        <f>V357</f>
        <v>PORTUGAL</v>
      </c>
      <c r="J393" s="284"/>
      <c r="K393" s="284"/>
      <c r="L393" s="284"/>
      <c r="M393" s="284"/>
      <c r="N393" s="284"/>
      <c r="O393" s="284"/>
      <c r="P393" s="284"/>
      <c r="Q393" s="7">
        <f>IF(OR(H393="",F393=""),"",IF(H393=F393,1,IF(H393&lt;F393,0,IF(H393-F393&lt;10,2,IF(H393&gt;F393,3,SE)))))</f>
        <v>3</v>
      </c>
      <c r="R393" s="7"/>
      <c r="S393" s="7"/>
      <c r="T393" s="7"/>
      <c r="U393" s="7"/>
      <c r="V393" s="7"/>
      <c r="W393" s="7"/>
      <c r="X393" s="7"/>
      <c r="Y393" s="7"/>
      <c r="Z393" s="7"/>
      <c r="AA393" s="7"/>
      <c r="AB393" s="7"/>
      <c r="AC393" s="7"/>
      <c r="AD393" s="7"/>
      <c r="AE393" s="7"/>
      <c r="AF393" s="7"/>
      <c r="AG393" s="7"/>
      <c r="AH393" s="7"/>
      <c r="AI393" s="4"/>
      <c r="AJ393" s="4"/>
      <c r="AK393" s="4"/>
      <c r="AL393" s="4"/>
      <c r="AM393" s="4"/>
      <c r="AN393" s="4"/>
      <c r="AO393" s="4"/>
      <c r="AP393" s="4"/>
      <c r="AQ393" s="4"/>
      <c r="AR393" s="4"/>
    </row>
    <row r="394" spans="3:44" s="3" customFormat="1" hidden="1" x14ac:dyDescent="0.25">
      <c r="C394" s="7">
        <f>IF(OR(F394="",H394=""),"",IF(F394=H394,1,IF(F394&lt;H394,0,IF(F394-H394&lt;10,2,IF(F394&gt;H394,3,SE)))))</f>
        <v>3</v>
      </c>
      <c r="D394" s="284" t="str">
        <f>V356</f>
        <v>JAPÃO</v>
      </c>
      <c r="E394" s="284"/>
      <c r="F394" s="197">
        <f>IF(OR(U25="",V25=""),"",SUM(U25:V25))</f>
        <v>110</v>
      </c>
      <c r="G394" s="21" t="s">
        <v>44</v>
      </c>
      <c r="H394" s="197">
        <f>IF(OR(U33="",V33=""),"",SUM(U33:V33))</f>
        <v>69</v>
      </c>
      <c r="I394" s="284" t="str">
        <f>V355</f>
        <v>RUSSIA</v>
      </c>
      <c r="J394" s="284"/>
      <c r="K394" s="284"/>
      <c r="L394" s="284"/>
      <c r="M394" s="284"/>
      <c r="N394" s="284"/>
      <c r="O394" s="284"/>
      <c r="P394" s="284"/>
      <c r="Q394" s="7">
        <f>IF(OR(H394="",F394=""),"",IF(H394=F394,1,IF(H394&lt;F394,0,IF(H394-F394&lt;10,2,IF(H394&gt;F394,3,SE)))))</f>
        <v>0</v>
      </c>
      <c r="R394" s="7"/>
      <c r="S394" s="7"/>
      <c r="T394" s="7"/>
      <c r="U394" s="7"/>
      <c r="V394" s="7"/>
      <c r="W394" s="7"/>
      <c r="X394" s="7"/>
      <c r="Y394" s="7"/>
      <c r="Z394" s="7"/>
      <c r="AA394" s="7"/>
      <c r="AB394" s="7"/>
      <c r="AC394" s="7"/>
      <c r="AD394" s="7"/>
      <c r="AE394" s="7"/>
      <c r="AF394" s="7"/>
      <c r="AG394" s="7"/>
      <c r="AH394" s="7"/>
      <c r="AI394" s="4"/>
      <c r="AJ394" s="4"/>
      <c r="AK394" s="4"/>
      <c r="AL394" s="4"/>
      <c r="AM394" s="4"/>
      <c r="AN394" s="4"/>
    </row>
    <row r="395" spans="3:44" s="3" customFormat="1" ht="15.75" hidden="1" thickBot="1" x14ac:dyDescent="0.3"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  <c r="AA395" s="7"/>
      <c r="AB395" s="7"/>
      <c r="AC395" s="7"/>
      <c r="AD395" s="7"/>
      <c r="AE395" s="7"/>
      <c r="AF395" s="7"/>
      <c r="AG395" s="7"/>
      <c r="AH395" s="7"/>
    </row>
    <row r="396" spans="3:44" s="3" customFormat="1" x14ac:dyDescent="0.25">
      <c r="C396" s="7"/>
      <c r="D396" s="285" t="s">
        <v>51</v>
      </c>
      <c r="E396" s="286"/>
      <c r="F396" s="286"/>
      <c r="G396" s="286"/>
      <c r="H396" s="286"/>
      <c r="I396" s="286"/>
      <c r="J396" s="286"/>
      <c r="K396" s="286"/>
      <c r="L396" s="286"/>
      <c r="M396" s="286"/>
      <c r="N396" s="286"/>
      <c r="O396" s="286"/>
      <c r="P396" s="286"/>
      <c r="Q396" s="286"/>
      <c r="R396" s="286"/>
      <c r="S396" s="286"/>
      <c r="T396" s="286"/>
      <c r="U396" s="286"/>
      <c r="V396" s="286"/>
      <c r="W396" s="286"/>
      <c r="X396" s="286"/>
      <c r="Y396" s="286"/>
      <c r="Z396" s="286"/>
      <c r="AA396" s="286"/>
      <c r="AB396" s="286"/>
      <c r="AC396" s="286"/>
      <c r="AD396" s="286"/>
      <c r="AE396" s="286"/>
      <c r="AF396" s="286"/>
      <c r="AG396" s="287"/>
      <c r="AH396" s="7"/>
    </row>
    <row r="397" spans="3:44" s="3" customFormat="1" x14ac:dyDescent="0.25">
      <c r="C397" s="7"/>
      <c r="D397" s="288"/>
      <c r="E397" s="289"/>
      <c r="F397" s="289"/>
      <c r="G397" s="289"/>
      <c r="H397" s="289"/>
      <c r="I397" s="289"/>
      <c r="J397" s="289"/>
      <c r="K397" s="289"/>
      <c r="L397" s="289"/>
      <c r="M397" s="289"/>
      <c r="N397" s="289"/>
      <c r="O397" s="289"/>
      <c r="P397" s="289"/>
      <c r="Q397" s="289"/>
      <c r="R397" s="289"/>
      <c r="S397" s="289"/>
      <c r="T397" s="289"/>
      <c r="U397" s="289"/>
      <c r="V397" s="289"/>
      <c r="W397" s="289"/>
      <c r="X397" s="289"/>
      <c r="Y397" s="289"/>
      <c r="Z397" s="289"/>
      <c r="AA397" s="289"/>
      <c r="AB397" s="289"/>
      <c r="AC397" s="289"/>
      <c r="AD397" s="289"/>
      <c r="AE397" s="289"/>
      <c r="AF397" s="289"/>
      <c r="AG397" s="290"/>
      <c r="AH397" s="7"/>
    </row>
    <row r="398" spans="3:44" s="3" customFormat="1" ht="15.75" thickBot="1" x14ac:dyDescent="0.3">
      <c r="C398" s="7"/>
      <c r="D398" s="291"/>
      <c r="E398" s="292"/>
      <c r="F398" s="292"/>
      <c r="G398" s="292"/>
      <c r="H398" s="292"/>
      <c r="I398" s="292"/>
      <c r="J398" s="292"/>
      <c r="K398" s="289"/>
      <c r="L398" s="289"/>
      <c r="M398" s="289"/>
      <c r="N398" s="289"/>
      <c r="O398" s="289"/>
      <c r="P398" s="289"/>
      <c r="Q398" s="289"/>
      <c r="R398" s="289"/>
      <c r="S398" s="292"/>
      <c r="T398" s="292"/>
      <c r="U398" s="292"/>
      <c r="V398" s="292"/>
      <c r="W398" s="292"/>
      <c r="X398" s="292"/>
      <c r="Y398" s="292"/>
      <c r="Z398" s="292"/>
      <c r="AA398" s="292"/>
      <c r="AB398" s="292"/>
      <c r="AC398" s="292"/>
      <c r="AD398" s="292"/>
      <c r="AE398" s="292"/>
      <c r="AF398" s="292"/>
      <c r="AG398" s="293"/>
      <c r="AH398" s="7"/>
    </row>
    <row r="399" spans="3:44" s="3" customFormat="1" ht="15" customHeight="1" x14ac:dyDescent="0.25">
      <c r="D399" s="26"/>
      <c r="E399" s="27"/>
      <c r="F399" s="27"/>
      <c r="G399" s="27"/>
      <c r="H399" s="27"/>
      <c r="I399" s="27"/>
      <c r="J399" s="27"/>
      <c r="K399" s="294" t="s">
        <v>76</v>
      </c>
      <c r="L399" s="295"/>
      <c r="M399" s="295"/>
      <c r="N399" s="295"/>
      <c r="O399" s="295"/>
      <c r="P399" s="295"/>
      <c r="Q399" s="295"/>
      <c r="R399" s="296"/>
      <c r="S399" s="27"/>
      <c r="T399" s="27"/>
      <c r="U399" s="27"/>
      <c r="V399" s="27"/>
      <c r="W399" s="27"/>
      <c r="X399" s="27"/>
      <c r="Y399" s="27"/>
      <c r="Z399" s="27"/>
      <c r="AA399" s="27"/>
      <c r="AB399" s="27"/>
      <c r="AC399" s="27"/>
      <c r="AD399" s="27"/>
      <c r="AE399" s="27"/>
      <c r="AF399" s="27"/>
      <c r="AG399" s="28"/>
    </row>
    <row r="400" spans="3:44" s="3" customFormat="1" ht="15" customHeight="1" thickBot="1" x14ac:dyDescent="0.3">
      <c r="D400" s="29"/>
      <c r="E400" s="30"/>
      <c r="F400" s="30"/>
      <c r="G400" s="30"/>
      <c r="H400" s="30"/>
      <c r="I400" s="30"/>
      <c r="J400" s="30"/>
      <c r="K400" s="297"/>
      <c r="L400" s="298"/>
      <c r="M400" s="298"/>
      <c r="N400" s="298"/>
      <c r="O400" s="298"/>
      <c r="P400" s="298"/>
      <c r="Q400" s="298"/>
      <c r="R400" s="299"/>
      <c r="S400" s="30"/>
      <c r="T400" s="30"/>
      <c r="U400" s="30"/>
      <c r="V400" s="30"/>
      <c r="W400" s="30"/>
      <c r="X400" s="30"/>
      <c r="Y400" s="30"/>
      <c r="Z400" s="30"/>
      <c r="AA400" s="30"/>
      <c r="AB400" s="30"/>
      <c r="AC400" s="30"/>
      <c r="AD400" s="30"/>
      <c r="AE400" s="30"/>
      <c r="AF400" s="30"/>
      <c r="AG400" s="31"/>
    </row>
    <row r="401" spans="4:33" s="3" customFormat="1" x14ac:dyDescent="0.25">
      <c r="D401" s="300" t="s">
        <v>52</v>
      </c>
      <c r="E401" s="302" t="str">
        <f>IF(OR(F85="",H85=""),"1º GRUPO A",E46)</f>
        <v>BRASIL</v>
      </c>
      <c r="F401" s="303"/>
      <c r="G401" s="303"/>
      <c r="H401" s="303"/>
      <c r="I401" s="303"/>
      <c r="J401" s="303"/>
      <c r="K401" s="303"/>
      <c r="L401" s="304"/>
      <c r="M401" s="156">
        <f>IF(OR(Y9="",Z9=""),"",SUM(Y9:Z9))</f>
        <v>112.68</v>
      </c>
      <c r="N401" s="32" t="s">
        <v>53</v>
      </c>
      <c r="O401" s="154">
        <f>IF(OR(Y10="",Z10=""),"",SUM(Y10:Z10))</f>
        <v>97.48</v>
      </c>
      <c r="P401" s="302" t="str">
        <f>IF(OR(F394="",H394=""),"2º GRUPO H",E356)</f>
        <v>JAPÃO</v>
      </c>
      <c r="Q401" s="303"/>
      <c r="R401" s="303"/>
      <c r="S401" s="303"/>
      <c r="T401" s="303"/>
      <c r="U401" s="303"/>
      <c r="V401" s="303"/>
      <c r="W401" s="303"/>
      <c r="X401" s="303"/>
      <c r="Y401" s="303"/>
      <c r="Z401" s="303"/>
      <c r="AA401" s="303"/>
      <c r="AB401" s="303"/>
      <c r="AC401" s="303"/>
      <c r="AD401" s="303"/>
      <c r="AE401" s="303"/>
      <c r="AF401" s="303"/>
      <c r="AG401" s="304"/>
    </row>
    <row r="402" spans="4:33" s="3" customFormat="1" ht="15.75" thickBot="1" x14ac:dyDescent="0.3">
      <c r="D402" s="301"/>
      <c r="E402" s="305"/>
      <c r="F402" s="306"/>
      <c r="G402" s="306"/>
      <c r="H402" s="306"/>
      <c r="I402" s="306"/>
      <c r="J402" s="306"/>
      <c r="K402" s="306"/>
      <c r="L402" s="307"/>
      <c r="M402" s="163">
        <f>IF(OR(AA9="",AB9=""),"",SUM(AA9:AB9))</f>
        <v>90.02000000000001</v>
      </c>
      <c r="N402" s="33" t="s">
        <v>53</v>
      </c>
      <c r="O402" s="160">
        <f>IF(OR(AA10="",AB10=""),"",SUM(AA10:AB10))</f>
        <v>90.44</v>
      </c>
      <c r="P402" s="305"/>
      <c r="Q402" s="306"/>
      <c r="R402" s="306"/>
      <c r="S402" s="306"/>
      <c r="T402" s="306"/>
      <c r="U402" s="306"/>
      <c r="V402" s="306"/>
      <c r="W402" s="306"/>
      <c r="X402" s="306"/>
      <c r="Y402" s="306"/>
      <c r="Z402" s="306"/>
      <c r="AA402" s="306"/>
      <c r="AB402" s="306"/>
      <c r="AC402" s="306"/>
      <c r="AD402" s="306"/>
      <c r="AE402" s="306"/>
      <c r="AF402" s="306"/>
      <c r="AG402" s="307"/>
    </row>
    <row r="403" spans="4:33" s="3" customFormat="1" ht="19.5" customHeight="1" thickBot="1" x14ac:dyDescent="0.3">
      <c r="D403" s="34"/>
      <c r="E403" s="35"/>
      <c r="F403" s="36"/>
      <c r="G403" s="36"/>
      <c r="H403" s="36"/>
      <c r="I403" s="36"/>
      <c r="J403" s="36"/>
      <c r="K403" s="36"/>
      <c r="L403" s="37"/>
      <c r="M403" s="38">
        <f>IF(OR(M402="",O401=""),"",SUM(M401:M402))</f>
        <v>202.70000000000002</v>
      </c>
      <c r="N403" s="39"/>
      <c r="O403" s="40">
        <f>IF(OR(O402="",M401=""),"",SUM(O401:O402))</f>
        <v>187.92000000000002</v>
      </c>
      <c r="P403" s="308"/>
      <c r="Q403" s="309"/>
      <c r="R403" s="309"/>
      <c r="S403" s="309"/>
      <c r="T403" s="309"/>
      <c r="U403" s="309"/>
      <c r="V403" s="309"/>
      <c r="W403" s="309"/>
      <c r="X403" s="309"/>
      <c r="Y403" s="309"/>
      <c r="Z403" s="309"/>
      <c r="AA403" s="309"/>
      <c r="AB403" s="309"/>
      <c r="AC403" s="309"/>
      <c r="AD403" s="309"/>
      <c r="AE403" s="309"/>
      <c r="AF403" s="309"/>
      <c r="AG403" s="310"/>
    </row>
    <row r="404" spans="4:33" s="3" customFormat="1" x14ac:dyDescent="0.25">
      <c r="D404" s="300" t="s">
        <v>54</v>
      </c>
      <c r="E404" s="302" t="str">
        <f>IF(OR(F129="",H129=""),"1º GRUPO B",E90)</f>
        <v>ARGENTINA</v>
      </c>
      <c r="F404" s="303"/>
      <c r="G404" s="303"/>
      <c r="H404" s="303"/>
      <c r="I404" s="303"/>
      <c r="J404" s="303"/>
      <c r="K404" s="303"/>
      <c r="L404" s="304"/>
      <c r="M404" s="156">
        <f>IF(OR(Y11="",Z11=""),"",SUM(Y11:Z11))</f>
        <v>153.32</v>
      </c>
      <c r="N404" s="32" t="s">
        <v>53</v>
      </c>
      <c r="O404" s="154">
        <f>IF(OR(Y12="",Z12=""),"",SUM(Y12:Z12))</f>
        <v>102.98</v>
      </c>
      <c r="P404" s="302" t="str">
        <f>IF(OR(F350="",H350=""),"2º GRUPO G",E312)</f>
        <v>FRANÇA</v>
      </c>
      <c r="Q404" s="303"/>
      <c r="R404" s="303"/>
      <c r="S404" s="303"/>
      <c r="T404" s="303"/>
      <c r="U404" s="303"/>
      <c r="V404" s="303"/>
      <c r="W404" s="303"/>
      <c r="X404" s="303"/>
      <c r="Y404" s="303"/>
      <c r="Z404" s="303"/>
      <c r="AA404" s="303"/>
      <c r="AB404" s="303"/>
      <c r="AC404" s="303"/>
      <c r="AD404" s="303"/>
      <c r="AE404" s="303"/>
      <c r="AF404" s="303"/>
      <c r="AG404" s="304"/>
    </row>
    <row r="405" spans="4:33" s="3" customFormat="1" ht="15.75" thickBot="1" x14ac:dyDescent="0.3">
      <c r="D405" s="301"/>
      <c r="E405" s="305"/>
      <c r="F405" s="306"/>
      <c r="G405" s="306"/>
      <c r="H405" s="306"/>
      <c r="I405" s="306"/>
      <c r="J405" s="306"/>
      <c r="K405" s="306"/>
      <c r="L405" s="307"/>
      <c r="M405" s="163">
        <f>IF(OR(AA11="",AB11=""),"",SUM(AA11:AB11))</f>
        <v>88.84</v>
      </c>
      <c r="N405" s="33" t="s">
        <v>53</v>
      </c>
      <c r="O405" s="160">
        <f>IF(OR(AA12="",AB12=""),"",SUM(AA12:AB12))</f>
        <v>90.78</v>
      </c>
      <c r="P405" s="305"/>
      <c r="Q405" s="306"/>
      <c r="R405" s="306"/>
      <c r="S405" s="306"/>
      <c r="T405" s="306"/>
      <c r="U405" s="306"/>
      <c r="V405" s="306"/>
      <c r="W405" s="306"/>
      <c r="X405" s="306"/>
      <c r="Y405" s="306"/>
      <c r="Z405" s="306"/>
      <c r="AA405" s="306"/>
      <c r="AB405" s="306"/>
      <c r="AC405" s="306"/>
      <c r="AD405" s="306"/>
      <c r="AE405" s="306"/>
      <c r="AF405" s="306"/>
      <c r="AG405" s="307"/>
    </row>
    <row r="406" spans="4:33" s="3" customFormat="1" ht="17.25" customHeight="1" thickBot="1" x14ac:dyDescent="0.3">
      <c r="D406" s="34"/>
      <c r="E406" s="35"/>
      <c r="F406" s="36"/>
      <c r="G406" s="36"/>
      <c r="H406" s="36"/>
      <c r="I406" s="36"/>
      <c r="J406" s="36"/>
      <c r="K406" s="36"/>
      <c r="L406" s="37"/>
      <c r="M406" s="38">
        <f>IF(OR(M405="",O404=""),"",SUM(M404:M405))</f>
        <v>242.16</v>
      </c>
      <c r="N406" s="39"/>
      <c r="O406" s="40">
        <f>IF(OR(M405="",O404=""),"",SUM(O404:O405))</f>
        <v>193.76</v>
      </c>
      <c r="P406" s="308"/>
      <c r="Q406" s="309"/>
      <c r="R406" s="309"/>
      <c r="S406" s="309"/>
      <c r="T406" s="309"/>
      <c r="U406" s="309"/>
      <c r="V406" s="309"/>
      <c r="W406" s="309"/>
      <c r="X406" s="309"/>
      <c r="Y406" s="309"/>
      <c r="Z406" s="309"/>
      <c r="AA406" s="309"/>
      <c r="AB406" s="309"/>
      <c r="AC406" s="309"/>
      <c r="AD406" s="309"/>
      <c r="AE406" s="309"/>
      <c r="AF406" s="309"/>
      <c r="AG406" s="310"/>
    </row>
    <row r="407" spans="4:33" s="3" customFormat="1" x14ac:dyDescent="0.25">
      <c r="D407" s="300" t="s">
        <v>55</v>
      </c>
      <c r="E407" s="302" t="str">
        <f>IF(OR(F173="",H173=""),"1º GRUPO C",E134)</f>
        <v>PERU</v>
      </c>
      <c r="F407" s="303"/>
      <c r="G407" s="303"/>
      <c r="H407" s="303"/>
      <c r="I407" s="303"/>
      <c r="J407" s="303"/>
      <c r="K407" s="303"/>
      <c r="L407" s="304"/>
      <c r="M407" s="156">
        <f>IF(OR(Y13="",Z13=""),"",SUM(Y13:Z13))</f>
        <v>146.25</v>
      </c>
      <c r="N407" s="32" t="s">
        <v>53</v>
      </c>
      <c r="O407" s="154">
        <f>IF(OR(Y14="",Z14=""),"",SUM(Y14:Z14))</f>
        <v>129.07999999999998</v>
      </c>
      <c r="P407" s="302" t="str">
        <f>IF(OR(F306="",H306=""),"2º GRUPO F",E268)</f>
        <v>HOLANDA</v>
      </c>
      <c r="Q407" s="303"/>
      <c r="R407" s="303"/>
      <c r="S407" s="303"/>
      <c r="T407" s="303"/>
      <c r="U407" s="303"/>
      <c r="V407" s="303"/>
      <c r="W407" s="303"/>
      <c r="X407" s="303"/>
      <c r="Y407" s="303"/>
      <c r="Z407" s="303"/>
      <c r="AA407" s="303"/>
      <c r="AB407" s="303"/>
      <c r="AC407" s="303"/>
      <c r="AD407" s="303"/>
      <c r="AE407" s="303"/>
      <c r="AF407" s="303"/>
      <c r="AG407" s="304"/>
    </row>
    <row r="408" spans="4:33" s="3" customFormat="1" ht="15.75" thickBot="1" x14ac:dyDescent="0.3">
      <c r="D408" s="301"/>
      <c r="E408" s="305"/>
      <c r="F408" s="306"/>
      <c r="G408" s="306"/>
      <c r="H408" s="306"/>
      <c r="I408" s="306"/>
      <c r="J408" s="306"/>
      <c r="K408" s="306"/>
      <c r="L408" s="307"/>
      <c r="M408" s="161">
        <f>IF(OR(AA13="",AB13=""),"",SUM(AA13:AB13))</f>
        <v>87.63</v>
      </c>
      <c r="N408" s="33" t="s">
        <v>53</v>
      </c>
      <c r="O408" s="164">
        <f>IF(OR(AA14="",AB14=""),"",SUM(AA14:AB14))</f>
        <v>86.07</v>
      </c>
      <c r="P408" s="305"/>
      <c r="Q408" s="306"/>
      <c r="R408" s="306"/>
      <c r="S408" s="306"/>
      <c r="T408" s="306"/>
      <c r="U408" s="306"/>
      <c r="V408" s="306"/>
      <c r="W408" s="306"/>
      <c r="X408" s="306"/>
      <c r="Y408" s="306"/>
      <c r="Z408" s="306"/>
      <c r="AA408" s="306"/>
      <c r="AB408" s="306"/>
      <c r="AC408" s="306"/>
      <c r="AD408" s="306"/>
      <c r="AE408" s="306"/>
      <c r="AF408" s="306"/>
      <c r="AG408" s="307"/>
    </row>
    <row r="409" spans="4:33" s="3" customFormat="1" ht="18" customHeight="1" thickBot="1" x14ac:dyDescent="0.3">
      <c r="D409" s="34"/>
      <c r="E409" s="35"/>
      <c r="F409" s="36"/>
      <c r="G409" s="36"/>
      <c r="H409" s="36"/>
      <c r="I409" s="36"/>
      <c r="J409" s="36"/>
      <c r="K409" s="36"/>
      <c r="L409" s="37"/>
      <c r="M409" s="38">
        <f>IF(OR(M408="",O407=""),"",SUM(M407:M408))</f>
        <v>233.88</v>
      </c>
      <c r="N409" s="39"/>
      <c r="O409" s="40">
        <f>IF(OR(O408="",M407=""),"",SUM(O407:O408))</f>
        <v>215.14999999999998</v>
      </c>
      <c r="P409" s="308"/>
      <c r="Q409" s="309"/>
      <c r="R409" s="309"/>
      <c r="S409" s="309"/>
      <c r="T409" s="309"/>
      <c r="U409" s="309"/>
      <c r="V409" s="309"/>
      <c r="W409" s="309"/>
      <c r="X409" s="309"/>
      <c r="Y409" s="309"/>
      <c r="Z409" s="309"/>
      <c r="AA409" s="309"/>
      <c r="AB409" s="309"/>
      <c r="AC409" s="309"/>
      <c r="AD409" s="309"/>
      <c r="AE409" s="309"/>
      <c r="AF409" s="309"/>
      <c r="AG409" s="310"/>
    </row>
    <row r="410" spans="4:33" s="3" customFormat="1" x14ac:dyDescent="0.25">
      <c r="D410" s="300" t="s">
        <v>56</v>
      </c>
      <c r="E410" s="302" t="str">
        <f>IF(OR(F217="",H217=""),"1º GRUPO D",E178)</f>
        <v>COREIA DO SUL</v>
      </c>
      <c r="F410" s="303"/>
      <c r="G410" s="303"/>
      <c r="H410" s="303"/>
      <c r="I410" s="303"/>
      <c r="J410" s="303"/>
      <c r="K410" s="303"/>
      <c r="L410" s="304"/>
      <c r="M410" s="156">
        <f>IF(OR(Y15="",Z15=""),"",SUM(Y15:Z15))</f>
        <v>148.39999999999998</v>
      </c>
      <c r="N410" s="32" t="s">
        <v>53</v>
      </c>
      <c r="O410" s="154">
        <f>IF(OR(Y16="",Z16=""),"",SUM(Y16:Z16))</f>
        <v>98.97999999999999</v>
      </c>
      <c r="P410" s="302" t="str">
        <f>IF(OR(F262="",H262=""),"2º GRUPO E",E224)</f>
        <v>COSTA RICA</v>
      </c>
      <c r="Q410" s="303"/>
      <c r="R410" s="303"/>
      <c r="S410" s="303"/>
      <c r="T410" s="303"/>
      <c r="U410" s="303"/>
      <c r="V410" s="303"/>
      <c r="W410" s="303"/>
      <c r="X410" s="303"/>
      <c r="Y410" s="303"/>
      <c r="Z410" s="303"/>
      <c r="AA410" s="303"/>
      <c r="AB410" s="303"/>
      <c r="AC410" s="303"/>
      <c r="AD410" s="303"/>
      <c r="AE410" s="303"/>
      <c r="AF410" s="303"/>
      <c r="AG410" s="304"/>
    </row>
    <row r="411" spans="4:33" s="3" customFormat="1" ht="15.75" thickBot="1" x14ac:dyDescent="0.3">
      <c r="D411" s="301"/>
      <c r="E411" s="305"/>
      <c r="F411" s="306"/>
      <c r="G411" s="306"/>
      <c r="H411" s="306"/>
      <c r="I411" s="306"/>
      <c r="J411" s="306"/>
      <c r="K411" s="306"/>
      <c r="L411" s="307"/>
      <c r="M411" s="161">
        <f>IF(OR(AA15="",AB15=""),"",SUM(AA15:AB15))</f>
        <v>107.18</v>
      </c>
      <c r="N411" s="33" t="s">
        <v>53</v>
      </c>
      <c r="O411" s="164">
        <f>IF(OR(AA16="",AB16=""),"",SUM(AA16:AB16))</f>
        <v>73.53</v>
      </c>
      <c r="P411" s="305"/>
      <c r="Q411" s="306"/>
      <c r="R411" s="306"/>
      <c r="S411" s="306"/>
      <c r="T411" s="306"/>
      <c r="U411" s="306"/>
      <c r="V411" s="306"/>
      <c r="W411" s="306"/>
      <c r="X411" s="306"/>
      <c r="Y411" s="306"/>
      <c r="Z411" s="306"/>
      <c r="AA411" s="306"/>
      <c r="AB411" s="306"/>
      <c r="AC411" s="306"/>
      <c r="AD411" s="306"/>
      <c r="AE411" s="306"/>
      <c r="AF411" s="306"/>
      <c r="AG411" s="307"/>
    </row>
    <row r="412" spans="4:33" s="3" customFormat="1" ht="18.75" customHeight="1" thickBot="1" x14ac:dyDescent="0.3">
      <c r="D412" s="41"/>
      <c r="E412" s="35"/>
      <c r="F412" s="36"/>
      <c r="G412" s="36"/>
      <c r="H412" s="36"/>
      <c r="I412" s="36"/>
      <c r="J412" s="36"/>
      <c r="K412" s="36"/>
      <c r="L412" s="37"/>
      <c r="M412" s="42">
        <f>IF(OR(M411="",O410=""),"",SUM(M410:M411))</f>
        <v>255.57999999999998</v>
      </c>
      <c r="N412" s="39"/>
      <c r="O412" s="43">
        <f>IF(OR(M411="",O410=""),"",SUM(O410:O411))</f>
        <v>172.51</v>
      </c>
      <c r="P412" s="308"/>
      <c r="Q412" s="309"/>
      <c r="R412" s="309"/>
      <c r="S412" s="309"/>
      <c r="T412" s="309"/>
      <c r="U412" s="309"/>
      <c r="V412" s="309"/>
      <c r="W412" s="309"/>
      <c r="X412" s="309"/>
      <c r="Y412" s="309"/>
      <c r="Z412" s="309"/>
      <c r="AA412" s="309"/>
      <c r="AB412" s="309"/>
      <c r="AC412" s="309"/>
      <c r="AD412" s="309"/>
      <c r="AE412" s="309"/>
      <c r="AF412" s="309"/>
      <c r="AG412" s="310"/>
    </row>
    <row r="413" spans="4:33" s="3" customFormat="1" x14ac:dyDescent="0.25">
      <c r="D413" s="300" t="s">
        <v>57</v>
      </c>
      <c r="E413" s="302" t="str">
        <f>IF(OR(F262="",H262=""),"1º GRUPO E",E223)</f>
        <v>SUIÇA</v>
      </c>
      <c r="F413" s="303"/>
      <c r="G413" s="303"/>
      <c r="H413" s="303"/>
      <c r="I413" s="303"/>
      <c r="J413" s="303"/>
      <c r="K413" s="303"/>
      <c r="L413" s="304"/>
      <c r="M413" s="155">
        <f>IF(OR(Y17="",Z17=""),"",SUM(Y17:Z17))</f>
        <v>101.34</v>
      </c>
      <c r="N413" s="32" t="s">
        <v>53</v>
      </c>
      <c r="O413" s="157">
        <f>IF(OR(Y18="",Z18=""),"",SUM(Y18:Z18))</f>
        <v>109.22</v>
      </c>
      <c r="P413" s="302" t="str">
        <f>IF(OR(F217="",H217=""),"2º GRUPO D",E179)</f>
        <v>BELGICA</v>
      </c>
      <c r="Q413" s="303"/>
      <c r="R413" s="303"/>
      <c r="S413" s="303"/>
      <c r="T413" s="303"/>
      <c r="U413" s="303"/>
      <c r="V413" s="303"/>
      <c r="W413" s="303"/>
      <c r="X413" s="303"/>
      <c r="Y413" s="303"/>
      <c r="Z413" s="303"/>
      <c r="AA413" s="303"/>
      <c r="AB413" s="303"/>
      <c r="AC413" s="303"/>
      <c r="AD413" s="303"/>
      <c r="AE413" s="303"/>
      <c r="AF413" s="303"/>
      <c r="AG413" s="304"/>
    </row>
    <row r="414" spans="4:33" s="3" customFormat="1" ht="15.75" thickBot="1" x14ac:dyDescent="0.3">
      <c r="D414" s="301"/>
      <c r="E414" s="305"/>
      <c r="F414" s="306"/>
      <c r="G414" s="306"/>
      <c r="H414" s="306"/>
      <c r="I414" s="306"/>
      <c r="J414" s="306"/>
      <c r="K414" s="306"/>
      <c r="L414" s="307"/>
      <c r="M414" s="163">
        <f>IF(OR(AA17="",AB17=""),"",SUM(AA17:AB17))</f>
        <v>73.28</v>
      </c>
      <c r="N414" s="33" t="s">
        <v>53</v>
      </c>
      <c r="O414" s="160">
        <f>IF(OR(AA18="",AB18=""),"",SUM(AA18:AB18))</f>
        <v>92.57</v>
      </c>
      <c r="P414" s="305"/>
      <c r="Q414" s="306"/>
      <c r="R414" s="306"/>
      <c r="S414" s="306"/>
      <c r="T414" s="306"/>
      <c r="U414" s="306"/>
      <c r="V414" s="306"/>
      <c r="W414" s="306"/>
      <c r="X414" s="306"/>
      <c r="Y414" s="306"/>
      <c r="Z414" s="306"/>
      <c r="AA414" s="306"/>
      <c r="AB414" s="306"/>
      <c r="AC414" s="306"/>
      <c r="AD414" s="306"/>
      <c r="AE414" s="306"/>
      <c r="AF414" s="306"/>
      <c r="AG414" s="307"/>
    </row>
    <row r="415" spans="4:33" s="3" customFormat="1" ht="18.75" customHeight="1" thickBot="1" x14ac:dyDescent="0.3">
      <c r="D415" s="34"/>
      <c r="E415" s="35"/>
      <c r="F415" s="36"/>
      <c r="G415" s="36"/>
      <c r="H415" s="36"/>
      <c r="I415" s="36"/>
      <c r="J415" s="36"/>
      <c r="K415" s="36"/>
      <c r="L415" s="37"/>
      <c r="M415" s="38">
        <f>IF(OR(M414="",O413=""),"",SUM(M413:M414))</f>
        <v>174.62</v>
      </c>
      <c r="N415" s="39"/>
      <c r="O415" s="162">
        <f>IF(OR(O414="",M413=""),"",SUM(O413:O414))</f>
        <v>201.79</v>
      </c>
      <c r="P415" s="308"/>
      <c r="Q415" s="309"/>
      <c r="R415" s="309"/>
      <c r="S415" s="309"/>
      <c r="T415" s="309"/>
      <c r="U415" s="309"/>
      <c r="V415" s="309"/>
      <c r="W415" s="309"/>
      <c r="X415" s="309"/>
      <c r="Y415" s="309"/>
      <c r="Z415" s="309"/>
      <c r="AA415" s="309"/>
      <c r="AB415" s="309"/>
      <c r="AC415" s="309"/>
      <c r="AD415" s="309"/>
      <c r="AE415" s="309"/>
      <c r="AF415" s="309"/>
      <c r="AG415" s="310"/>
    </row>
    <row r="416" spans="4:33" s="3" customFormat="1" x14ac:dyDescent="0.25">
      <c r="D416" s="300" t="s">
        <v>58</v>
      </c>
      <c r="E416" s="302" t="str">
        <f>IF(OR(F306="",H306=""),"1º GRUPO F",E267)</f>
        <v>EUA</v>
      </c>
      <c r="F416" s="303"/>
      <c r="G416" s="303"/>
      <c r="H416" s="303"/>
      <c r="I416" s="303"/>
      <c r="J416" s="303"/>
      <c r="K416" s="303"/>
      <c r="L416" s="304"/>
      <c r="M416" s="156">
        <f>IF(OR(Y19="",Z19=""),"",SUM(Y19:Z19))</f>
        <v>172.61</v>
      </c>
      <c r="N416" s="32" t="s">
        <v>53</v>
      </c>
      <c r="O416" s="154">
        <f>IF(OR(Y20="",Z20=""),"",SUM(Y20:Z20))</f>
        <v>118.79</v>
      </c>
      <c r="P416" s="302" t="str">
        <f>IF(OR(F173="",H173=""),"2º GRUPO C",E135)</f>
        <v>COSTA DO MARFIM</v>
      </c>
      <c r="Q416" s="303"/>
      <c r="R416" s="303"/>
      <c r="S416" s="303"/>
      <c r="T416" s="303"/>
      <c r="U416" s="303"/>
      <c r="V416" s="303"/>
      <c r="W416" s="303"/>
      <c r="X416" s="303"/>
      <c r="Y416" s="303"/>
      <c r="Z416" s="303"/>
      <c r="AA416" s="303"/>
      <c r="AB416" s="303"/>
      <c r="AC416" s="303"/>
      <c r="AD416" s="303"/>
      <c r="AE416" s="303"/>
      <c r="AF416" s="303"/>
      <c r="AG416" s="304"/>
    </row>
    <row r="417" spans="4:33" s="3" customFormat="1" ht="15.75" thickBot="1" x14ac:dyDescent="0.3">
      <c r="D417" s="301"/>
      <c r="E417" s="305"/>
      <c r="F417" s="306"/>
      <c r="G417" s="306"/>
      <c r="H417" s="306"/>
      <c r="I417" s="306"/>
      <c r="J417" s="306"/>
      <c r="K417" s="306"/>
      <c r="L417" s="307"/>
      <c r="M417" s="163">
        <f>IF(OR(AA19="",AB19=""),"",SUM(AA19:AB19))</f>
        <v>71.58</v>
      </c>
      <c r="N417" s="33" t="s">
        <v>53</v>
      </c>
      <c r="O417" s="160">
        <f>IF(OR(AA20="",AB20=""),"",SUM(AA20:AB20))</f>
        <v>74.789999999999992</v>
      </c>
      <c r="P417" s="305"/>
      <c r="Q417" s="306"/>
      <c r="R417" s="306"/>
      <c r="S417" s="306"/>
      <c r="T417" s="306"/>
      <c r="U417" s="306"/>
      <c r="V417" s="306"/>
      <c r="W417" s="306"/>
      <c r="X417" s="306"/>
      <c r="Y417" s="306"/>
      <c r="Z417" s="306"/>
      <c r="AA417" s="306"/>
      <c r="AB417" s="306"/>
      <c r="AC417" s="306"/>
      <c r="AD417" s="306"/>
      <c r="AE417" s="306"/>
      <c r="AF417" s="306"/>
      <c r="AG417" s="307"/>
    </row>
    <row r="418" spans="4:33" s="3" customFormat="1" ht="18.75" customHeight="1" thickBot="1" x14ac:dyDescent="0.3">
      <c r="D418" s="34"/>
      <c r="E418" s="35"/>
      <c r="F418" s="36"/>
      <c r="G418" s="36"/>
      <c r="H418" s="36"/>
      <c r="I418" s="36"/>
      <c r="J418" s="36"/>
      <c r="K418" s="36"/>
      <c r="L418" s="37"/>
      <c r="M418" s="38">
        <f>IF(OR(M417="",O416=""),"",SUM(M416:M417))</f>
        <v>244.19</v>
      </c>
      <c r="N418" s="39"/>
      <c r="O418" s="40">
        <f>IF(OR(M417="",O416=""),"",SUM(O416:O417))</f>
        <v>193.57999999999998</v>
      </c>
      <c r="P418" s="308"/>
      <c r="Q418" s="309"/>
      <c r="R418" s="309"/>
      <c r="S418" s="309"/>
      <c r="T418" s="309"/>
      <c r="U418" s="309"/>
      <c r="V418" s="309"/>
      <c r="W418" s="309"/>
      <c r="X418" s="309"/>
      <c r="Y418" s="309"/>
      <c r="Z418" s="309"/>
      <c r="AA418" s="309"/>
      <c r="AB418" s="309"/>
      <c r="AC418" s="309"/>
      <c r="AD418" s="309"/>
      <c r="AE418" s="309"/>
      <c r="AF418" s="309"/>
      <c r="AG418" s="310"/>
    </row>
    <row r="419" spans="4:33" s="3" customFormat="1" x14ac:dyDescent="0.25">
      <c r="D419" s="300" t="s">
        <v>59</v>
      </c>
      <c r="E419" s="302" t="str">
        <f>IF(OR(F350="",H350=""),"1º GRUPO G",E311)</f>
        <v>REP.TCHECA</v>
      </c>
      <c r="F419" s="303"/>
      <c r="G419" s="303"/>
      <c r="H419" s="303"/>
      <c r="I419" s="303"/>
      <c r="J419" s="303"/>
      <c r="K419" s="303"/>
      <c r="L419" s="304"/>
      <c r="M419" s="155">
        <f>IF(OR(Y21="",Z21=""),"",SUM(Y21:Z21))</f>
        <v>103.81</v>
      </c>
      <c r="N419" s="32" t="s">
        <v>53</v>
      </c>
      <c r="O419" s="157">
        <f>IF(OR(Y22="",Z22=""),"",SUM(Y22:Z22))</f>
        <v>127.82</v>
      </c>
      <c r="P419" s="302" t="str">
        <f>IF(OR(F129="",H129=""),"2º GRUPO B",E91)</f>
        <v>NORUEGA</v>
      </c>
      <c r="Q419" s="303"/>
      <c r="R419" s="303"/>
      <c r="S419" s="303"/>
      <c r="T419" s="303"/>
      <c r="U419" s="303"/>
      <c r="V419" s="303"/>
      <c r="W419" s="303"/>
      <c r="X419" s="303"/>
      <c r="Y419" s="303"/>
      <c r="Z419" s="303"/>
      <c r="AA419" s="303"/>
      <c r="AB419" s="303"/>
      <c r="AC419" s="303"/>
      <c r="AD419" s="303"/>
      <c r="AE419" s="303"/>
      <c r="AF419" s="303"/>
      <c r="AG419" s="304"/>
    </row>
    <row r="420" spans="4:33" s="3" customFormat="1" ht="15.75" thickBot="1" x14ac:dyDescent="0.3">
      <c r="D420" s="301"/>
      <c r="E420" s="305"/>
      <c r="F420" s="306"/>
      <c r="G420" s="306"/>
      <c r="H420" s="306"/>
      <c r="I420" s="306"/>
      <c r="J420" s="306"/>
      <c r="K420" s="306"/>
      <c r="L420" s="307"/>
      <c r="M420" s="161">
        <f>IF(OR(AA21="",AB21=""),"",SUM(AA21:AB21))</f>
        <v>107.43</v>
      </c>
      <c r="N420" s="33" t="s">
        <v>53</v>
      </c>
      <c r="O420" s="164">
        <f>IF(OR(AA22="",AB22=""),"",SUM(AA22:AB22))</f>
        <v>102.61000000000001</v>
      </c>
      <c r="P420" s="305"/>
      <c r="Q420" s="306"/>
      <c r="R420" s="306"/>
      <c r="S420" s="306"/>
      <c r="T420" s="306"/>
      <c r="U420" s="306"/>
      <c r="V420" s="306"/>
      <c r="W420" s="306"/>
      <c r="X420" s="306"/>
      <c r="Y420" s="306"/>
      <c r="Z420" s="306"/>
      <c r="AA420" s="306"/>
      <c r="AB420" s="306"/>
      <c r="AC420" s="306"/>
      <c r="AD420" s="306"/>
      <c r="AE420" s="306"/>
      <c r="AF420" s="306"/>
      <c r="AG420" s="307"/>
    </row>
    <row r="421" spans="4:33" s="3" customFormat="1" ht="18" customHeight="1" thickBot="1" x14ac:dyDescent="0.3">
      <c r="D421" s="34"/>
      <c r="E421" s="35"/>
      <c r="F421" s="36"/>
      <c r="G421" s="36"/>
      <c r="H421" s="36"/>
      <c r="I421" s="36"/>
      <c r="J421" s="36"/>
      <c r="K421" s="36"/>
      <c r="L421" s="37"/>
      <c r="M421" s="165">
        <f>IF(OR(M420="",O419=""),"",SUM(M419:M420))</f>
        <v>211.24</v>
      </c>
      <c r="N421" s="39"/>
      <c r="O421" s="162">
        <f>IF(OR(O420="",M419=""),"",SUM(O419:O420))</f>
        <v>230.43</v>
      </c>
      <c r="P421" s="308"/>
      <c r="Q421" s="309"/>
      <c r="R421" s="309"/>
      <c r="S421" s="309"/>
      <c r="T421" s="309"/>
      <c r="U421" s="309"/>
      <c r="V421" s="309"/>
      <c r="W421" s="309"/>
      <c r="X421" s="309"/>
      <c r="Y421" s="309"/>
      <c r="Z421" s="309"/>
      <c r="AA421" s="309"/>
      <c r="AB421" s="309"/>
      <c r="AC421" s="309"/>
      <c r="AD421" s="309"/>
      <c r="AE421" s="309"/>
      <c r="AF421" s="309"/>
      <c r="AG421" s="310"/>
    </row>
    <row r="422" spans="4:33" s="3" customFormat="1" x14ac:dyDescent="0.25">
      <c r="D422" s="300" t="s">
        <v>60</v>
      </c>
      <c r="E422" s="302" t="str">
        <f>IF(OR(F394="",H394=""),"1º GRUPO H",E355)</f>
        <v>PORTUGAL</v>
      </c>
      <c r="F422" s="303"/>
      <c r="G422" s="303"/>
      <c r="H422" s="303"/>
      <c r="I422" s="303"/>
      <c r="J422" s="303"/>
      <c r="K422" s="303"/>
      <c r="L422" s="304"/>
      <c r="M422" s="155">
        <f>IF(OR(Y23="",Z23=""),"",SUM(Y23:Z23))</f>
        <v>90.88</v>
      </c>
      <c r="N422" s="32" t="s">
        <v>53</v>
      </c>
      <c r="O422" s="157">
        <f>IF(OR(Y24="",Z24=""),"",SUM(Y24:Z24))</f>
        <v>135.85</v>
      </c>
      <c r="P422" s="302" t="str">
        <f>IF(OR(F85="",H85=""),"2º GRUPO A",E47)</f>
        <v>AUSTRALIA</v>
      </c>
      <c r="Q422" s="303"/>
      <c r="R422" s="303"/>
      <c r="S422" s="303"/>
      <c r="T422" s="303"/>
      <c r="U422" s="303"/>
      <c r="V422" s="303"/>
      <c r="W422" s="303"/>
      <c r="X422" s="303"/>
      <c r="Y422" s="303"/>
      <c r="Z422" s="303"/>
      <c r="AA422" s="303"/>
      <c r="AB422" s="303"/>
      <c r="AC422" s="303"/>
      <c r="AD422" s="303"/>
      <c r="AE422" s="303"/>
      <c r="AF422" s="303"/>
      <c r="AG422" s="304"/>
    </row>
    <row r="423" spans="4:33" s="3" customFormat="1" ht="15.75" thickBot="1" x14ac:dyDescent="0.3">
      <c r="D423" s="301"/>
      <c r="E423" s="305"/>
      <c r="F423" s="306"/>
      <c r="G423" s="306"/>
      <c r="H423" s="306"/>
      <c r="I423" s="306"/>
      <c r="J423" s="306"/>
      <c r="K423" s="306"/>
      <c r="L423" s="307"/>
      <c r="M423" s="163">
        <f>IF(OR(AA23="",AB23=""),"",SUM(AA23:AB23))</f>
        <v>78.88</v>
      </c>
      <c r="N423" s="33" t="s">
        <v>53</v>
      </c>
      <c r="O423" s="160">
        <f>IF(OR(AA24="",AB24=""),"",SUM(AA24:AB24))</f>
        <v>112.94</v>
      </c>
      <c r="P423" s="305"/>
      <c r="Q423" s="306"/>
      <c r="R423" s="306"/>
      <c r="S423" s="306"/>
      <c r="T423" s="306"/>
      <c r="U423" s="306"/>
      <c r="V423" s="306"/>
      <c r="W423" s="306"/>
      <c r="X423" s="306"/>
      <c r="Y423" s="306"/>
      <c r="Z423" s="306"/>
      <c r="AA423" s="306"/>
      <c r="AB423" s="306"/>
      <c r="AC423" s="306"/>
      <c r="AD423" s="306"/>
      <c r="AE423" s="306"/>
      <c r="AF423" s="306"/>
      <c r="AG423" s="307"/>
    </row>
    <row r="424" spans="4:33" s="3" customFormat="1" ht="19.5" customHeight="1" thickBot="1" x14ac:dyDescent="0.3">
      <c r="D424" s="41"/>
      <c r="E424" s="35"/>
      <c r="F424" s="36"/>
      <c r="G424" s="36"/>
      <c r="H424" s="36"/>
      <c r="I424" s="36"/>
      <c r="J424" s="36"/>
      <c r="K424" s="36"/>
      <c r="L424" s="37"/>
      <c r="M424" s="61">
        <f>IF(OR(M423="",O422=""),"",SUM(M422:M423))</f>
        <v>169.76</v>
      </c>
      <c r="N424" s="39"/>
      <c r="O424" s="62">
        <f>IF(OR(M423="",O422=""),"",SUM(O422:O423))</f>
        <v>248.79</v>
      </c>
      <c r="P424" s="308"/>
      <c r="Q424" s="309"/>
      <c r="R424" s="309"/>
      <c r="S424" s="309"/>
      <c r="T424" s="309"/>
      <c r="U424" s="309"/>
      <c r="V424" s="309"/>
      <c r="W424" s="309"/>
      <c r="X424" s="309"/>
      <c r="Y424" s="309"/>
      <c r="Z424" s="309"/>
      <c r="AA424" s="309"/>
      <c r="AB424" s="309"/>
      <c r="AC424" s="309"/>
      <c r="AD424" s="309"/>
      <c r="AE424" s="309"/>
      <c r="AF424" s="309"/>
      <c r="AG424" s="310"/>
    </row>
    <row r="425" spans="4:33" s="3" customFormat="1" ht="19.5" customHeight="1" thickBot="1" x14ac:dyDescent="0.3">
      <c r="D425" s="44"/>
      <c r="E425" s="45"/>
      <c r="F425" s="45"/>
      <c r="G425" s="45"/>
      <c r="H425" s="45"/>
      <c r="I425" s="45"/>
      <c r="J425" s="45"/>
      <c r="K425" s="45"/>
      <c r="L425" s="45"/>
      <c r="M425" s="46"/>
      <c r="N425" s="47"/>
      <c r="O425" s="48"/>
      <c r="P425" s="48"/>
      <c r="Q425" s="48"/>
      <c r="R425" s="48"/>
      <c r="S425" s="48"/>
      <c r="T425" s="48"/>
      <c r="U425" s="48"/>
      <c r="V425" s="48"/>
      <c r="W425" s="48"/>
      <c r="X425" s="48"/>
      <c r="Y425" s="48"/>
      <c r="Z425" s="48"/>
      <c r="AA425" s="48"/>
      <c r="AB425" s="48"/>
      <c r="AC425" s="48"/>
      <c r="AD425" s="48"/>
      <c r="AE425" s="48"/>
      <c r="AF425" s="48"/>
      <c r="AG425" s="48"/>
    </row>
    <row r="426" spans="4:33" s="3" customFormat="1" ht="19.5" customHeight="1" x14ac:dyDescent="0.25">
      <c r="D426" s="285" t="s">
        <v>109</v>
      </c>
      <c r="E426" s="286"/>
      <c r="F426" s="286"/>
      <c r="G426" s="286"/>
      <c r="H426" s="286"/>
      <c r="I426" s="286"/>
      <c r="J426" s="286"/>
      <c r="K426" s="286"/>
      <c r="L426" s="286"/>
      <c r="M426" s="286"/>
      <c r="N426" s="286"/>
      <c r="O426" s="286"/>
      <c r="P426" s="286"/>
      <c r="Q426" s="286"/>
      <c r="R426" s="286"/>
      <c r="S426" s="286"/>
      <c r="T426" s="286"/>
      <c r="U426" s="286"/>
      <c r="V426" s="286"/>
      <c r="W426" s="286"/>
      <c r="X426" s="286"/>
      <c r="Y426" s="286"/>
      <c r="Z426" s="286"/>
      <c r="AA426" s="286"/>
      <c r="AB426" s="286"/>
      <c r="AC426" s="286"/>
      <c r="AD426" s="286"/>
      <c r="AE426" s="286"/>
      <c r="AF426" s="286"/>
      <c r="AG426" s="287"/>
    </row>
    <row r="427" spans="4:33" s="3" customFormat="1" ht="19.5" customHeight="1" x14ac:dyDescent="0.25">
      <c r="D427" s="288"/>
      <c r="E427" s="289"/>
      <c r="F427" s="289"/>
      <c r="G427" s="289"/>
      <c r="H427" s="289"/>
      <c r="I427" s="289"/>
      <c r="J427" s="289"/>
      <c r="K427" s="289"/>
      <c r="L427" s="289"/>
      <c r="M427" s="289"/>
      <c r="N427" s="289"/>
      <c r="O427" s="289"/>
      <c r="P427" s="289"/>
      <c r="Q427" s="289"/>
      <c r="R427" s="289"/>
      <c r="S427" s="289"/>
      <c r="T427" s="289"/>
      <c r="U427" s="289"/>
      <c r="V427" s="289"/>
      <c r="W427" s="289"/>
      <c r="X427" s="289"/>
      <c r="Y427" s="289"/>
      <c r="Z427" s="289"/>
      <c r="AA427" s="289"/>
      <c r="AB427" s="289"/>
      <c r="AC427" s="289"/>
      <c r="AD427" s="289"/>
      <c r="AE427" s="289"/>
      <c r="AF427" s="289"/>
      <c r="AG427" s="290"/>
    </row>
    <row r="428" spans="4:33" s="3" customFormat="1" ht="19.5" customHeight="1" thickBot="1" x14ac:dyDescent="0.3">
      <c r="D428" s="291"/>
      <c r="E428" s="292"/>
      <c r="F428" s="292"/>
      <c r="G428" s="292"/>
      <c r="H428" s="292"/>
      <c r="I428" s="292"/>
      <c r="J428" s="292"/>
      <c r="K428" s="292"/>
      <c r="L428" s="292"/>
      <c r="M428" s="292"/>
      <c r="N428" s="292"/>
      <c r="O428" s="292"/>
      <c r="P428" s="292"/>
      <c r="Q428" s="292"/>
      <c r="R428" s="292"/>
      <c r="S428" s="292"/>
      <c r="T428" s="292"/>
      <c r="U428" s="292"/>
      <c r="V428" s="292"/>
      <c r="W428" s="292"/>
      <c r="X428" s="292"/>
      <c r="Y428" s="292"/>
      <c r="Z428" s="292"/>
      <c r="AA428" s="292"/>
      <c r="AB428" s="292"/>
      <c r="AC428" s="292"/>
      <c r="AD428" s="292"/>
      <c r="AE428" s="292"/>
      <c r="AF428" s="292"/>
      <c r="AG428" s="293"/>
    </row>
    <row r="429" spans="4:33" s="3" customFormat="1" ht="19.5" customHeight="1" x14ac:dyDescent="0.25">
      <c r="D429" s="29"/>
      <c r="E429" s="30"/>
      <c r="F429" s="30"/>
      <c r="G429" s="30"/>
      <c r="H429" s="30"/>
      <c r="I429" s="30"/>
      <c r="J429" s="30"/>
      <c r="K429" s="294" t="s">
        <v>75</v>
      </c>
      <c r="L429" s="295"/>
      <c r="M429" s="295"/>
      <c r="N429" s="295"/>
      <c r="O429" s="295"/>
      <c r="P429" s="295"/>
      <c r="Q429" s="295"/>
      <c r="R429" s="296"/>
      <c r="S429" s="30"/>
      <c r="T429" s="30"/>
      <c r="U429" s="30"/>
      <c r="V429" s="30"/>
      <c r="W429" s="30"/>
      <c r="X429" s="30"/>
      <c r="Y429" s="30"/>
      <c r="Z429" s="30"/>
      <c r="AA429" s="30"/>
      <c r="AB429" s="30"/>
      <c r="AC429" s="30"/>
      <c r="AD429" s="30"/>
      <c r="AE429" s="30"/>
      <c r="AF429" s="30"/>
      <c r="AG429" s="31"/>
    </row>
    <row r="430" spans="4:33" s="3" customFormat="1" ht="19.5" customHeight="1" thickBot="1" x14ac:dyDescent="0.3">
      <c r="D430" s="29"/>
      <c r="E430" s="30"/>
      <c r="F430" s="30"/>
      <c r="G430" s="30"/>
      <c r="H430" s="30"/>
      <c r="I430" s="30"/>
      <c r="J430" s="30"/>
      <c r="K430" s="297"/>
      <c r="L430" s="298"/>
      <c r="M430" s="298"/>
      <c r="N430" s="298"/>
      <c r="O430" s="298"/>
      <c r="P430" s="298"/>
      <c r="Q430" s="298"/>
      <c r="R430" s="299"/>
      <c r="S430" s="30"/>
      <c r="T430" s="30"/>
      <c r="U430" s="30"/>
      <c r="V430" s="30"/>
      <c r="W430" s="30"/>
      <c r="X430" s="30"/>
      <c r="Y430" s="30"/>
      <c r="Z430" s="30"/>
      <c r="AA430" s="30"/>
      <c r="AB430" s="30"/>
      <c r="AC430" s="30"/>
      <c r="AD430" s="30"/>
      <c r="AE430" s="30"/>
      <c r="AF430" s="30"/>
      <c r="AG430" s="31"/>
    </row>
    <row r="431" spans="4:33" s="3" customFormat="1" ht="19.5" customHeight="1" x14ac:dyDescent="0.25">
      <c r="D431" s="302" t="s">
        <v>62</v>
      </c>
      <c r="E431" s="302" t="str">
        <f>IF(OR(M403="",O403=""),"PERDEDOR J1",IF(M403&lt;O403,E401,P401))</f>
        <v>JAPÃO</v>
      </c>
      <c r="F431" s="303"/>
      <c r="G431" s="303"/>
      <c r="H431" s="303"/>
      <c r="I431" s="303"/>
      <c r="J431" s="303"/>
      <c r="K431" s="303"/>
      <c r="L431" s="304"/>
      <c r="M431" s="155">
        <f>IF(OR(AE9="",AF9=""),"",SUM(AE9:AF9))</f>
        <v>69</v>
      </c>
      <c r="N431" s="32" t="s">
        <v>53</v>
      </c>
      <c r="O431" s="157">
        <f>IF(OR(AE10="",AF10=""),"",SUM(AE10:AF10))</f>
        <v>87.53</v>
      </c>
      <c r="P431" s="302" t="str">
        <f>IF(OR(M406="",O406=""),"PERDEDOR J2",IF(M406&lt;O406,E404,P404))</f>
        <v>FRANÇA</v>
      </c>
      <c r="Q431" s="303"/>
      <c r="R431" s="303"/>
      <c r="S431" s="303"/>
      <c r="T431" s="303"/>
      <c r="U431" s="303"/>
      <c r="V431" s="303"/>
      <c r="W431" s="303"/>
      <c r="X431" s="303"/>
      <c r="Y431" s="303"/>
      <c r="Z431" s="303"/>
      <c r="AA431" s="303"/>
      <c r="AB431" s="303"/>
      <c r="AC431" s="303"/>
      <c r="AD431" s="303"/>
      <c r="AE431" s="303"/>
      <c r="AF431" s="303"/>
      <c r="AG431" s="304"/>
    </row>
    <row r="432" spans="4:33" s="3" customFormat="1" ht="19.5" customHeight="1" thickBot="1" x14ac:dyDescent="0.3">
      <c r="D432" s="311"/>
      <c r="E432" s="305"/>
      <c r="F432" s="306"/>
      <c r="G432" s="306"/>
      <c r="H432" s="306"/>
      <c r="I432" s="306"/>
      <c r="J432" s="306"/>
      <c r="K432" s="306"/>
      <c r="L432" s="307"/>
      <c r="M432" s="230">
        <f>IF(OR(AG9="",AH9=""),"",SUM(AG9:AH9))</f>
        <v>78.12</v>
      </c>
      <c r="N432" s="50" t="s">
        <v>53</v>
      </c>
      <c r="O432" s="232">
        <f>IF(OR(AG10="",AH10=""),"",SUM(AG10:AH10))</f>
        <v>91.710000000000008</v>
      </c>
      <c r="P432" s="305"/>
      <c r="Q432" s="306"/>
      <c r="R432" s="306"/>
      <c r="S432" s="306"/>
      <c r="T432" s="306"/>
      <c r="U432" s="306"/>
      <c r="V432" s="306"/>
      <c r="W432" s="306"/>
      <c r="X432" s="306"/>
      <c r="Y432" s="306"/>
      <c r="Z432" s="306"/>
      <c r="AA432" s="306"/>
      <c r="AB432" s="306"/>
      <c r="AC432" s="306"/>
      <c r="AD432" s="306"/>
      <c r="AE432" s="306"/>
      <c r="AF432" s="306"/>
      <c r="AG432" s="307"/>
    </row>
    <row r="433" spans="4:33" s="3" customFormat="1" ht="19.5" customHeight="1" thickBot="1" x14ac:dyDescent="0.3">
      <c r="D433" s="52"/>
      <c r="E433" s="53"/>
      <c r="F433" s="54"/>
      <c r="G433" s="54"/>
      <c r="H433" s="54"/>
      <c r="I433" s="54"/>
      <c r="J433" s="54"/>
      <c r="K433" s="54"/>
      <c r="L433" s="55"/>
      <c r="M433" s="231">
        <f>IF(OR(M432="",O431=""),"",SUM(M431:M432))</f>
        <v>147.12</v>
      </c>
      <c r="N433" s="57"/>
      <c r="O433" s="233">
        <f>IF(OR(M432="",O431=""),"",SUM(O431:O432))</f>
        <v>179.24</v>
      </c>
      <c r="P433" s="308"/>
      <c r="Q433" s="309"/>
      <c r="R433" s="309"/>
      <c r="S433" s="309"/>
      <c r="T433" s="309"/>
      <c r="U433" s="309"/>
      <c r="V433" s="309"/>
      <c r="W433" s="309"/>
      <c r="X433" s="309"/>
      <c r="Y433" s="309"/>
      <c r="Z433" s="309"/>
      <c r="AA433" s="309"/>
      <c r="AB433" s="309"/>
      <c r="AC433" s="309"/>
      <c r="AD433" s="309"/>
      <c r="AE433" s="309"/>
      <c r="AF433" s="309"/>
      <c r="AG433" s="310"/>
    </row>
    <row r="434" spans="4:33" s="3" customFormat="1" ht="19.5" customHeight="1" x14ac:dyDescent="0.25">
      <c r="D434" s="311" t="s">
        <v>63</v>
      </c>
      <c r="E434" s="302" t="str">
        <f>IF(OR(M409="",O409=""),"PERDEDOR J3",IF(M409&lt;O409,E407,P407))</f>
        <v>HOLANDA</v>
      </c>
      <c r="F434" s="303"/>
      <c r="G434" s="303"/>
      <c r="H434" s="303"/>
      <c r="I434" s="303"/>
      <c r="J434" s="303"/>
      <c r="K434" s="303"/>
      <c r="L434" s="304"/>
      <c r="M434" s="155">
        <f>IF(OR(AE11="",AF11=""),"",SUM(AE11:AF11))</f>
        <v>73.02000000000001</v>
      </c>
      <c r="N434" s="32" t="s">
        <v>53</v>
      </c>
      <c r="O434" s="157">
        <f>IF(OR(AE12="",AF12=""),"",SUM(AE12:AF12))</f>
        <v>103.16999999999999</v>
      </c>
      <c r="P434" s="302" t="str">
        <f>IF(OR(M412="",O412=""),"PERDEDOR J4",IF(M412&lt;O412,E410,P410))</f>
        <v>COSTA RICA</v>
      </c>
      <c r="Q434" s="303"/>
      <c r="R434" s="303"/>
      <c r="S434" s="303"/>
      <c r="T434" s="303"/>
      <c r="U434" s="303"/>
      <c r="V434" s="303"/>
      <c r="W434" s="303"/>
      <c r="X434" s="303"/>
      <c r="Y434" s="303"/>
      <c r="Z434" s="303"/>
      <c r="AA434" s="303"/>
      <c r="AB434" s="303"/>
      <c r="AC434" s="303"/>
      <c r="AD434" s="303"/>
      <c r="AE434" s="303"/>
      <c r="AF434" s="303"/>
      <c r="AG434" s="304"/>
    </row>
    <row r="435" spans="4:33" s="3" customFormat="1" ht="19.5" customHeight="1" thickBot="1" x14ac:dyDescent="0.3">
      <c r="D435" s="311"/>
      <c r="E435" s="305"/>
      <c r="F435" s="306"/>
      <c r="G435" s="306"/>
      <c r="H435" s="306"/>
      <c r="I435" s="306"/>
      <c r="J435" s="306"/>
      <c r="K435" s="306"/>
      <c r="L435" s="307"/>
      <c r="M435" s="163">
        <f>IF(OR(AG11="",AH11=""),"",SUM(AG11:AH11))</f>
        <v>89.22</v>
      </c>
      <c r="N435" s="33" t="s">
        <v>53</v>
      </c>
      <c r="O435" s="160">
        <f>IF(OR(AG12="",AH12=""),"",SUM(AG12:AH12))</f>
        <v>93.210000000000008</v>
      </c>
      <c r="P435" s="305"/>
      <c r="Q435" s="306"/>
      <c r="R435" s="306"/>
      <c r="S435" s="306"/>
      <c r="T435" s="306"/>
      <c r="U435" s="306"/>
      <c r="V435" s="306"/>
      <c r="W435" s="306"/>
      <c r="X435" s="306"/>
      <c r="Y435" s="306"/>
      <c r="Z435" s="306"/>
      <c r="AA435" s="306"/>
      <c r="AB435" s="306"/>
      <c r="AC435" s="306"/>
      <c r="AD435" s="306"/>
      <c r="AE435" s="306"/>
      <c r="AF435" s="306"/>
      <c r="AG435" s="307"/>
    </row>
    <row r="436" spans="4:33" s="3" customFormat="1" ht="19.5" customHeight="1" thickBot="1" x14ac:dyDescent="0.3">
      <c r="D436" s="41"/>
      <c r="E436" s="41"/>
      <c r="F436" s="59"/>
      <c r="G436" s="59"/>
      <c r="H436" s="59"/>
      <c r="I436" s="59"/>
      <c r="J436" s="59"/>
      <c r="K436" s="59"/>
      <c r="L436" s="60"/>
      <c r="M436" s="61">
        <f>IF(OR(M435="",O434=""),"",SUM(M434:M435))</f>
        <v>162.24</v>
      </c>
      <c r="N436" s="39"/>
      <c r="O436" s="62">
        <f>IF(OR(M435="",O434=""),"",SUM(O434:O435))</f>
        <v>196.38</v>
      </c>
      <c r="P436" s="312"/>
      <c r="Q436" s="313"/>
      <c r="R436" s="313"/>
      <c r="S436" s="313"/>
      <c r="T436" s="313"/>
      <c r="U436" s="313"/>
      <c r="V436" s="313"/>
      <c r="W436" s="313"/>
      <c r="X436" s="313"/>
      <c r="Y436" s="313"/>
      <c r="Z436" s="313"/>
      <c r="AA436" s="313"/>
      <c r="AB436" s="313"/>
      <c r="AC436" s="313"/>
      <c r="AD436" s="313"/>
      <c r="AE436" s="313"/>
      <c r="AF436" s="313"/>
      <c r="AG436" s="314"/>
    </row>
    <row r="437" spans="4:33" s="3" customFormat="1" ht="19.5" customHeight="1" x14ac:dyDescent="0.25">
      <c r="D437" s="302" t="s">
        <v>64</v>
      </c>
      <c r="E437" s="302" t="str">
        <f>IF(OR(M415="",O415=""),"PERDEDOR J5",IF(M415&lt;O415,E413,P413))</f>
        <v>SUIÇA</v>
      </c>
      <c r="F437" s="303"/>
      <c r="G437" s="303"/>
      <c r="H437" s="303"/>
      <c r="I437" s="303"/>
      <c r="J437" s="303"/>
      <c r="K437" s="303"/>
      <c r="L437" s="304"/>
      <c r="M437" s="156">
        <f>IF(OR(AE13="",AF13=""),"",SUM(AE13:AF13))</f>
        <v>149.38</v>
      </c>
      <c r="N437" s="32" t="s">
        <v>53</v>
      </c>
      <c r="O437" s="154">
        <f>IF(OR(AE14="",AF14=""),"",SUM(AE14:AF14))</f>
        <v>71.509999999999991</v>
      </c>
      <c r="P437" s="302" t="str">
        <f>IF(OR(M418="",O418=""),"PERDEDOR J6",IF(M418&lt;O418,E416,P416))</f>
        <v>COSTA DO MARFIM</v>
      </c>
      <c r="Q437" s="303"/>
      <c r="R437" s="303"/>
      <c r="S437" s="303"/>
      <c r="T437" s="303"/>
      <c r="U437" s="303"/>
      <c r="V437" s="303"/>
      <c r="W437" s="303"/>
      <c r="X437" s="303"/>
      <c r="Y437" s="303"/>
      <c r="Z437" s="303"/>
      <c r="AA437" s="303"/>
      <c r="AB437" s="303"/>
      <c r="AC437" s="303"/>
      <c r="AD437" s="303"/>
      <c r="AE437" s="303"/>
      <c r="AF437" s="303"/>
      <c r="AG437" s="304"/>
    </row>
    <row r="438" spans="4:33" s="3" customFormat="1" ht="19.5" customHeight="1" thickBot="1" x14ac:dyDescent="0.3">
      <c r="D438" s="311"/>
      <c r="E438" s="305"/>
      <c r="F438" s="306"/>
      <c r="G438" s="306"/>
      <c r="H438" s="306"/>
      <c r="I438" s="306"/>
      <c r="J438" s="306"/>
      <c r="K438" s="306"/>
      <c r="L438" s="307"/>
      <c r="M438" s="230">
        <f>IF(OR(AG13="",AH13=""),"",SUM(AG13:AH13))</f>
        <v>49.22</v>
      </c>
      <c r="N438" s="50" t="s">
        <v>53</v>
      </c>
      <c r="O438" s="232">
        <f>IF(OR(AG14="",AH14=""),"",SUM(AG14:AH14))</f>
        <v>58.790000000000006</v>
      </c>
      <c r="P438" s="305"/>
      <c r="Q438" s="306"/>
      <c r="R438" s="306"/>
      <c r="S438" s="306"/>
      <c r="T438" s="306"/>
      <c r="U438" s="306"/>
      <c r="V438" s="306"/>
      <c r="W438" s="306"/>
      <c r="X438" s="306"/>
      <c r="Y438" s="306"/>
      <c r="Z438" s="306"/>
      <c r="AA438" s="306"/>
      <c r="AB438" s="306"/>
      <c r="AC438" s="306"/>
      <c r="AD438" s="306"/>
      <c r="AE438" s="306"/>
      <c r="AF438" s="306"/>
      <c r="AG438" s="307"/>
    </row>
    <row r="439" spans="4:33" s="3" customFormat="1" ht="19.5" customHeight="1" thickBot="1" x14ac:dyDescent="0.3">
      <c r="D439" s="52"/>
      <c r="E439" s="53"/>
      <c r="F439" s="54"/>
      <c r="G439" s="54"/>
      <c r="H439" s="54"/>
      <c r="I439" s="54"/>
      <c r="J439" s="54"/>
      <c r="K439" s="54"/>
      <c r="L439" s="55"/>
      <c r="M439" s="56">
        <f>IF(OR(M438="",O437=""),"",SUM(M437:M438))</f>
        <v>198.6</v>
      </c>
      <c r="N439" s="57"/>
      <c r="O439" s="58">
        <f>IF(OR(M438="",O437=""),"",SUM(O437:O438))</f>
        <v>130.30000000000001</v>
      </c>
      <c r="P439" s="308"/>
      <c r="Q439" s="309"/>
      <c r="R439" s="309"/>
      <c r="S439" s="309"/>
      <c r="T439" s="309"/>
      <c r="U439" s="309"/>
      <c r="V439" s="309"/>
      <c r="W439" s="309"/>
      <c r="X439" s="309"/>
      <c r="Y439" s="309"/>
      <c r="Z439" s="309"/>
      <c r="AA439" s="309"/>
      <c r="AB439" s="309"/>
      <c r="AC439" s="309"/>
      <c r="AD439" s="309"/>
      <c r="AE439" s="309"/>
      <c r="AF439" s="309"/>
      <c r="AG439" s="310"/>
    </row>
    <row r="440" spans="4:33" s="3" customFormat="1" ht="19.5" customHeight="1" x14ac:dyDescent="0.25">
      <c r="D440" s="311" t="s">
        <v>65</v>
      </c>
      <c r="E440" s="302" t="str">
        <f>IF(OR(M421="",O421=""),"PERDEDOR J7",IF(M421&lt;O421,E419,P419))</f>
        <v>REP.TCHECA</v>
      </c>
      <c r="F440" s="303"/>
      <c r="G440" s="303"/>
      <c r="H440" s="303"/>
      <c r="I440" s="303"/>
      <c r="J440" s="303"/>
      <c r="K440" s="303"/>
      <c r="L440" s="304"/>
      <c r="M440" s="155">
        <f>IF(OR(AE15="",AF15=""),"",SUM(AE15:AF15))</f>
        <v>86.92</v>
      </c>
      <c r="N440" s="32" t="s">
        <v>53</v>
      </c>
      <c r="O440" s="157">
        <f>IF(OR(AE16="",AF16=""),"",SUM(AE16:AF16))</f>
        <v>108.6</v>
      </c>
      <c r="P440" s="302" t="str">
        <f>IF(OR(M424="",O424=""),"PERDEDOR J8",IF(M424&lt;O424,E422,P422))</f>
        <v>PORTUGAL</v>
      </c>
      <c r="Q440" s="303"/>
      <c r="R440" s="303"/>
      <c r="S440" s="303"/>
      <c r="T440" s="303"/>
      <c r="U440" s="303"/>
      <c r="V440" s="303"/>
      <c r="W440" s="303"/>
      <c r="X440" s="303"/>
      <c r="Y440" s="303"/>
      <c r="Z440" s="303"/>
      <c r="AA440" s="303"/>
      <c r="AB440" s="303"/>
      <c r="AC440" s="303"/>
      <c r="AD440" s="303"/>
      <c r="AE440" s="303"/>
      <c r="AF440" s="303"/>
      <c r="AG440" s="304"/>
    </row>
    <row r="441" spans="4:33" s="3" customFormat="1" ht="19.5" customHeight="1" thickBot="1" x14ac:dyDescent="0.3">
      <c r="D441" s="311"/>
      <c r="E441" s="305"/>
      <c r="F441" s="306"/>
      <c r="G441" s="306"/>
      <c r="H441" s="306"/>
      <c r="I441" s="306"/>
      <c r="J441" s="306"/>
      <c r="K441" s="306"/>
      <c r="L441" s="307"/>
      <c r="M441" s="161">
        <f>IF(OR(AG15="",AH15=""),"",SUM(AG15:AH15))</f>
        <v>87.949999999999989</v>
      </c>
      <c r="N441" s="33" t="s">
        <v>53</v>
      </c>
      <c r="O441" s="164">
        <f>IF(OR(AG16="",AH16=""),"",SUM(AG16:AH16))</f>
        <v>70.819999999999993</v>
      </c>
      <c r="P441" s="305"/>
      <c r="Q441" s="306"/>
      <c r="R441" s="306"/>
      <c r="S441" s="306"/>
      <c r="T441" s="306"/>
      <c r="U441" s="306"/>
      <c r="V441" s="306"/>
      <c r="W441" s="306"/>
      <c r="X441" s="306"/>
      <c r="Y441" s="306"/>
      <c r="Z441" s="306"/>
      <c r="AA441" s="306"/>
      <c r="AB441" s="306"/>
      <c r="AC441" s="306"/>
      <c r="AD441" s="306"/>
      <c r="AE441" s="306"/>
      <c r="AF441" s="306"/>
      <c r="AG441" s="307"/>
    </row>
    <row r="442" spans="4:33" s="3" customFormat="1" ht="19.5" customHeight="1" thickBot="1" x14ac:dyDescent="0.3">
      <c r="D442" s="41"/>
      <c r="E442" s="41"/>
      <c r="F442" s="59"/>
      <c r="G442" s="59"/>
      <c r="H442" s="59"/>
      <c r="I442" s="59"/>
      <c r="J442" s="59"/>
      <c r="K442" s="59"/>
      <c r="L442" s="60"/>
      <c r="M442" s="61">
        <f>IF(OR(M441="",O440=""),"",SUM(M440:M441))</f>
        <v>174.87</v>
      </c>
      <c r="N442" s="39"/>
      <c r="O442" s="62">
        <f>IF(OR(M441="",O440=""),"",SUM(O440:O441))</f>
        <v>179.42</v>
      </c>
      <c r="P442" s="312"/>
      <c r="Q442" s="313"/>
      <c r="R442" s="313"/>
      <c r="S442" s="313"/>
      <c r="T442" s="313"/>
      <c r="U442" s="313"/>
      <c r="V442" s="313"/>
      <c r="W442" s="313"/>
      <c r="X442" s="313"/>
      <c r="Y442" s="313"/>
      <c r="Z442" s="313"/>
      <c r="AA442" s="313"/>
      <c r="AB442" s="313"/>
      <c r="AC442" s="313"/>
      <c r="AD442" s="313"/>
      <c r="AE442" s="313"/>
      <c r="AF442" s="313"/>
      <c r="AG442" s="314"/>
    </row>
    <row r="443" spans="4:33" s="3" customFormat="1" ht="19.5" customHeight="1" thickBot="1" x14ac:dyDescent="0.3">
      <c r="D443" s="44"/>
      <c r="E443" s="45"/>
      <c r="F443" s="45"/>
      <c r="G443" s="45"/>
      <c r="H443" s="45"/>
      <c r="I443" s="45"/>
      <c r="J443" s="45"/>
      <c r="K443" s="45"/>
      <c r="L443" s="45"/>
      <c r="M443" s="46"/>
      <c r="N443" s="47"/>
      <c r="O443" s="48"/>
      <c r="P443" s="48"/>
      <c r="Q443" s="48"/>
      <c r="R443" s="48"/>
      <c r="S443" s="48"/>
      <c r="T443" s="48"/>
      <c r="U443" s="48"/>
      <c r="V443" s="48"/>
      <c r="W443" s="48"/>
      <c r="X443" s="48"/>
      <c r="Y443" s="48"/>
      <c r="Z443" s="48"/>
      <c r="AA443" s="48"/>
      <c r="AB443" s="48"/>
      <c r="AC443" s="48"/>
      <c r="AD443" s="48"/>
      <c r="AE443" s="48"/>
      <c r="AF443" s="48"/>
      <c r="AG443" s="48"/>
    </row>
    <row r="444" spans="4:33" s="3" customFormat="1" x14ac:dyDescent="0.25">
      <c r="D444" s="285" t="s">
        <v>61</v>
      </c>
      <c r="E444" s="286"/>
      <c r="F444" s="286"/>
      <c r="G444" s="286"/>
      <c r="H444" s="286"/>
      <c r="I444" s="286"/>
      <c r="J444" s="286"/>
      <c r="K444" s="286"/>
      <c r="L444" s="286"/>
      <c r="M444" s="286"/>
      <c r="N444" s="286"/>
      <c r="O444" s="286"/>
      <c r="P444" s="286"/>
      <c r="Q444" s="286"/>
      <c r="R444" s="286"/>
      <c r="S444" s="286"/>
      <c r="T444" s="286"/>
      <c r="U444" s="286"/>
      <c r="V444" s="286"/>
      <c r="W444" s="286"/>
      <c r="X444" s="286"/>
      <c r="Y444" s="286"/>
      <c r="Z444" s="286"/>
      <c r="AA444" s="286"/>
      <c r="AB444" s="286"/>
      <c r="AC444" s="286"/>
      <c r="AD444" s="286"/>
      <c r="AE444" s="286"/>
      <c r="AF444" s="286"/>
      <c r="AG444" s="287"/>
    </row>
    <row r="445" spans="4:33" s="3" customFormat="1" x14ac:dyDescent="0.25">
      <c r="D445" s="288"/>
      <c r="E445" s="289"/>
      <c r="F445" s="289"/>
      <c r="G445" s="289"/>
      <c r="H445" s="289"/>
      <c r="I445" s="289"/>
      <c r="J445" s="289"/>
      <c r="K445" s="289"/>
      <c r="L445" s="289"/>
      <c r="M445" s="289"/>
      <c r="N445" s="289"/>
      <c r="O445" s="289"/>
      <c r="P445" s="289"/>
      <c r="Q445" s="289"/>
      <c r="R445" s="289"/>
      <c r="S445" s="289"/>
      <c r="T445" s="289"/>
      <c r="U445" s="289"/>
      <c r="V445" s="289"/>
      <c r="W445" s="289"/>
      <c r="X445" s="289"/>
      <c r="Y445" s="289"/>
      <c r="Z445" s="289"/>
      <c r="AA445" s="289"/>
      <c r="AB445" s="289"/>
      <c r="AC445" s="289"/>
      <c r="AD445" s="289"/>
      <c r="AE445" s="289"/>
      <c r="AF445" s="289"/>
      <c r="AG445" s="290"/>
    </row>
    <row r="446" spans="4:33" s="3" customFormat="1" ht="15.75" thickBot="1" x14ac:dyDescent="0.3">
      <c r="D446" s="291"/>
      <c r="E446" s="292"/>
      <c r="F446" s="292"/>
      <c r="G446" s="292"/>
      <c r="H446" s="292"/>
      <c r="I446" s="292"/>
      <c r="J446" s="292"/>
      <c r="K446" s="292"/>
      <c r="L446" s="292"/>
      <c r="M446" s="292"/>
      <c r="N446" s="292"/>
      <c r="O446" s="292"/>
      <c r="P446" s="292"/>
      <c r="Q446" s="292"/>
      <c r="R446" s="292"/>
      <c r="S446" s="292"/>
      <c r="T446" s="292"/>
      <c r="U446" s="292"/>
      <c r="V446" s="292"/>
      <c r="W446" s="292"/>
      <c r="X446" s="292"/>
      <c r="Y446" s="292"/>
      <c r="Z446" s="292"/>
      <c r="AA446" s="292"/>
      <c r="AB446" s="292"/>
      <c r="AC446" s="292"/>
      <c r="AD446" s="292"/>
      <c r="AE446" s="292"/>
      <c r="AF446" s="292"/>
      <c r="AG446" s="293"/>
    </row>
    <row r="447" spans="4:33" s="3" customFormat="1" ht="15" customHeight="1" x14ac:dyDescent="0.25">
      <c r="D447" s="29"/>
      <c r="E447" s="30"/>
      <c r="F447" s="30"/>
      <c r="G447" s="30"/>
      <c r="H447" s="30"/>
      <c r="I447" s="30"/>
      <c r="J447" s="30"/>
      <c r="K447" s="294" t="s">
        <v>75</v>
      </c>
      <c r="L447" s="295"/>
      <c r="M447" s="295"/>
      <c r="N447" s="295"/>
      <c r="O447" s="295"/>
      <c r="P447" s="295"/>
      <c r="Q447" s="295"/>
      <c r="R447" s="296"/>
      <c r="S447" s="30"/>
      <c r="T447" s="30"/>
      <c r="U447" s="30"/>
      <c r="V447" s="30"/>
      <c r="W447" s="30"/>
      <c r="X447" s="30"/>
      <c r="Y447" s="30"/>
      <c r="Z447" s="30"/>
      <c r="AA447" s="30"/>
      <c r="AB447" s="30"/>
      <c r="AC447" s="30"/>
      <c r="AD447" s="30"/>
      <c r="AE447" s="30"/>
      <c r="AF447" s="30"/>
      <c r="AG447" s="31"/>
    </row>
    <row r="448" spans="4:33" s="3" customFormat="1" ht="16.5" customHeight="1" thickBot="1" x14ac:dyDescent="0.3">
      <c r="D448" s="29"/>
      <c r="E448" s="30"/>
      <c r="F448" s="30"/>
      <c r="G448" s="30"/>
      <c r="H448" s="30"/>
      <c r="I448" s="30"/>
      <c r="J448" s="30"/>
      <c r="K448" s="297"/>
      <c r="L448" s="298"/>
      <c r="M448" s="298"/>
      <c r="N448" s="298"/>
      <c r="O448" s="298"/>
      <c r="P448" s="298"/>
      <c r="Q448" s="298"/>
      <c r="R448" s="299"/>
      <c r="S448" s="30"/>
      <c r="T448" s="30"/>
      <c r="U448" s="30"/>
      <c r="V448" s="30"/>
      <c r="W448" s="30"/>
      <c r="X448" s="30"/>
      <c r="Y448" s="30"/>
      <c r="Z448" s="30"/>
      <c r="AA448" s="30"/>
      <c r="AB448" s="30"/>
      <c r="AC448" s="30"/>
      <c r="AD448" s="30"/>
      <c r="AE448" s="30"/>
      <c r="AF448" s="30"/>
      <c r="AG448" s="31"/>
    </row>
    <row r="449" spans="4:33" s="3" customFormat="1" x14ac:dyDescent="0.25">
      <c r="D449" s="302" t="s">
        <v>67</v>
      </c>
      <c r="E449" s="302" t="str">
        <f>IF(OR(M403="",O403=""),"VENCEDOR J1",IF(M403&gt;O403,E401,P401))</f>
        <v>BRASIL</v>
      </c>
      <c r="F449" s="303"/>
      <c r="G449" s="303"/>
      <c r="H449" s="303"/>
      <c r="I449" s="303"/>
      <c r="J449" s="303"/>
      <c r="K449" s="303"/>
      <c r="L449" s="304"/>
      <c r="M449" s="156">
        <f>IF(OR(Y27="",Z27=""),"",SUM(Y27:Z27))</f>
        <v>102.47</v>
      </c>
      <c r="N449" s="32" t="s">
        <v>53</v>
      </c>
      <c r="O449" s="154">
        <f>IF(OR(Y28="",Z28=""),"",SUM(Y28:Z28))</f>
        <v>95.57</v>
      </c>
      <c r="P449" s="302" t="str">
        <f>IF(OR(M406="",O406=""),"VENCEDOR J2",IF(M406&gt;O406,E404,P404))</f>
        <v>ARGENTINA</v>
      </c>
      <c r="Q449" s="303"/>
      <c r="R449" s="303"/>
      <c r="S449" s="303"/>
      <c r="T449" s="303"/>
      <c r="U449" s="303"/>
      <c r="V449" s="303"/>
      <c r="W449" s="303"/>
      <c r="X449" s="303"/>
      <c r="Y449" s="303"/>
      <c r="Z449" s="303"/>
      <c r="AA449" s="303"/>
      <c r="AB449" s="303"/>
      <c r="AC449" s="303"/>
      <c r="AD449" s="303"/>
      <c r="AE449" s="303"/>
      <c r="AF449" s="303"/>
      <c r="AG449" s="304"/>
    </row>
    <row r="450" spans="4:33" s="3" customFormat="1" ht="15.75" thickBot="1" x14ac:dyDescent="0.3">
      <c r="D450" s="311"/>
      <c r="E450" s="305"/>
      <c r="F450" s="306"/>
      <c r="G450" s="306"/>
      <c r="H450" s="306"/>
      <c r="I450" s="306"/>
      <c r="J450" s="306"/>
      <c r="K450" s="306"/>
      <c r="L450" s="307"/>
      <c r="M450" s="230">
        <f>IF(OR(AA27="",AB27=""),"",SUM(AA27:AB27))</f>
        <v>75.92</v>
      </c>
      <c r="N450" s="50" t="s">
        <v>53</v>
      </c>
      <c r="O450" s="232">
        <f>IF(OR(AA28="",AB28=""),"",SUM(AA28:AB28))</f>
        <v>92.960000000000008</v>
      </c>
      <c r="P450" s="305"/>
      <c r="Q450" s="306"/>
      <c r="R450" s="306"/>
      <c r="S450" s="306"/>
      <c r="T450" s="306"/>
      <c r="U450" s="306"/>
      <c r="V450" s="306"/>
      <c r="W450" s="306"/>
      <c r="X450" s="306"/>
      <c r="Y450" s="306"/>
      <c r="Z450" s="306"/>
      <c r="AA450" s="306"/>
      <c r="AB450" s="306"/>
      <c r="AC450" s="306"/>
      <c r="AD450" s="306"/>
      <c r="AE450" s="306"/>
      <c r="AF450" s="306"/>
      <c r="AG450" s="307"/>
    </row>
    <row r="451" spans="4:33" s="3" customFormat="1" ht="21" customHeight="1" thickBot="1" x14ac:dyDescent="0.3">
      <c r="D451" s="52"/>
      <c r="E451" s="53"/>
      <c r="F451" s="54"/>
      <c r="G451" s="54"/>
      <c r="H451" s="54"/>
      <c r="I451" s="54"/>
      <c r="J451" s="54"/>
      <c r="K451" s="54"/>
      <c r="L451" s="55"/>
      <c r="M451" s="231">
        <f>IF(OR(M450="",O449=""),"",SUM(M449:M450))</f>
        <v>178.39</v>
      </c>
      <c r="N451" s="57"/>
      <c r="O451" s="233">
        <f>IF(OR(M450="",O449=""),"",SUM(O449:O450))</f>
        <v>188.53</v>
      </c>
      <c r="P451" s="308"/>
      <c r="Q451" s="309"/>
      <c r="R451" s="309"/>
      <c r="S451" s="309"/>
      <c r="T451" s="309"/>
      <c r="U451" s="309"/>
      <c r="V451" s="309"/>
      <c r="W451" s="309"/>
      <c r="X451" s="309"/>
      <c r="Y451" s="309"/>
      <c r="Z451" s="309"/>
      <c r="AA451" s="309"/>
      <c r="AB451" s="309"/>
      <c r="AC451" s="309"/>
      <c r="AD451" s="309"/>
      <c r="AE451" s="309"/>
      <c r="AF451" s="309"/>
      <c r="AG451" s="310"/>
    </row>
    <row r="452" spans="4:33" s="3" customFormat="1" x14ac:dyDescent="0.25">
      <c r="D452" s="311" t="s">
        <v>68</v>
      </c>
      <c r="E452" s="302" t="str">
        <f>IF(OR(M409="",O409=""),"VENCEDOR J3",IF(M409&gt;O409,E407,P407))</f>
        <v>PERU</v>
      </c>
      <c r="F452" s="303"/>
      <c r="G452" s="303"/>
      <c r="H452" s="303"/>
      <c r="I452" s="303"/>
      <c r="J452" s="303"/>
      <c r="K452" s="303"/>
      <c r="L452" s="304"/>
      <c r="M452" s="155">
        <f>IF(OR(Y29="",Z29=""),"",SUM(Y29:Z29))</f>
        <v>86.69</v>
      </c>
      <c r="N452" s="32" t="s">
        <v>53</v>
      </c>
      <c r="O452" s="157">
        <f>IF(OR(Y30="",Z30=""),"",SUM(Y30:Z30))</f>
        <v>94.460000000000008</v>
      </c>
      <c r="P452" s="302" t="str">
        <f>IF(OR(M412="",O412=""),"VENCEDOR J4",IF(M412&gt;O412,E410,P410))</f>
        <v>COREIA DO SUL</v>
      </c>
      <c r="Q452" s="303"/>
      <c r="R452" s="303"/>
      <c r="S452" s="303"/>
      <c r="T452" s="303"/>
      <c r="U452" s="303"/>
      <c r="V452" s="303"/>
      <c r="W452" s="303"/>
      <c r="X452" s="303"/>
      <c r="Y452" s="303"/>
      <c r="Z452" s="303"/>
      <c r="AA452" s="303"/>
      <c r="AB452" s="303"/>
      <c r="AC452" s="303"/>
      <c r="AD452" s="303"/>
      <c r="AE452" s="303"/>
      <c r="AF452" s="303"/>
      <c r="AG452" s="304"/>
    </row>
    <row r="453" spans="4:33" s="3" customFormat="1" ht="15.75" thickBot="1" x14ac:dyDescent="0.3">
      <c r="D453" s="311"/>
      <c r="E453" s="305"/>
      <c r="F453" s="306"/>
      <c r="G453" s="306"/>
      <c r="H453" s="306"/>
      <c r="I453" s="306"/>
      <c r="J453" s="306"/>
      <c r="K453" s="306"/>
      <c r="L453" s="307"/>
      <c r="M453" s="161">
        <f>IF(OR(AA29="",AB29=""),"",SUM(AA29:AB29))</f>
        <v>84.12</v>
      </c>
      <c r="N453" s="33" t="s">
        <v>53</v>
      </c>
      <c r="O453" s="164">
        <f>IF(OR(AA30="",AB30=""),"",SUM(AA30:AB30))</f>
        <v>61.61</v>
      </c>
      <c r="P453" s="305"/>
      <c r="Q453" s="306"/>
      <c r="R453" s="306"/>
      <c r="S453" s="306"/>
      <c r="T453" s="306"/>
      <c r="U453" s="306"/>
      <c r="V453" s="306"/>
      <c r="W453" s="306"/>
      <c r="X453" s="306"/>
      <c r="Y453" s="306"/>
      <c r="Z453" s="306"/>
      <c r="AA453" s="306"/>
      <c r="AB453" s="306"/>
      <c r="AC453" s="306"/>
      <c r="AD453" s="306"/>
      <c r="AE453" s="306"/>
      <c r="AF453" s="306"/>
      <c r="AG453" s="307"/>
    </row>
    <row r="454" spans="4:33" s="3" customFormat="1" ht="15.75" thickBot="1" x14ac:dyDescent="0.3">
      <c r="D454" s="41"/>
      <c r="E454" s="41"/>
      <c r="F454" s="59"/>
      <c r="G454" s="59"/>
      <c r="H454" s="59"/>
      <c r="I454" s="59"/>
      <c r="J454" s="59"/>
      <c r="K454" s="59"/>
      <c r="L454" s="60"/>
      <c r="M454" s="42">
        <f>IF(OR(M453="",O452=""),"",SUM(M452:M453))</f>
        <v>170.81</v>
      </c>
      <c r="N454" s="39"/>
      <c r="O454" s="43">
        <f>IF(OR(M453="",O452=""),"",SUM(O452:O453))</f>
        <v>156.07</v>
      </c>
      <c r="P454" s="312"/>
      <c r="Q454" s="313"/>
      <c r="R454" s="313"/>
      <c r="S454" s="313"/>
      <c r="T454" s="313"/>
      <c r="U454" s="313"/>
      <c r="V454" s="313"/>
      <c r="W454" s="313"/>
      <c r="X454" s="313"/>
      <c r="Y454" s="313"/>
      <c r="Z454" s="313"/>
      <c r="AA454" s="313"/>
      <c r="AB454" s="313"/>
      <c r="AC454" s="313"/>
      <c r="AD454" s="313"/>
      <c r="AE454" s="313"/>
      <c r="AF454" s="313"/>
      <c r="AG454" s="314"/>
    </row>
    <row r="455" spans="4:33" s="3" customFormat="1" x14ac:dyDescent="0.25">
      <c r="D455" s="302" t="s">
        <v>70</v>
      </c>
      <c r="E455" s="302" t="str">
        <f>IF(OR(M415="",O415=""),"VENCEDOR J5",IF(M415&gt;O415,E413,P413))</f>
        <v>BELGICA</v>
      </c>
      <c r="F455" s="303"/>
      <c r="G455" s="303"/>
      <c r="H455" s="303"/>
      <c r="I455" s="303"/>
      <c r="J455" s="303"/>
      <c r="K455" s="303"/>
      <c r="L455" s="304"/>
      <c r="M455" s="155">
        <f>IF(OR(Y31="",Z31=""),"",SUM(Y31:Z31))</f>
        <v>46.269999999999996</v>
      </c>
      <c r="N455" s="32" t="s">
        <v>53</v>
      </c>
      <c r="O455" s="157">
        <f>IF(OR(Y32="",Z32=""),"",SUM(Y32:Z32))</f>
        <v>60.04</v>
      </c>
      <c r="P455" s="302" t="str">
        <f>IF(OR(M418="",O418=""),"VENCEDOR J6",IF(M418&gt;O418,E416,P416))</f>
        <v>EUA</v>
      </c>
      <c r="Q455" s="303"/>
      <c r="R455" s="303"/>
      <c r="S455" s="303"/>
      <c r="T455" s="303"/>
      <c r="U455" s="303"/>
      <c r="V455" s="303"/>
      <c r="W455" s="303"/>
      <c r="X455" s="303"/>
      <c r="Y455" s="303"/>
      <c r="Z455" s="303"/>
      <c r="AA455" s="303"/>
      <c r="AB455" s="303"/>
      <c r="AC455" s="303"/>
      <c r="AD455" s="303"/>
      <c r="AE455" s="303"/>
      <c r="AF455" s="303"/>
      <c r="AG455" s="304"/>
    </row>
    <row r="456" spans="4:33" s="3" customFormat="1" ht="15.75" thickBot="1" x14ac:dyDescent="0.3">
      <c r="D456" s="311"/>
      <c r="E456" s="305"/>
      <c r="F456" s="306"/>
      <c r="G456" s="306"/>
      <c r="H456" s="306"/>
      <c r="I456" s="306"/>
      <c r="J456" s="306"/>
      <c r="K456" s="306"/>
      <c r="L456" s="307"/>
      <c r="M456" s="230">
        <f>IF(OR(AA31="",AB31=""),"",SUM(AA31:AB31))</f>
        <v>84.460000000000008</v>
      </c>
      <c r="N456" s="50" t="s">
        <v>53</v>
      </c>
      <c r="O456" s="232">
        <f>IF(OR(AA32="",AB32=""),"",SUM(AA32:AB32))</f>
        <v>115.42</v>
      </c>
      <c r="P456" s="305"/>
      <c r="Q456" s="306"/>
      <c r="R456" s="306"/>
      <c r="S456" s="306"/>
      <c r="T456" s="306"/>
      <c r="U456" s="306"/>
      <c r="V456" s="306"/>
      <c r="W456" s="306"/>
      <c r="X456" s="306"/>
      <c r="Y456" s="306"/>
      <c r="Z456" s="306"/>
      <c r="AA456" s="306"/>
      <c r="AB456" s="306"/>
      <c r="AC456" s="306"/>
      <c r="AD456" s="306"/>
      <c r="AE456" s="306"/>
      <c r="AF456" s="306"/>
      <c r="AG456" s="307"/>
    </row>
    <row r="457" spans="4:33" s="3" customFormat="1" ht="19.5" customHeight="1" thickBot="1" x14ac:dyDescent="0.3">
      <c r="D457" s="52"/>
      <c r="E457" s="53"/>
      <c r="F457" s="54"/>
      <c r="G457" s="54"/>
      <c r="H457" s="54"/>
      <c r="I457" s="54"/>
      <c r="J457" s="54"/>
      <c r="K457" s="54"/>
      <c r="L457" s="55"/>
      <c r="M457" s="231">
        <f>IF(OR(M456="",O455=""),"",SUM(M455:M456))</f>
        <v>130.73000000000002</v>
      </c>
      <c r="N457" s="57"/>
      <c r="O457" s="233">
        <f>IF(OR(M456="",O455=""),"",SUM(O455:O456))</f>
        <v>175.46</v>
      </c>
      <c r="P457" s="308"/>
      <c r="Q457" s="309"/>
      <c r="R457" s="309"/>
      <c r="S457" s="309"/>
      <c r="T457" s="309"/>
      <c r="U457" s="309"/>
      <c r="V457" s="309"/>
      <c r="W457" s="309"/>
      <c r="X457" s="309"/>
      <c r="Y457" s="309"/>
      <c r="Z457" s="309"/>
      <c r="AA457" s="309"/>
      <c r="AB457" s="309"/>
      <c r="AC457" s="309"/>
      <c r="AD457" s="309"/>
      <c r="AE457" s="309"/>
      <c r="AF457" s="309"/>
      <c r="AG457" s="310"/>
    </row>
    <row r="458" spans="4:33" s="3" customFormat="1" x14ac:dyDescent="0.25">
      <c r="D458" s="311" t="s">
        <v>72</v>
      </c>
      <c r="E458" s="302" t="str">
        <f>IF(OR(M421="",O421=""),"VENCEDOR J7",IF(M421&gt;O421,E419,P419))</f>
        <v>NORUEGA</v>
      </c>
      <c r="F458" s="303"/>
      <c r="G458" s="303"/>
      <c r="H458" s="303"/>
      <c r="I458" s="303"/>
      <c r="J458" s="303"/>
      <c r="K458" s="303"/>
      <c r="L458" s="304"/>
      <c r="M458" s="155">
        <f>IF(OR(Y33="",Z33=""),"",SUM(Y33:Z33))</f>
        <v>78.87</v>
      </c>
      <c r="N458" s="32" t="s">
        <v>53</v>
      </c>
      <c r="O458" s="157">
        <f>IF(OR(Y34="",Z34=""),"",SUM(Y34:Z34))</f>
        <v>86.27</v>
      </c>
      <c r="P458" s="302" t="str">
        <f>IF(OR(M424="",O424=""),"VENCEDOR J8",IF(M424&gt;O424,E422,P422))</f>
        <v>AUSTRALIA</v>
      </c>
      <c r="Q458" s="303"/>
      <c r="R458" s="303"/>
      <c r="S458" s="303"/>
      <c r="T458" s="303"/>
      <c r="U458" s="303"/>
      <c r="V458" s="303"/>
      <c r="W458" s="303"/>
      <c r="X458" s="303"/>
      <c r="Y458" s="303"/>
      <c r="Z458" s="303"/>
      <c r="AA458" s="303"/>
      <c r="AB458" s="303"/>
      <c r="AC458" s="303"/>
      <c r="AD458" s="303"/>
      <c r="AE458" s="303"/>
      <c r="AF458" s="303"/>
      <c r="AG458" s="304"/>
    </row>
    <row r="459" spans="4:33" s="3" customFormat="1" ht="15.75" thickBot="1" x14ac:dyDescent="0.3">
      <c r="D459" s="311"/>
      <c r="E459" s="305"/>
      <c r="F459" s="306"/>
      <c r="G459" s="306"/>
      <c r="H459" s="306"/>
      <c r="I459" s="306"/>
      <c r="J459" s="306"/>
      <c r="K459" s="306"/>
      <c r="L459" s="307"/>
      <c r="M459" s="161">
        <f>IF(OR(AA33="",AB33=""),"",SUM(AA33:AB33))</f>
        <v>94.75</v>
      </c>
      <c r="N459" s="33" t="s">
        <v>53</v>
      </c>
      <c r="O459" s="164">
        <f>IF(OR(AA34="",AB34=""),"",SUM(AA34:AB34))</f>
        <v>35.21</v>
      </c>
      <c r="P459" s="305"/>
      <c r="Q459" s="306"/>
      <c r="R459" s="306"/>
      <c r="S459" s="306"/>
      <c r="T459" s="306"/>
      <c r="U459" s="306"/>
      <c r="V459" s="306"/>
      <c r="W459" s="306"/>
      <c r="X459" s="306"/>
      <c r="Y459" s="306"/>
      <c r="Z459" s="306"/>
      <c r="AA459" s="306"/>
      <c r="AB459" s="306"/>
      <c r="AC459" s="306"/>
      <c r="AD459" s="306"/>
      <c r="AE459" s="306"/>
      <c r="AF459" s="306"/>
      <c r="AG459" s="307"/>
    </row>
    <row r="460" spans="4:33" s="3" customFormat="1" ht="15.75" thickBot="1" x14ac:dyDescent="0.3">
      <c r="D460" s="41"/>
      <c r="E460" s="41"/>
      <c r="F460" s="59"/>
      <c r="G460" s="59"/>
      <c r="H460" s="59"/>
      <c r="I460" s="59"/>
      <c r="J460" s="59"/>
      <c r="K460" s="59"/>
      <c r="L460" s="60"/>
      <c r="M460" s="42">
        <f>IF(OR(M459="",O458=""),"",SUM(M458:M459))</f>
        <v>173.62</v>
      </c>
      <c r="N460" s="39"/>
      <c r="O460" s="43">
        <f>IF(OR(M459="",O458=""),"",SUM(O458:O459))</f>
        <v>121.47999999999999</v>
      </c>
      <c r="P460" s="312"/>
      <c r="Q460" s="313"/>
      <c r="R460" s="313"/>
      <c r="S460" s="313"/>
      <c r="T460" s="313"/>
      <c r="U460" s="313"/>
      <c r="V460" s="313"/>
      <c r="W460" s="313"/>
      <c r="X460" s="313"/>
      <c r="Y460" s="313"/>
      <c r="Z460" s="313"/>
      <c r="AA460" s="313"/>
      <c r="AB460" s="313"/>
      <c r="AC460" s="313"/>
      <c r="AD460" s="313"/>
      <c r="AE460" s="313"/>
      <c r="AF460" s="313"/>
      <c r="AG460" s="314"/>
    </row>
    <row r="461" spans="4:33" s="3" customFormat="1" ht="15.75" thickBot="1" x14ac:dyDescent="0.3">
      <c r="D461" s="44"/>
      <c r="E461" s="44"/>
      <c r="F461" s="44"/>
      <c r="G461" s="44"/>
      <c r="H461" s="44"/>
      <c r="I461" s="44"/>
      <c r="J461" s="44"/>
      <c r="K461" s="44"/>
      <c r="L461" s="44"/>
      <c r="M461" s="48"/>
      <c r="N461" s="47"/>
      <c r="O461" s="46"/>
      <c r="P461" s="46"/>
      <c r="Q461" s="46"/>
      <c r="R461" s="46"/>
      <c r="S461" s="46"/>
      <c r="T461" s="46"/>
      <c r="U461" s="46"/>
      <c r="V461" s="46"/>
      <c r="W461" s="46"/>
      <c r="X461" s="46"/>
      <c r="Y461" s="46"/>
      <c r="Z461" s="46"/>
      <c r="AA461" s="46"/>
      <c r="AB461" s="46"/>
      <c r="AC461" s="46"/>
      <c r="AD461" s="46"/>
      <c r="AE461" s="46"/>
      <c r="AF461" s="46"/>
      <c r="AG461" s="46"/>
    </row>
    <row r="462" spans="4:33" s="3" customFormat="1" x14ac:dyDescent="0.25">
      <c r="D462" s="285" t="s">
        <v>109</v>
      </c>
      <c r="E462" s="286"/>
      <c r="F462" s="286"/>
      <c r="G462" s="286"/>
      <c r="H462" s="286"/>
      <c r="I462" s="286"/>
      <c r="J462" s="286"/>
      <c r="K462" s="286"/>
      <c r="L462" s="286"/>
      <c r="M462" s="286"/>
      <c r="N462" s="286"/>
      <c r="O462" s="286"/>
      <c r="P462" s="286"/>
      <c r="Q462" s="286"/>
      <c r="R462" s="286"/>
      <c r="S462" s="286"/>
      <c r="T462" s="286"/>
      <c r="U462" s="286"/>
      <c r="V462" s="286"/>
      <c r="W462" s="286"/>
      <c r="X462" s="286"/>
      <c r="Y462" s="286"/>
      <c r="Z462" s="286"/>
      <c r="AA462" s="286"/>
      <c r="AB462" s="286"/>
      <c r="AC462" s="286"/>
      <c r="AD462" s="286"/>
      <c r="AE462" s="286"/>
      <c r="AF462" s="286"/>
      <c r="AG462" s="287"/>
    </row>
    <row r="463" spans="4:33" s="3" customFormat="1" x14ac:dyDescent="0.25">
      <c r="D463" s="288"/>
      <c r="E463" s="289"/>
      <c r="F463" s="289"/>
      <c r="G463" s="289"/>
      <c r="H463" s="289"/>
      <c r="I463" s="289"/>
      <c r="J463" s="289"/>
      <c r="K463" s="289"/>
      <c r="L463" s="289"/>
      <c r="M463" s="289"/>
      <c r="N463" s="289"/>
      <c r="O463" s="289"/>
      <c r="P463" s="289"/>
      <c r="Q463" s="289"/>
      <c r="R463" s="289"/>
      <c r="S463" s="289"/>
      <c r="T463" s="289"/>
      <c r="U463" s="289"/>
      <c r="V463" s="289"/>
      <c r="W463" s="289"/>
      <c r="X463" s="289"/>
      <c r="Y463" s="289"/>
      <c r="Z463" s="289"/>
      <c r="AA463" s="289"/>
      <c r="AB463" s="289"/>
      <c r="AC463" s="289"/>
      <c r="AD463" s="289"/>
      <c r="AE463" s="289"/>
      <c r="AF463" s="289"/>
      <c r="AG463" s="290"/>
    </row>
    <row r="464" spans="4:33" s="3" customFormat="1" ht="15.75" thickBot="1" x14ac:dyDescent="0.3">
      <c r="D464" s="291"/>
      <c r="E464" s="292"/>
      <c r="F464" s="292"/>
      <c r="G464" s="292"/>
      <c r="H464" s="292"/>
      <c r="I464" s="292"/>
      <c r="J464" s="292"/>
      <c r="K464" s="292"/>
      <c r="L464" s="292"/>
      <c r="M464" s="292"/>
      <c r="N464" s="292"/>
      <c r="O464" s="292"/>
      <c r="P464" s="292"/>
      <c r="Q464" s="292"/>
      <c r="R464" s="292"/>
      <c r="S464" s="292"/>
      <c r="T464" s="292"/>
      <c r="U464" s="292"/>
      <c r="V464" s="292"/>
      <c r="W464" s="292"/>
      <c r="X464" s="292"/>
      <c r="Y464" s="292"/>
      <c r="Z464" s="292"/>
      <c r="AA464" s="292"/>
      <c r="AB464" s="292"/>
      <c r="AC464" s="292"/>
      <c r="AD464" s="292"/>
      <c r="AE464" s="292"/>
      <c r="AF464" s="292"/>
      <c r="AG464" s="293"/>
    </row>
    <row r="465" spans="4:33" s="3" customFormat="1" ht="15.75" customHeight="1" x14ac:dyDescent="0.25">
      <c r="D465" s="29"/>
      <c r="E465" s="30"/>
      <c r="F465" s="30"/>
      <c r="G465" s="30"/>
      <c r="H465" s="30"/>
      <c r="I465" s="30"/>
      <c r="J465" s="30"/>
      <c r="K465" s="294" t="s">
        <v>74</v>
      </c>
      <c r="L465" s="295"/>
      <c r="M465" s="295"/>
      <c r="N465" s="295"/>
      <c r="O465" s="295"/>
      <c r="P465" s="295"/>
      <c r="Q465" s="295"/>
      <c r="R465" s="296"/>
      <c r="S465" s="30"/>
      <c r="T465" s="30"/>
      <c r="U465" s="30"/>
      <c r="V465" s="30"/>
      <c r="W465" s="30"/>
      <c r="X465" s="30"/>
      <c r="Y465" s="30"/>
      <c r="Z465" s="30"/>
      <c r="AA465" s="30"/>
      <c r="AB465" s="30"/>
      <c r="AC465" s="30"/>
      <c r="AD465" s="30"/>
      <c r="AE465" s="30"/>
      <c r="AF465" s="30"/>
      <c r="AG465" s="31"/>
    </row>
    <row r="466" spans="4:33" s="3" customFormat="1" ht="15" customHeight="1" thickBot="1" x14ac:dyDescent="0.3">
      <c r="D466" s="29"/>
      <c r="E466" s="30"/>
      <c r="F466" s="30"/>
      <c r="G466" s="30"/>
      <c r="H466" s="30"/>
      <c r="I466" s="30"/>
      <c r="J466" s="30"/>
      <c r="K466" s="297"/>
      <c r="L466" s="298"/>
      <c r="M466" s="298"/>
      <c r="N466" s="298"/>
      <c r="O466" s="298"/>
      <c r="P466" s="298"/>
      <c r="Q466" s="298"/>
      <c r="R466" s="299"/>
      <c r="S466" s="30"/>
      <c r="T466" s="30"/>
      <c r="U466" s="30"/>
      <c r="V466" s="30"/>
      <c r="W466" s="30"/>
      <c r="X466" s="30"/>
      <c r="Y466" s="30"/>
      <c r="Z466" s="30"/>
      <c r="AA466" s="30"/>
      <c r="AB466" s="30"/>
      <c r="AC466" s="30"/>
      <c r="AD466" s="30"/>
      <c r="AE466" s="30"/>
      <c r="AF466" s="30"/>
      <c r="AG466" s="31"/>
    </row>
    <row r="467" spans="4:33" s="3" customFormat="1" x14ac:dyDescent="0.25">
      <c r="D467" s="302" t="s">
        <v>111</v>
      </c>
      <c r="E467" s="302" t="str">
        <f>IF(OR(M433="",O433=""),"VENCEDOR J9",IF(M433&gt;O433,E431,P431))</f>
        <v>FRANÇA</v>
      </c>
      <c r="F467" s="303"/>
      <c r="G467" s="303"/>
      <c r="H467" s="303"/>
      <c r="I467" s="303"/>
      <c r="J467" s="303"/>
      <c r="K467" s="303"/>
      <c r="L467" s="304"/>
      <c r="M467" s="155">
        <f>IF(OR(AE17="",AF17=""),"",SUM(AE17:AF17))</f>
        <v>58.980000000000004</v>
      </c>
      <c r="N467" s="32" t="s">
        <v>53</v>
      </c>
      <c r="O467" s="157">
        <f>IF(OR(AE18="",AF18=""),"",SUM(AE18:AF18))</f>
        <v>73.819999999999993</v>
      </c>
      <c r="P467" s="302" t="str">
        <f>IF(OR(M436="",O436=""),"VENCEDOR J10",IF(M436&gt;O436,E434,P434))</f>
        <v>COSTA RICA</v>
      </c>
      <c r="Q467" s="303"/>
      <c r="R467" s="303"/>
      <c r="S467" s="303"/>
      <c r="T467" s="303"/>
      <c r="U467" s="303"/>
      <c r="V467" s="303"/>
      <c r="W467" s="303"/>
      <c r="X467" s="303"/>
      <c r="Y467" s="303"/>
      <c r="Z467" s="303"/>
      <c r="AA467" s="303"/>
      <c r="AB467" s="303"/>
      <c r="AC467" s="303"/>
      <c r="AD467" s="303"/>
      <c r="AE467" s="303"/>
      <c r="AF467" s="303"/>
      <c r="AG467" s="304"/>
    </row>
    <row r="468" spans="4:33" s="3" customFormat="1" ht="15.75" thickBot="1" x14ac:dyDescent="0.3">
      <c r="D468" s="311"/>
      <c r="E468" s="305"/>
      <c r="F468" s="306"/>
      <c r="G468" s="306"/>
      <c r="H468" s="306"/>
      <c r="I468" s="306"/>
      <c r="J468" s="306"/>
      <c r="K468" s="306"/>
      <c r="L468" s="307"/>
      <c r="M468" s="230">
        <f>IF(OR(AG17="",AH17=""),"",SUM(AG17:AH17))</f>
        <v>73.63</v>
      </c>
      <c r="N468" s="50" t="s">
        <v>53</v>
      </c>
      <c r="O468" s="232">
        <f>IF(OR(AG18="",AH18=""),"",SUM(AG18:AH18))</f>
        <v>82.33</v>
      </c>
      <c r="P468" s="305"/>
      <c r="Q468" s="306"/>
      <c r="R468" s="306"/>
      <c r="S468" s="306"/>
      <c r="T468" s="306"/>
      <c r="U468" s="306"/>
      <c r="V468" s="306"/>
      <c r="W468" s="306"/>
      <c r="X468" s="306"/>
      <c r="Y468" s="306"/>
      <c r="Z468" s="306"/>
      <c r="AA468" s="306"/>
      <c r="AB468" s="306"/>
      <c r="AC468" s="306"/>
      <c r="AD468" s="306"/>
      <c r="AE468" s="306"/>
      <c r="AF468" s="306"/>
      <c r="AG468" s="307"/>
    </row>
    <row r="469" spans="4:33" s="3" customFormat="1" ht="18.75" customHeight="1" thickBot="1" x14ac:dyDescent="0.3">
      <c r="D469" s="52"/>
      <c r="E469" s="53"/>
      <c r="F469" s="54"/>
      <c r="G469" s="54"/>
      <c r="H469" s="54"/>
      <c r="I469" s="54"/>
      <c r="J469" s="54"/>
      <c r="K469" s="54"/>
      <c r="L469" s="55"/>
      <c r="M469" s="231">
        <f>IF(OR(M468="",O467=""),"",SUM(M467:M468))</f>
        <v>132.61000000000001</v>
      </c>
      <c r="N469" s="57"/>
      <c r="O469" s="233">
        <f>IF(OR(M467="",O468=""),"",SUM(O467:O468))</f>
        <v>156.14999999999998</v>
      </c>
      <c r="P469" s="308"/>
      <c r="Q469" s="309"/>
      <c r="R469" s="309"/>
      <c r="S469" s="309"/>
      <c r="T469" s="309"/>
      <c r="U469" s="309"/>
      <c r="V469" s="309"/>
      <c r="W469" s="309"/>
      <c r="X469" s="309"/>
      <c r="Y469" s="309"/>
      <c r="Z469" s="309"/>
      <c r="AA469" s="309"/>
      <c r="AB469" s="309"/>
      <c r="AC469" s="309"/>
      <c r="AD469" s="309"/>
      <c r="AE469" s="309"/>
      <c r="AF469" s="309"/>
      <c r="AG469" s="310"/>
    </row>
    <row r="470" spans="4:33" s="3" customFormat="1" x14ac:dyDescent="0.25">
      <c r="D470" s="311" t="s">
        <v>112</v>
      </c>
      <c r="E470" s="302" t="str">
        <f>IF(OR(M439="",O439=""),"VENCEDOR J11",IF(M439&gt;O439,E437,P437))</f>
        <v>SUIÇA</v>
      </c>
      <c r="F470" s="303"/>
      <c r="G470" s="303"/>
      <c r="H470" s="303"/>
      <c r="I470" s="303"/>
      <c r="J470" s="303"/>
      <c r="K470" s="303"/>
      <c r="L470" s="304"/>
      <c r="M470" s="156">
        <f>IF(OR(AE19="",AF19=""),"",SUM(AE19:AF19))</f>
        <v>79.94</v>
      </c>
      <c r="N470" s="32" t="s">
        <v>53</v>
      </c>
      <c r="O470" s="154">
        <f>IF(OR(AE20="",AF20=""),"",SUM(AE20:AF20))</f>
        <v>76.17</v>
      </c>
      <c r="P470" s="302" t="str">
        <f>IF(OR(M442="",O442=""),"VENCEDOR J12",IF(M442&gt;O442,E440,P440))</f>
        <v>PORTUGAL</v>
      </c>
      <c r="Q470" s="303"/>
      <c r="R470" s="303"/>
      <c r="S470" s="303"/>
      <c r="T470" s="303"/>
      <c r="U470" s="303"/>
      <c r="V470" s="303"/>
      <c r="W470" s="303"/>
      <c r="X470" s="303"/>
      <c r="Y470" s="303"/>
      <c r="Z470" s="303"/>
      <c r="AA470" s="303"/>
      <c r="AB470" s="303"/>
      <c r="AC470" s="303"/>
      <c r="AD470" s="303"/>
      <c r="AE470" s="303"/>
      <c r="AF470" s="303"/>
      <c r="AG470" s="304"/>
    </row>
    <row r="471" spans="4:33" s="3" customFormat="1" ht="15.75" thickBot="1" x14ac:dyDescent="0.3">
      <c r="D471" s="311"/>
      <c r="E471" s="305"/>
      <c r="F471" s="306"/>
      <c r="G471" s="306"/>
      <c r="H471" s="306"/>
      <c r="I471" s="306"/>
      <c r="J471" s="306"/>
      <c r="K471" s="306"/>
      <c r="L471" s="307"/>
      <c r="M471" s="163">
        <f>IF(OR(AG19="",AH19=""),"",SUM(AG19:AH19))</f>
        <v>42.97</v>
      </c>
      <c r="N471" s="33" t="s">
        <v>53</v>
      </c>
      <c r="O471" s="160">
        <f>IF(OR(AG20="",AH20=""),"",SUM(AG20:AH20))</f>
        <v>62.83</v>
      </c>
      <c r="P471" s="305"/>
      <c r="Q471" s="306"/>
      <c r="R471" s="306"/>
      <c r="S471" s="306"/>
      <c r="T471" s="306"/>
      <c r="U471" s="306"/>
      <c r="V471" s="306"/>
      <c r="W471" s="306"/>
      <c r="X471" s="306"/>
      <c r="Y471" s="306"/>
      <c r="Z471" s="306"/>
      <c r="AA471" s="306"/>
      <c r="AB471" s="306"/>
      <c r="AC471" s="306"/>
      <c r="AD471" s="306"/>
      <c r="AE471" s="306"/>
      <c r="AF471" s="306"/>
      <c r="AG471" s="307"/>
    </row>
    <row r="472" spans="4:33" s="3" customFormat="1" ht="15.75" thickBot="1" x14ac:dyDescent="0.3">
      <c r="D472" s="41"/>
      <c r="E472" s="41"/>
      <c r="F472" s="59"/>
      <c r="G472" s="59"/>
      <c r="H472" s="59"/>
      <c r="I472" s="59"/>
      <c r="J472" s="59"/>
      <c r="K472" s="59"/>
      <c r="L472" s="60"/>
      <c r="M472" s="61">
        <f>IF(OR(M471="",O470=""),"",SUM(M470:M471))</f>
        <v>122.91</v>
      </c>
      <c r="N472" s="39"/>
      <c r="O472" s="62">
        <f>IF(OR(M470="",O471=""),"",SUM(O470:O471))</f>
        <v>139</v>
      </c>
      <c r="P472" s="312"/>
      <c r="Q472" s="313"/>
      <c r="R472" s="313"/>
      <c r="S472" s="313"/>
      <c r="T472" s="313"/>
      <c r="U472" s="313"/>
      <c r="V472" s="313"/>
      <c r="W472" s="313"/>
      <c r="X472" s="313"/>
      <c r="Y472" s="313"/>
      <c r="Z472" s="313"/>
      <c r="AA472" s="313"/>
      <c r="AB472" s="313"/>
      <c r="AC472" s="313"/>
      <c r="AD472" s="313"/>
      <c r="AE472" s="313"/>
      <c r="AF472" s="313"/>
      <c r="AG472" s="314"/>
    </row>
    <row r="473" spans="4:33" s="3" customFormat="1" ht="15.75" thickBot="1" x14ac:dyDescent="0.3">
      <c r="D473" s="44"/>
      <c r="E473" s="44"/>
      <c r="F473" s="44"/>
      <c r="G473" s="44"/>
      <c r="H473" s="44"/>
      <c r="I473" s="44"/>
      <c r="J473" s="44"/>
      <c r="K473" s="44"/>
      <c r="L473" s="44"/>
      <c r="M473" s="48"/>
      <c r="N473" s="47"/>
      <c r="O473" s="46"/>
      <c r="P473" s="46"/>
      <c r="Q473" s="46"/>
      <c r="R473" s="46"/>
      <c r="S473" s="46"/>
      <c r="T473" s="46"/>
      <c r="U473" s="46"/>
      <c r="V473" s="46"/>
      <c r="W473" s="46"/>
      <c r="X473" s="46"/>
      <c r="Y473" s="46"/>
      <c r="Z473" s="46"/>
      <c r="AA473" s="46"/>
      <c r="AB473" s="46"/>
      <c r="AC473" s="46"/>
      <c r="AD473" s="46"/>
      <c r="AE473" s="46"/>
      <c r="AF473" s="46"/>
      <c r="AG473" s="46"/>
    </row>
    <row r="474" spans="4:33" s="3" customFormat="1" x14ac:dyDescent="0.25">
      <c r="D474" s="285" t="s">
        <v>110</v>
      </c>
      <c r="E474" s="286"/>
      <c r="F474" s="286"/>
      <c r="G474" s="286"/>
      <c r="H474" s="286"/>
      <c r="I474" s="286"/>
      <c r="J474" s="286"/>
      <c r="K474" s="286"/>
      <c r="L474" s="286"/>
      <c r="M474" s="286"/>
      <c r="N474" s="286"/>
      <c r="O474" s="286"/>
      <c r="P474" s="286"/>
      <c r="Q474" s="286"/>
      <c r="R474" s="286"/>
      <c r="S474" s="286"/>
      <c r="T474" s="286"/>
      <c r="U474" s="286"/>
      <c r="V474" s="286"/>
      <c r="W474" s="286"/>
      <c r="X474" s="286"/>
      <c r="Y474" s="286"/>
      <c r="Z474" s="286"/>
      <c r="AA474" s="286"/>
      <c r="AB474" s="286"/>
      <c r="AC474" s="286"/>
      <c r="AD474" s="286"/>
      <c r="AE474" s="286"/>
      <c r="AF474" s="286"/>
      <c r="AG474" s="287"/>
    </row>
    <row r="475" spans="4:33" s="3" customFormat="1" x14ac:dyDescent="0.25">
      <c r="D475" s="288"/>
      <c r="E475" s="289"/>
      <c r="F475" s="289"/>
      <c r="G475" s="289"/>
      <c r="H475" s="289"/>
      <c r="I475" s="289"/>
      <c r="J475" s="289"/>
      <c r="K475" s="289"/>
      <c r="L475" s="289"/>
      <c r="M475" s="289"/>
      <c r="N475" s="289"/>
      <c r="O475" s="289"/>
      <c r="P475" s="289"/>
      <c r="Q475" s="289"/>
      <c r="R475" s="289"/>
      <c r="S475" s="289"/>
      <c r="T475" s="289"/>
      <c r="U475" s="289"/>
      <c r="V475" s="289"/>
      <c r="W475" s="289"/>
      <c r="X475" s="289"/>
      <c r="Y475" s="289"/>
      <c r="Z475" s="289"/>
      <c r="AA475" s="289"/>
      <c r="AB475" s="289"/>
      <c r="AC475" s="289"/>
      <c r="AD475" s="289"/>
      <c r="AE475" s="289"/>
      <c r="AF475" s="289"/>
      <c r="AG475" s="290"/>
    </row>
    <row r="476" spans="4:33" s="3" customFormat="1" ht="15.75" thickBot="1" x14ac:dyDescent="0.3">
      <c r="D476" s="291"/>
      <c r="E476" s="292"/>
      <c r="F476" s="292"/>
      <c r="G476" s="292"/>
      <c r="H476" s="292"/>
      <c r="I476" s="292"/>
      <c r="J476" s="292"/>
      <c r="K476" s="292"/>
      <c r="L476" s="292"/>
      <c r="M476" s="292"/>
      <c r="N476" s="292"/>
      <c r="O476" s="292"/>
      <c r="P476" s="292"/>
      <c r="Q476" s="292"/>
      <c r="R476" s="292"/>
      <c r="S476" s="292"/>
      <c r="T476" s="292"/>
      <c r="U476" s="292"/>
      <c r="V476" s="292"/>
      <c r="W476" s="292"/>
      <c r="X476" s="292"/>
      <c r="Y476" s="292"/>
      <c r="Z476" s="292"/>
      <c r="AA476" s="292"/>
      <c r="AB476" s="292"/>
      <c r="AC476" s="292"/>
      <c r="AD476" s="292"/>
      <c r="AE476" s="292"/>
      <c r="AF476" s="292"/>
      <c r="AG476" s="293"/>
    </row>
    <row r="477" spans="4:33" s="3" customFormat="1" ht="18" customHeight="1" x14ac:dyDescent="0.25">
      <c r="D477" s="29"/>
      <c r="E477" s="30"/>
      <c r="F477" s="30"/>
      <c r="G477" s="30"/>
      <c r="H477" s="30"/>
      <c r="I477" s="30"/>
      <c r="J477" s="30"/>
      <c r="K477" s="294" t="s">
        <v>74</v>
      </c>
      <c r="L477" s="295"/>
      <c r="M477" s="295"/>
      <c r="N477" s="295"/>
      <c r="O477" s="295"/>
      <c r="P477" s="295"/>
      <c r="Q477" s="295"/>
      <c r="R477" s="296"/>
      <c r="S477" s="30"/>
      <c r="T477" s="30"/>
      <c r="U477" s="30"/>
      <c r="V477" s="30"/>
      <c r="W477" s="30"/>
      <c r="X477" s="30"/>
      <c r="Y477" s="30"/>
      <c r="Z477" s="30"/>
      <c r="AA477" s="30"/>
      <c r="AB477" s="30"/>
      <c r="AC477" s="30"/>
      <c r="AD477" s="30"/>
      <c r="AE477" s="30"/>
      <c r="AF477" s="30"/>
      <c r="AG477" s="31"/>
    </row>
    <row r="478" spans="4:33" s="3" customFormat="1" ht="17.25" customHeight="1" thickBot="1" x14ac:dyDescent="0.3">
      <c r="D478" s="29"/>
      <c r="E478" s="30"/>
      <c r="F478" s="30"/>
      <c r="G478" s="30"/>
      <c r="H478" s="30"/>
      <c r="I478" s="30"/>
      <c r="J478" s="30"/>
      <c r="K478" s="297"/>
      <c r="L478" s="298"/>
      <c r="M478" s="298"/>
      <c r="N478" s="298"/>
      <c r="O478" s="298"/>
      <c r="P478" s="298"/>
      <c r="Q478" s="298"/>
      <c r="R478" s="299"/>
      <c r="S478" s="30"/>
      <c r="T478" s="30"/>
      <c r="U478" s="30"/>
      <c r="V478" s="30"/>
      <c r="W478" s="30"/>
      <c r="X478" s="30"/>
      <c r="Y478" s="30"/>
      <c r="Z478" s="30"/>
      <c r="AA478" s="30"/>
      <c r="AB478" s="30"/>
      <c r="AC478" s="30"/>
      <c r="AD478" s="30"/>
      <c r="AE478" s="30"/>
      <c r="AF478" s="30"/>
      <c r="AG478" s="31"/>
    </row>
    <row r="479" spans="4:33" s="3" customFormat="1" x14ac:dyDescent="0.25">
      <c r="D479" s="302" t="s">
        <v>118</v>
      </c>
      <c r="E479" s="302" t="str">
        <f>IF(OR(M451="",O451=""),"PERDEDOR J13",IF(M451&lt;O451,E449,P449))</f>
        <v>BRASIL</v>
      </c>
      <c r="F479" s="303"/>
      <c r="G479" s="303"/>
      <c r="H479" s="303"/>
      <c r="I479" s="303"/>
      <c r="J479" s="303"/>
      <c r="K479" s="303"/>
      <c r="L479" s="304"/>
      <c r="M479" s="155">
        <f>IF(OR(AE25="",AF25=""),"",SUM(AE25:AF25))</f>
        <v>85.12</v>
      </c>
      <c r="N479" s="32" t="s">
        <v>53</v>
      </c>
      <c r="O479" s="157">
        <f>IF(OR(AE26="",AF26=""),"",SUM(AE26:AF26))</f>
        <v>113.81</v>
      </c>
      <c r="P479" s="302" t="str">
        <f>IF(OR(M454="",O454=""),"PERDEDOR J14",IF(M454&lt;O454,E452,P452))</f>
        <v>COREIA DO SUL</v>
      </c>
      <c r="Q479" s="303"/>
      <c r="R479" s="303"/>
      <c r="S479" s="303"/>
      <c r="T479" s="303"/>
      <c r="U479" s="303"/>
      <c r="V479" s="303"/>
      <c r="W479" s="303"/>
      <c r="X479" s="303"/>
      <c r="Y479" s="303"/>
      <c r="Z479" s="303"/>
      <c r="AA479" s="303"/>
      <c r="AB479" s="303"/>
      <c r="AC479" s="303"/>
      <c r="AD479" s="303"/>
      <c r="AE479" s="303"/>
      <c r="AF479" s="303"/>
      <c r="AG479" s="304"/>
    </row>
    <row r="480" spans="4:33" s="3" customFormat="1" ht="15.75" thickBot="1" x14ac:dyDescent="0.3">
      <c r="D480" s="311"/>
      <c r="E480" s="305"/>
      <c r="F480" s="306"/>
      <c r="G480" s="306"/>
      <c r="H480" s="306"/>
      <c r="I480" s="306"/>
      <c r="J480" s="306"/>
      <c r="K480" s="306"/>
      <c r="L480" s="307"/>
      <c r="M480" s="230">
        <f>IF(OR(AG25="",AH25=""),"",SUM(AG25:AH25))</f>
        <v>57.1</v>
      </c>
      <c r="N480" s="50" t="s">
        <v>53</v>
      </c>
      <c r="O480" s="232">
        <f>IF(OR(AG26="",AH26=""),"",SUM(AG26:AH26))</f>
        <v>60.5</v>
      </c>
      <c r="P480" s="305"/>
      <c r="Q480" s="306"/>
      <c r="R480" s="306"/>
      <c r="S480" s="306"/>
      <c r="T480" s="306"/>
      <c r="U480" s="306"/>
      <c r="V480" s="306"/>
      <c r="W480" s="306"/>
      <c r="X480" s="306"/>
      <c r="Y480" s="306"/>
      <c r="Z480" s="306"/>
      <c r="AA480" s="306"/>
      <c r="AB480" s="306"/>
      <c r="AC480" s="306"/>
      <c r="AD480" s="306"/>
      <c r="AE480" s="306"/>
      <c r="AF480" s="306"/>
      <c r="AG480" s="307"/>
    </row>
    <row r="481" spans="4:33" s="3" customFormat="1" ht="21" customHeight="1" thickBot="1" x14ac:dyDescent="0.3">
      <c r="D481" s="52"/>
      <c r="E481" s="53"/>
      <c r="F481" s="54"/>
      <c r="G481" s="54"/>
      <c r="H481" s="54"/>
      <c r="I481" s="54"/>
      <c r="J481" s="54"/>
      <c r="K481" s="54"/>
      <c r="L481" s="55"/>
      <c r="M481" s="231">
        <f>IF(OR(M480="",O479=""),"",SUM(M479:M480))</f>
        <v>142.22</v>
      </c>
      <c r="N481" s="57"/>
      <c r="O481" s="233">
        <f>IF(OR(M480="",O479=""),"",SUM(O479:O480))</f>
        <v>174.31</v>
      </c>
      <c r="P481" s="308"/>
      <c r="Q481" s="309"/>
      <c r="R481" s="309"/>
      <c r="S481" s="309"/>
      <c r="T481" s="309"/>
      <c r="U481" s="309"/>
      <c r="V481" s="309"/>
      <c r="W481" s="309"/>
      <c r="X481" s="309"/>
      <c r="Y481" s="309"/>
      <c r="Z481" s="309"/>
      <c r="AA481" s="309"/>
      <c r="AB481" s="309"/>
      <c r="AC481" s="309"/>
      <c r="AD481" s="309"/>
      <c r="AE481" s="309"/>
      <c r="AF481" s="309"/>
      <c r="AG481" s="310"/>
    </row>
    <row r="482" spans="4:33" s="3" customFormat="1" x14ac:dyDescent="0.25">
      <c r="D482" s="311" t="s">
        <v>113</v>
      </c>
      <c r="E482" s="302" t="str">
        <f>IF(OR(M457="",O457=""),"PERDEDOR J15",IF(M457&lt;O457,E455,P455))</f>
        <v>BELGICA</v>
      </c>
      <c r="F482" s="303"/>
      <c r="G482" s="303"/>
      <c r="H482" s="303"/>
      <c r="I482" s="303"/>
      <c r="J482" s="303"/>
      <c r="K482" s="303"/>
      <c r="L482" s="304"/>
      <c r="M482" s="156">
        <f>IF(OR(AE27="",AF27=""),"",SUM(AE27:AF27))</f>
        <v>66.17</v>
      </c>
      <c r="N482" s="32" t="s">
        <v>53</v>
      </c>
      <c r="O482" s="154">
        <f>IF(OR(AE28="",AF28=""),"",SUM(AE28:AF28))</f>
        <v>53.620000000000005</v>
      </c>
      <c r="P482" s="302" t="str">
        <f>IF(OR(M460="",O460=""),"PERDEDOR J16",IF(M460&lt;O460,E458,P458))</f>
        <v>AUSTRALIA</v>
      </c>
      <c r="Q482" s="303"/>
      <c r="R482" s="303"/>
      <c r="S482" s="303"/>
      <c r="T482" s="303"/>
      <c r="U482" s="303"/>
      <c r="V482" s="303"/>
      <c r="W482" s="303"/>
      <c r="X482" s="303"/>
      <c r="Y482" s="303"/>
      <c r="Z482" s="303"/>
      <c r="AA482" s="303"/>
      <c r="AB482" s="303"/>
      <c r="AC482" s="303"/>
      <c r="AD482" s="303"/>
      <c r="AE482" s="303"/>
      <c r="AF482" s="303"/>
      <c r="AG482" s="304"/>
    </row>
    <row r="483" spans="4:33" s="3" customFormat="1" ht="15.75" thickBot="1" x14ac:dyDescent="0.3">
      <c r="D483" s="311"/>
      <c r="E483" s="305"/>
      <c r="F483" s="306"/>
      <c r="G483" s="306"/>
      <c r="H483" s="306"/>
      <c r="I483" s="306"/>
      <c r="J483" s="306"/>
      <c r="K483" s="306"/>
      <c r="L483" s="307"/>
      <c r="M483" s="163">
        <f>IF(OR(AG27="",AH27=""),"",SUM(AG27:AH27))</f>
        <v>56.56</v>
      </c>
      <c r="N483" s="33" t="s">
        <v>53</v>
      </c>
      <c r="O483" s="160">
        <f>IF(OR(AG28="",AH28=""),"",SUM(AG28:AH28))</f>
        <v>68.510000000000005</v>
      </c>
      <c r="P483" s="305"/>
      <c r="Q483" s="306"/>
      <c r="R483" s="306"/>
      <c r="S483" s="306"/>
      <c r="T483" s="306"/>
      <c r="U483" s="306"/>
      <c r="V483" s="306"/>
      <c r="W483" s="306"/>
      <c r="X483" s="306"/>
      <c r="Y483" s="306"/>
      <c r="Z483" s="306"/>
      <c r="AA483" s="306"/>
      <c r="AB483" s="306"/>
      <c r="AC483" s="306"/>
      <c r="AD483" s="306"/>
      <c r="AE483" s="306"/>
      <c r="AF483" s="306"/>
      <c r="AG483" s="307"/>
    </row>
    <row r="484" spans="4:33" s="3" customFormat="1" ht="15.75" thickBot="1" x14ac:dyDescent="0.3">
      <c r="D484" s="41"/>
      <c r="E484" s="41"/>
      <c r="F484" s="59"/>
      <c r="G484" s="59"/>
      <c r="H484" s="59"/>
      <c r="I484" s="59"/>
      <c r="J484" s="59"/>
      <c r="K484" s="59"/>
      <c r="L484" s="60"/>
      <c r="M484" s="42">
        <f>IF(OR(M483="",O482=""),"",SUM(M482:M483))</f>
        <v>122.73</v>
      </c>
      <c r="N484" s="39"/>
      <c r="O484" s="43">
        <f>IF(OR(M482="",O483=""),"",SUM(O482:O483))</f>
        <v>122.13000000000001</v>
      </c>
      <c r="P484" s="312"/>
      <c r="Q484" s="313"/>
      <c r="R484" s="313"/>
      <c r="S484" s="313"/>
      <c r="T484" s="313"/>
      <c r="U484" s="313"/>
      <c r="V484" s="313"/>
      <c r="W484" s="313"/>
      <c r="X484" s="313"/>
      <c r="Y484" s="313"/>
      <c r="Z484" s="313"/>
      <c r="AA484" s="313"/>
      <c r="AB484" s="313"/>
      <c r="AC484" s="313"/>
      <c r="AD484" s="313"/>
      <c r="AE484" s="313"/>
      <c r="AF484" s="313"/>
      <c r="AG484" s="314"/>
    </row>
    <row r="485" spans="4:33" s="3" customFormat="1" ht="15.75" thickBot="1" x14ac:dyDescent="0.3">
      <c r="D485" s="44"/>
      <c r="E485" s="44"/>
      <c r="F485" s="44"/>
      <c r="G485" s="44"/>
      <c r="H485" s="44"/>
      <c r="I485" s="44"/>
      <c r="J485" s="44"/>
      <c r="K485" s="44"/>
      <c r="L485" s="44"/>
      <c r="M485" s="48"/>
      <c r="N485" s="47"/>
      <c r="O485" s="46"/>
      <c r="P485" s="46"/>
      <c r="Q485" s="46"/>
      <c r="R485" s="46"/>
      <c r="S485" s="46"/>
      <c r="T485" s="46"/>
      <c r="U485" s="46"/>
      <c r="V485" s="46"/>
      <c r="W485" s="46"/>
      <c r="X485" s="46"/>
      <c r="Y485" s="46"/>
      <c r="Z485" s="46"/>
      <c r="AA485" s="46"/>
      <c r="AB485" s="46"/>
      <c r="AC485" s="46"/>
      <c r="AD485" s="46"/>
      <c r="AE485" s="46"/>
      <c r="AF485" s="46"/>
      <c r="AG485" s="46"/>
    </row>
    <row r="486" spans="4:33" s="3" customFormat="1" x14ac:dyDescent="0.25">
      <c r="D486" s="285" t="s">
        <v>66</v>
      </c>
      <c r="E486" s="286"/>
      <c r="F486" s="286"/>
      <c r="G486" s="286"/>
      <c r="H486" s="286"/>
      <c r="I486" s="286"/>
      <c r="J486" s="286"/>
      <c r="K486" s="286"/>
      <c r="L486" s="286"/>
      <c r="M486" s="286"/>
      <c r="N486" s="286"/>
      <c r="O486" s="286"/>
      <c r="P486" s="286"/>
      <c r="Q486" s="286"/>
      <c r="R486" s="286"/>
      <c r="S486" s="286"/>
      <c r="T486" s="286"/>
      <c r="U486" s="286"/>
      <c r="V486" s="286"/>
      <c r="W486" s="286"/>
      <c r="X486" s="286"/>
      <c r="Y486" s="286"/>
      <c r="Z486" s="286"/>
      <c r="AA486" s="286"/>
      <c r="AB486" s="286"/>
      <c r="AC486" s="286"/>
      <c r="AD486" s="286"/>
      <c r="AE486" s="286"/>
      <c r="AF486" s="286"/>
      <c r="AG486" s="287"/>
    </row>
    <row r="487" spans="4:33" s="3" customFormat="1" x14ac:dyDescent="0.25">
      <c r="D487" s="288"/>
      <c r="E487" s="289"/>
      <c r="F487" s="289"/>
      <c r="G487" s="289"/>
      <c r="H487" s="289"/>
      <c r="I487" s="289"/>
      <c r="J487" s="289"/>
      <c r="K487" s="289"/>
      <c r="L487" s="289"/>
      <c r="M487" s="289"/>
      <c r="N487" s="289"/>
      <c r="O487" s="289"/>
      <c r="P487" s="289"/>
      <c r="Q487" s="289"/>
      <c r="R487" s="289"/>
      <c r="S487" s="289"/>
      <c r="T487" s="289"/>
      <c r="U487" s="289"/>
      <c r="V487" s="289"/>
      <c r="W487" s="289"/>
      <c r="X487" s="289"/>
      <c r="Y487" s="289"/>
      <c r="Z487" s="289"/>
      <c r="AA487" s="289"/>
      <c r="AB487" s="289"/>
      <c r="AC487" s="289"/>
      <c r="AD487" s="289"/>
      <c r="AE487" s="289"/>
      <c r="AF487" s="289"/>
      <c r="AG487" s="290"/>
    </row>
    <row r="488" spans="4:33" s="3" customFormat="1" ht="15.75" thickBot="1" x14ac:dyDescent="0.3">
      <c r="D488" s="291"/>
      <c r="E488" s="292"/>
      <c r="F488" s="292"/>
      <c r="G488" s="292"/>
      <c r="H488" s="292"/>
      <c r="I488" s="292"/>
      <c r="J488" s="292"/>
      <c r="K488" s="292"/>
      <c r="L488" s="292"/>
      <c r="M488" s="292"/>
      <c r="N488" s="292"/>
      <c r="O488" s="292"/>
      <c r="P488" s="292"/>
      <c r="Q488" s="292"/>
      <c r="R488" s="292"/>
      <c r="S488" s="292"/>
      <c r="T488" s="292"/>
      <c r="U488" s="292"/>
      <c r="V488" s="292"/>
      <c r="W488" s="292"/>
      <c r="X488" s="292"/>
      <c r="Y488" s="292"/>
      <c r="Z488" s="292"/>
      <c r="AA488" s="292"/>
      <c r="AB488" s="292"/>
      <c r="AC488" s="292"/>
      <c r="AD488" s="292"/>
      <c r="AE488" s="292"/>
      <c r="AF488" s="292"/>
      <c r="AG488" s="293"/>
    </row>
    <row r="489" spans="4:33" s="3" customFormat="1" ht="18.75" customHeight="1" x14ac:dyDescent="0.25">
      <c r="D489" s="29"/>
      <c r="E489" s="30"/>
      <c r="F489" s="30"/>
      <c r="G489" s="30"/>
      <c r="H489" s="30"/>
      <c r="I489" s="30"/>
      <c r="J489" s="30"/>
      <c r="K489" s="294" t="s">
        <v>74</v>
      </c>
      <c r="L489" s="295"/>
      <c r="M489" s="295"/>
      <c r="N489" s="295"/>
      <c r="O489" s="295"/>
      <c r="P489" s="295"/>
      <c r="Q489" s="295"/>
      <c r="R489" s="296"/>
      <c r="S489" s="30"/>
      <c r="T489" s="30"/>
      <c r="U489" s="30"/>
      <c r="V489" s="30"/>
      <c r="W489" s="30"/>
      <c r="X489" s="30"/>
      <c r="Y489" s="30"/>
      <c r="Z489" s="30"/>
      <c r="AA489" s="30"/>
      <c r="AB489" s="30"/>
      <c r="AC489" s="30"/>
      <c r="AD489" s="30"/>
      <c r="AE489" s="30"/>
      <c r="AF489" s="30"/>
      <c r="AG489" s="31"/>
    </row>
    <row r="490" spans="4:33" s="3" customFormat="1" ht="19.5" customHeight="1" thickBot="1" x14ac:dyDescent="0.3">
      <c r="D490" s="29"/>
      <c r="E490" s="30"/>
      <c r="F490" s="30"/>
      <c r="G490" s="30"/>
      <c r="H490" s="30"/>
      <c r="I490" s="30"/>
      <c r="J490" s="30"/>
      <c r="K490" s="297"/>
      <c r="L490" s="298"/>
      <c r="M490" s="298"/>
      <c r="N490" s="298"/>
      <c r="O490" s="298"/>
      <c r="P490" s="298"/>
      <c r="Q490" s="298"/>
      <c r="R490" s="299"/>
      <c r="S490" s="30"/>
      <c r="T490" s="30"/>
      <c r="U490" s="30"/>
      <c r="V490" s="30"/>
      <c r="W490" s="30"/>
      <c r="X490" s="30"/>
      <c r="Y490" s="30"/>
      <c r="Z490" s="30"/>
      <c r="AA490" s="30"/>
      <c r="AB490" s="30"/>
      <c r="AC490" s="30"/>
      <c r="AD490" s="30"/>
      <c r="AE490" s="30"/>
      <c r="AF490" s="30"/>
      <c r="AG490" s="31"/>
    </row>
    <row r="491" spans="4:33" s="3" customFormat="1" x14ac:dyDescent="0.25">
      <c r="D491" s="302" t="s">
        <v>114</v>
      </c>
      <c r="E491" s="302" t="str">
        <f>IF(OR(M451="",O451=""),"VENCEDOR J9",IF(M451&gt;O451,E449,P449))</f>
        <v>ARGENTINA</v>
      </c>
      <c r="F491" s="303"/>
      <c r="G491" s="303"/>
      <c r="H491" s="303"/>
      <c r="I491" s="303"/>
      <c r="J491" s="303"/>
      <c r="K491" s="303"/>
      <c r="L491" s="304"/>
      <c r="M491" s="156">
        <f>IF(OR(Y37="",Z37=""),"",SUM(Y37:Z37))</f>
        <v>72.91</v>
      </c>
      <c r="N491" s="32" t="s">
        <v>53</v>
      </c>
      <c r="O491" s="154">
        <f>IF(OR(Y38="",Z38=""),"",SUM(Y38:Z38))</f>
        <v>53.46</v>
      </c>
      <c r="P491" s="302" t="str">
        <f>IF(OR(M454="",O454=""),"VENCEDOR J10",IF(M454&gt;O454,E452,P452))</f>
        <v>PERU</v>
      </c>
      <c r="Q491" s="303"/>
      <c r="R491" s="303"/>
      <c r="S491" s="303"/>
      <c r="T491" s="303"/>
      <c r="U491" s="303"/>
      <c r="V491" s="303"/>
      <c r="W491" s="303"/>
      <c r="X491" s="303"/>
      <c r="Y491" s="303"/>
      <c r="Z491" s="303"/>
      <c r="AA491" s="303"/>
      <c r="AB491" s="303"/>
      <c r="AC491" s="303"/>
      <c r="AD491" s="303"/>
      <c r="AE491" s="303"/>
      <c r="AF491" s="303"/>
      <c r="AG491" s="304"/>
    </row>
    <row r="492" spans="4:33" s="3" customFormat="1" ht="15.75" thickBot="1" x14ac:dyDescent="0.3">
      <c r="D492" s="311"/>
      <c r="E492" s="305"/>
      <c r="F492" s="306"/>
      <c r="G492" s="306"/>
      <c r="H492" s="306"/>
      <c r="I492" s="306"/>
      <c r="J492" s="306"/>
      <c r="K492" s="306"/>
      <c r="L492" s="307"/>
      <c r="M492" s="234">
        <f>IF(OR(AA37="",AB37=""),"",SUM(AA37:AB37))</f>
        <v>102.66999999999999</v>
      </c>
      <c r="N492" s="50" t="s">
        <v>53</v>
      </c>
      <c r="O492" s="235">
        <f>IF(OR(AA38="",AB38=""),"",SUM(AA38:AB38))</f>
        <v>85.490000000000009</v>
      </c>
      <c r="P492" s="305"/>
      <c r="Q492" s="306"/>
      <c r="R492" s="306"/>
      <c r="S492" s="306"/>
      <c r="T492" s="306"/>
      <c r="U492" s="306"/>
      <c r="V492" s="306"/>
      <c r="W492" s="306"/>
      <c r="X492" s="306"/>
      <c r="Y492" s="306"/>
      <c r="Z492" s="306"/>
      <c r="AA492" s="306"/>
      <c r="AB492" s="306"/>
      <c r="AC492" s="306"/>
      <c r="AD492" s="306"/>
      <c r="AE492" s="306"/>
      <c r="AF492" s="306"/>
      <c r="AG492" s="307"/>
    </row>
    <row r="493" spans="4:33" s="3" customFormat="1" ht="18" customHeight="1" thickBot="1" x14ac:dyDescent="0.3">
      <c r="D493" s="52"/>
      <c r="E493" s="53"/>
      <c r="F493" s="54"/>
      <c r="G493" s="54"/>
      <c r="H493" s="54"/>
      <c r="I493" s="54"/>
      <c r="J493" s="54"/>
      <c r="K493" s="54"/>
      <c r="L493" s="55"/>
      <c r="M493" s="56">
        <f>IF(OR(M492="",O491=""),"",SUM(M491:M492))</f>
        <v>175.57999999999998</v>
      </c>
      <c r="N493" s="57"/>
      <c r="O493" s="58">
        <f>IF(OR(M492="",O491=""),"",SUM(O491:O492))</f>
        <v>138.95000000000002</v>
      </c>
      <c r="P493" s="308"/>
      <c r="Q493" s="309"/>
      <c r="R493" s="309"/>
      <c r="S493" s="309"/>
      <c r="T493" s="309"/>
      <c r="U493" s="309"/>
      <c r="V493" s="309"/>
      <c r="W493" s="309"/>
      <c r="X493" s="309"/>
      <c r="Y493" s="309"/>
      <c r="Z493" s="309"/>
      <c r="AA493" s="309"/>
      <c r="AB493" s="309"/>
      <c r="AC493" s="309"/>
      <c r="AD493" s="309"/>
      <c r="AE493" s="309"/>
      <c r="AF493" s="309"/>
      <c r="AG493" s="310"/>
    </row>
    <row r="494" spans="4:33" s="3" customFormat="1" x14ac:dyDescent="0.25">
      <c r="D494" s="311" t="s">
        <v>116</v>
      </c>
      <c r="E494" s="302" t="str">
        <f>IF(OR(M457="",O457=""),"VENCEDOR J11",IF(M457&gt;O457,E455,P455))</f>
        <v>EUA</v>
      </c>
      <c r="F494" s="303"/>
      <c r="G494" s="303"/>
      <c r="H494" s="303"/>
      <c r="I494" s="303"/>
      <c r="J494" s="303"/>
      <c r="K494" s="303"/>
      <c r="L494" s="304"/>
      <c r="M494" s="156">
        <f>IF(OR(Y39="",Z39=""),"",SUM(Y39:Z39))</f>
        <v>63.099999999999994</v>
      </c>
      <c r="N494" s="32" t="s">
        <v>53</v>
      </c>
      <c r="O494" s="154">
        <f>IF(OR(Y40="",Z40=""),"",SUM(Y40:Z40))</f>
        <v>56.39</v>
      </c>
      <c r="P494" s="302" t="str">
        <f>IF(OR(M460="",O460=""),"VENCEDOR J12",IF(M460&gt;O460,E458,P458))</f>
        <v>NORUEGA</v>
      </c>
      <c r="Q494" s="303"/>
      <c r="R494" s="303"/>
      <c r="S494" s="303"/>
      <c r="T494" s="303"/>
      <c r="U494" s="303"/>
      <c r="V494" s="303"/>
      <c r="W494" s="303"/>
      <c r="X494" s="303"/>
      <c r="Y494" s="303"/>
      <c r="Z494" s="303"/>
      <c r="AA494" s="303"/>
      <c r="AB494" s="303"/>
      <c r="AC494" s="303"/>
      <c r="AD494" s="303"/>
      <c r="AE494" s="303"/>
      <c r="AF494" s="303"/>
      <c r="AG494" s="304"/>
    </row>
    <row r="495" spans="4:33" s="3" customFormat="1" ht="15.75" thickBot="1" x14ac:dyDescent="0.3">
      <c r="D495" s="311"/>
      <c r="E495" s="305"/>
      <c r="F495" s="306"/>
      <c r="G495" s="306"/>
      <c r="H495" s="306"/>
      <c r="I495" s="306"/>
      <c r="J495" s="306"/>
      <c r="K495" s="306"/>
      <c r="L495" s="307"/>
      <c r="M495" s="161">
        <f>IF(OR(AA39="",AB39=""),"",SUM(AA39:AB39))</f>
        <v>81.400000000000006</v>
      </c>
      <c r="N495" s="33" t="s">
        <v>53</v>
      </c>
      <c r="O495" s="164">
        <f>IF(OR(AA40="",AB40=""),"",SUM(AA40:AB40))</f>
        <v>65.13</v>
      </c>
      <c r="P495" s="305"/>
      <c r="Q495" s="306"/>
      <c r="R495" s="306"/>
      <c r="S495" s="306"/>
      <c r="T495" s="306"/>
      <c r="U495" s="306"/>
      <c r="V495" s="306"/>
      <c r="W495" s="306"/>
      <c r="X495" s="306"/>
      <c r="Y495" s="306"/>
      <c r="Z495" s="306"/>
      <c r="AA495" s="306"/>
      <c r="AB495" s="306"/>
      <c r="AC495" s="306"/>
      <c r="AD495" s="306"/>
      <c r="AE495" s="306"/>
      <c r="AF495" s="306"/>
      <c r="AG495" s="307"/>
    </row>
    <row r="496" spans="4:33" s="3" customFormat="1" ht="15.75" thickBot="1" x14ac:dyDescent="0.3">
      <c r="D496" s="41"/>
      <c r="E496" s="41"/>
      <c r="F496" s="59"/>
      <c r="G496" s="59"/>
      <c r="H496" s="59"/>
      <c r="I496" s="59"/>
      <c r="J496" s="59"/>
      <c r="K496" s="59"/>
      <c r="L496" s="60"/>
      <c r="M496" s="42">
        <f>IF(OR(M494="",O495=""),"",SUM(M494:M495))</f>
        <v>144.5</v>
      </c>
      <c r="N496" s="39"/>
      <c r="O496" s="43">
        <f>IF(OR(M495="",O494=""),"",SUM(O494:O495))</f>
        <v>121.52</v>
      </c>
      <c r="P496" s="312"/>
      <c r="Q496" s="313"/>
      <c r="R496" s="313"/>
      <c r="S496" s="313"/>
      <c r="T496" s="313"/>
      <c r="U496" s="313"/>
      <c r="V496" s="313"/>
      <c r="W496" s="313"/>
      <c r="X496" s="313"/>
      <c r="Y496" s="313"/>
      <c r="Z496" s="313"/>
      <c r="AA496" s="313"/>
      <c r="AB496" s="313"/>
      <c r="AC496" s="313"/>
      <c r="AD496" s="313"/>
      <c r="AE496" s="313"/>
      <c r="AF496" s="313"/>
      <c r="AG496" s="314"/>
    </row>
    <row r="497" spans="4:33" s="3" customFormat="1" ht="15.75" thickBot="1" x14ac:dyDescent="0.3">
      <c r="D497" s="44"/>
      <c r="E497" s="44"/>
      <c r="F497" s="44"/>
      <c r="G497" s="44"/>
      <c r="H497" s="44"/>
      <c r="I497" s="44"/>
      <c r="J497" s="44"/>
      <c r="K497" s="44"/>
      <c r="L497" s="44"/>
      <c r="M497" s="48"/>
      <c r="N497" s="47"/>
      <c r="O497" s="46"/>
      <c r="P497" s="46"/>
      <c r="Q497" s="46"/>
      <c r="R497" s="46"/>
      <c r="S497" s="46"/>
      <c r="T497" s="46"/>
      <c r="U497" s="46"/>
      <c r="V497" s="46"/>
      <c r="W497" s="46"/>
      <c r="X497" s="46"/>
      <c r="Y497" s="46"/>
      <c r="Z497" s="46"/>
      <c r="AA497" s="46"/>
      <c r="AB497" s="46"/>
      <c r="AC497" s="46"/>
      <c r="AD497" s="46"/>
      <c r="AE497" s="46"/>
      <c r="AF497" s="46"/>
      <c r="AG497" s="46"/>
    </row>
    <row r="498" spans="4:33" s="3" customFormat="1" x14ac:dyDescent="0.25">
      <c r="D498" s="285" t="s">
        <v>109</v>
      </c>
      <c r="E498" s="286"/>
      <c r="F498" s="286"/>
      <c r="G498" s="286"/>
      <c r="H498" s="286"/>
      <c r="I498" s="286"/>
      <c r="J498" s="286"/>
      <c r="K498" s="286"/>
      <c r="L498" s="286"/>
      <c r="M498" s="286"/>
      <c r="N498" s="286"/>
      <c r="O498" s="286"/>
      <c r="P498" s="286"/>
      <c r="Q498" s="286"/>
      <c r="R498" s="286"/>
      <c r="S498" s="286"/>
      <c r="T498" s="286"/>
      <c r="U498" s="286"/>
      <c r="V498" s="286"/>
      <c r="W498" s="286"/>
      <c r="X498" s="286"/>
      <c r="Y498" s="286"/>
      <c r="Z498" s="286"/>
      <c r="AA498" s="286"/>
      <c r="AB498" s="286"/>
      <c r="AC498" s="286"/>
      <c r="AD498" s="286"/>
      <c r="AE498" s="286"/>
      <c r="AF498" s="286"/>
      <c r="AG498" s="287"/>
    </row>
    <row r="499" spans="4:33" s="3" customFormat="1" x14ac:dyDescent="0.25">
      <c r="D499" s="288"/>
      <c r="E499" s="289"/>
      <c r="F499" s="289"/>
      <c r="G499" s="289"/>
      <c r="H499" s="289"/>
      <c r="I499" s="289"/>
      <c r="J499" s="289"/>
      <c r="K499" s="289"/>
      <c r="L499" s="289"/>
      <c r="M499" s="289"/>
      <c r="N499" s="289"/>
      <c r="O499" s="289"/>
      <c r="P499" s="289"/>
      <c r="Q499" s="289"/>
      <c r="R499" s="289"/>
      <c r="S499" s="289"/>
      <c r="T499" s="289"/>
      <c r="U499" s="289"/>
      <c r="V499" s="289"/>
      <c r="W499" s="289"/>
      <c r="X499" s="289"/>
      <c r="Y499" s="289"/>
      <c r="Z499" s="289"/>
      <c r="AA499" s="289"/>
      <c r="AB499" s="289"/>
      <c r="AC499" s="289"/>
      <c r="AD499" s="289"/>
      <c r="AE499" s="289"/>
      <c r="AF499" s="289"/>
      <c r="AG499" s="290"/>
    </row>
    <row r="500" spans="4:33" s="3" customFormat="1" ht="15.75" thickBot="1" x14ac:dyDescent="0.3">
      <c r="D500" s="291"/>
      <c r="E500" s="292"/>
      <c r="F500" s="292"/>
      <c r="G500" s="292"/>
      <c r="H500" s="292"/>
      <c r="I500" s="292"/>
      <c r="J500" s="292"/>
      <c r="K500" s="292"/>
      <c r="L500" s="292"/>
      <c r="M500" s="292"/>
      <c r="N500" s="292"/>
      <c r="O500" s="292"/>
      <c r="P500" s="292"/>
      <c r="Q500" s="292"/>
      <c r="R500" s="292"/>
      <c r="S500" s="292"/>
      <c r="T500" s="292"/>
      <c r="U500" s="292"/>
      <c r="V500" s="292"/>
      <c r="W500" s="292"/>
      <c r="X500" s="292"/>
      <c r="Y500" s="292"/>
      <c r="Z500" s="292"/>
      <c r="AA500" s="292"/>
      <c r="AB500" s="292"/>
      <c r="AC500" s="292"/>
      <c r="AD500" s="292"/>
      <c r="AE500" s="292"/>
      <c r="AF500" s="292"/>
      <c r="AG500" s="293"/>
    </row>
    <row r="501" spans="4:33" s="3" customFormat="1" ht="19.5" customHeight="1" x14ac:dyDescent="0.25">
      <c r="D501" s="29"/>
      <c r="E501" s="30"/>
      <c r="F501" s="30"/>
      <c r="G501" s="30"/>
      <c r="H501" s="30"/>
      <c r="I501" s="30"/>
      <c r="J501" s="30"/>
      <c r="K501" s="294" t="s">
        <v>73</v>
      </c>
      <c r="L501" s="295"/>
      <c r="M501" s="295"/>
      <c r="N501" s="295"/>
      <c r="O501" s="295"/>
      <c r="P501" s="295"/>
      <c r="Q501" s="295"/>
      <c r="R501" s="296"/>
      <c r="S501" s="30"/>
      <c r="T501" s="30"/>
      <c r="U501" s="30"/>
      <c r="V501" s="30"/>
      <c r="W501" s="30"/>
      <c r="X501" s="30"/>
      <c r="Y501" s="30"/>
      <c r="Z501" s="30"/>
      <c r="AA501" s="30"/>
      <c r="AB501" s="30"/>
      <c r="AC501" s="30"/>
      <c r="AD501" s="30"/>
      <c r="AE501" s="30"/>
      <c r="AF501" s="30"/>
      <c r="AG501" s="31"/>
    </row>
    <row r="502" spans="4:33" s="3" customFormat="1" ht="17.25" customHeight="1" thickBot="1" x14ac:dyDescent="0.3">
      <c r="D502" s="29"/>
      <c r="E502" s="30"/>
      <c r="F502" s="30"/>
      <c r="G502" s="30"/>
      <c r="H502" s="30"/>
      <c r="I502" s="30"/>
      <c r="J502" s="30"/>
      <c r="K502" s="297"/>
      <c r="L502" s="298"/>
      <c r="M502" s="298"/>
      <c r="N502" s="298"/>
      <c r="O502" s="298"/>
      <c r="P502" s="298"/>
      <c r="Q502" s="298"/>
      <c r="R502" s="299"/>
      <c r="S502" s="30"/>
      <c r="T502" s="30"/>
      <c r="U502" s="30"/>
      <c r="V502" s="30"/>
      <c r="W502" s="30"/>
      <c r="X502" s="30"/>
      <c r="Y502" s="30"/>
      <c r="Z502" s="30"/>
      <c r="AA502" s="30"/>
      <c r="AB502" s="30"/>
      <c r="AC502" s="30"/>
      <c r="AD502" s="30"/>
      <c r="AE502" s="30"/>
      <c r="AF502" s="30"/>
      <c r="AG502" s="31"/>
    </row>
    <row r="503" spans="4:33" s="3" customFormat="1" x14ac:dyDescent="0.25">
      <c r="D503" s="302" t="s">
        <v>117</v>
      </c>
      <c r="E503" s="302" t="str">
        <f>IF(OR(M469="",O469=""),"VENCEDOR J17",IF(M469&gt;O469,E467,P467))</f>
        <v>COSTA RICA</v>
      </c>
      <c r="F503" s="303"/>
      <c r="G503" s="303"/>
      <c r="H503" s="303"/>
      <c r="I503" s="303"/>
      <c r="J503" s="303"/>
      <c r="K503" s="303"/>
      <c r="L503" s="304"/>
      <c r="M503" s="155">
        <f>IF(OR(AE21="",AF21=""),"",SUM(AE21:AF21))</f>
        <v>123.63</v>
      </c>
      <c r="N503" s="32" t="s">
        <v>53</v>
      </c>
      <c r="O503" s="157">
        <f>IF(OR(AE22="",AF22=""),"",SUM(AE22:AF22))</f>
        <v>129.56</v>
      </c>
      <c r="P503" s="302" t="str">
        <f>IF(OR(M472="",O472=""),"VENCEDOR J18",IF(M472&gt;O472,E470,P470))</f>
        <v>PORTUGAL</v>
      </c>
      <c r="Q503" s="303"/>
      <c r="R503" s="303"/>
      <c r="S503" s="303"/>
      <c r="T503" s="303"/>
      <c r="U503" s="303"/>
      <c r="V503" s="303"/>
      <c r="W503" s="303"/>
      <c r="X503" s="303"/>
      <c r="Y503" s="303"/>
      <c r="Z503" s="303"/>
      <c r="AA503" s="303"/>
      <c r="AB503" s="303"/>
      <c r="AC503" s="303"/>
      <c r="AD503" s="303"/>
      <c r="AE503" s="303"/>
      <c r="AF503" s="303"/>
      <c r="AG503" s="304"/>
    </row>
    <row r="504" spans="4:33" s="3" customFormat="1" ht="15.75" thickBot="1" x14ac:dyDescent="0.3">
      <c r="D504" s="311"/>
      <c r="E504" s="305"/>
      <c r="F504" s="306"/>
      <c r="G504" s="306"/>
      <c r="H504" s="306"/>
      <c r="I504" s="306"/>
      <c r="J504" s="306"/>
      <c r="K504" s="306"/>
      <c r="L504" s="307"/>
      <c r="M504" s="49"/>
      <c r="N504" s="50" t="s">
        <v>53</v>
      </c>
      <c r="O504" s="51"/>
      <c r="P504" s="305"/>
      <c r="Q504" s="306"/>
      <c r="R504" s="306"/>
      <c r="S504" s="306"/>
      <c r="T504" s="306"/>
      <c r="U504" s="306"/>
      <c r="V504" s="306"/>
      <c r="W504" s="306"/>
      <c r="X504" s="306"/>
      <c r="Y504" s="306"/>
      <c r="Z504" s="306"/>
      <c r="AA504" s="306"/>
      <c r="AB504" s="306"/>
      <c r="AC504" s="306"/>
      <c r="AD504" s="306"/>
      <c r="AE504" s="306"/>
      <c r="AF504" s="306"/>
      <c r="AG504" s="307"/>
    </row>
    <row r="505" spans="4:33" s="3" customFormat="1" ht="18.75" customHeight="1" thickBot="1" x14ac:dyDescent="0.3">
      <c r="D505" s="52"/>
      <c r="E505" s="53"/>
      <c r="F505" s="54"/>
      <c r="G505" s="54"/>
      <c r="H505" s="54"/>
      <c r="I505" s="54"/>
      <c r="J505" s="54"/>
      <c r="K505" s="54"/>
      <c r="L505" s="55"/>
      <c r="M505" s="56" t="str">
        <f>IF(OR(M504="",O503=""),"",SUM(M503:M504))</f>
        <v/>
      </c>
      <c r="N505" s="57"/>
      <c r="O505" s="58" t="str">
        <f>IF(OR(M504="",O503=""),"",SUM(O503:O504))</f>
        <v/>
      </c>
      <c r="P505" s="308"/>
      <c r="Q505" s="309"/>
      <c r="R505" s="309"/>
      <c r="S505" s="309"/>
      <c r="T505" s="309"/>
      <c r="U505" s="309"/>
      <c r="V505" s="309"/>
      <c r="W505" s="309"/>
      <c r="X505" s="309"/>
      <c r="Y505" s="309"/>
      <c r="Z505" s="309"/>
      <c r="AA505" s="309"/>
      <c r="AB505" s="309"/>
      <c r="AC505" s="309"/>
      <c r="AD505" s="309"/>
      <c r="AE505" s="309"/>
      <c r="AF505" s="309"/>
      <c r="AG505" s="310"/>
    </row>
    <row r="506" spans="4:33" s="3" customFormat="1" ht="15.75" thickBot="1" x14ac:dyDescent="0.3">
      <c r="D506" s="44"/>
      <c r="E506" s="44"/>
      <c r="F506" s="44"/>
      <c r="G506" s="44"/>
      <c r="H506" s="44"/>
      <c r="I506" s="44"/>
      <c r="J506" s="44"/>
      <c r="K506" s="44"/>
      <c r="L506" s="44"/>
      <c r="M506" s="48"/>
      <c r="N506" s="47"/>
      <c r="O506" s="46"/>
      <c r="P506" s="46"/>
      <c r="Q506" s="46"/>
      <c r="R506" s="46"/>
      <c r="S506" s="46"/>
      <c r="T506" s="46"/>
      <c r="U506" s="46"/>
      <c r="V506" s="46"/>
      <c r="W506" s="46"/>
      <c r="X506" s="46"/>
      <c r="Y506" s="46"/>
      <c r="Z506" s="46"/>
      <c r="AA506" s="46"/>
      <c r="AB506" s="46"/>
      <c r="AC506" s="46"/>
      <c r="AD506" s="46"/>
      <c r="AE506" s="46"/>
      <c r="AF506" s="46"/>
      <c r="AG506" s="46"/>
    </row>
    <row r="507" spans="4:33" s="3" customFormat="1" x14ac:dyDescent="0.25">
      <c r="D507" s="285" t="s">
        <v>115</v>
      </c>
      <c r="E507" s="286"/>
      <c r="F507" s="286"/>
      <c r="G507" s="286"/>
      <c r="H507" s="286"/>
      <c r="I507" s="286"/>
      <c r="J507" s="286"/>
      <c r="K507" s="286"/>
      <c r="L507" s="286"/>
      <c r="M507" s="286"/>
      <c r="N507" s="286"/>
      <c r="O507" s="286"/>
      <c r="P507" s="286"/>
      <c r="Q507" s="286"/>
      <c r="R507" s="286"/>
      <c r="S507" s="286"/>
      <c r="T507" s="286"/>
      <c r="U507" s="286"/>
      <c r="V507" s="286"/>
      <c r="W507" s="286"/>
      <c r="X507" s="286"/>
      <c r="Y507" s="286"/>
      <c r="Z507" s="286"/>
      <c r="AA507" s="286"/>
      <c r="AB507" s="286"/>
      <c r="AC507" s="286"/>
      <c r="AD507" s="286"/>
      <c r="AE507" s="286"/>
      <c r="AF507" s="286"/>
      <c r="AG507" s="287"/>
    </row>
    <row r="508" spans="4:33" s="3" customFormat="1" x14ac:dyDescent="0.25">
      <c r="D508" s="288"/>
      <c r="E508" s="289"/>
      <c r="F508" s="289"/>
      <c r="G508" s="289"/>
      <c r="H508" s="289"/>
      <c r="I508" s="289"/>
      <c r="J508" s="289"/>
      <c r="K508" s="289"/>
      <c r="L508" s="289"/>
      <c r="M508" s="289"/>
      <c r="N508" s="289"/>
      <c r="O508" s="289"/>
      <c r="P508" s="289"/>
      <c r="Q508" s="289"/>
      <c r="R508" s="289"/>
      <c r="S508" s="289"/>
      <c r="T508" s="289"/>
      <c r="U508" s="289"/>
      <c r="V508" s="289"/>
      <c r="W508" s="289"/>
      <c r="X508" s="289"/>
      <c r="Y508" s="289"/>
      <c r="Z508" s="289"/>
      <c r="AA508" s="289"/>
      <c r="AB508" s="289"/>
      <c r="AC508" s="289"/>
      <c r="AD508" s="289"/>
      <c r="AE508" s="289"/>
      <c r="AF508" s="289"/>
      <c r="AG508" s="290"/>
    </row>
    <row r="509" spans="4:33" s="3" customFormat="1" ht="15.75" thickBot="1" x14ac:dyDescent="0.3">
      <c r="D509" s="291"/>
      <c r="E509" s="292"/>
      <c r="F509" s="292"/>
      <c r="G509" s="292"/>
      <c r="H509" s="292"/>
      <c r="I509" s="292"/>
      <c r="J509" s="292"/>
      <c r="K509" s="292"/>
      <c r="L509" s="292"/>
      <c r="M509" s="292"/>
      <c r="N509" s="292"/>
      <c r="O509" s="292"/>
      <c r="P509" s="292"/>
      <c r="Q509" s="292"/>
      <c r="R509" s="292"/>
      <c r="S509" s="292"/>
      <c r="T509" s="292"/>
      <c r="U509" s="292"/>
      <c r="V509" s="292"/>
      <c r="W509" s="292"/>
      <c r="X509" s="292"/>
      <c r="Y509" s="292"/>
      <c r="Z509" s="292"/>
      <c r="AA509" s="292"/>
      <c r="AB509" s="292"/>
      <c r="AC509" s="292"/>
      <c r="AD509" s="292"/>
      <c r="AE509" s="292"/>
      <c r="AF509" s="292"/>
      <c r="AG509" s="293"/>
    </row>
    <row r="510" spans="4:33" s="3" customFormat="1" ht="13.5" customHeight="1" x14ac:dyDescent="0.25">
      <c r="D510" s="29"/>
      <c r="E510" s="30"/>
      <c r="F510" s="30"/>
      <c r="G510" s="30"/>
      <c r="H510" s="30"/>
      <c r="I510" s="30"/>
      <c r="J510" s="30"/>
      <c r="K510" s="294" t="s">
        <v>73</v>
      </c>
      <c r="L510" s="295"/>
      <c r="M510" s="295"/>
      <c r="N510" s="295"/>
      <c r="O510" s="295"/>
      <c r="P510" s="295"/>
      <c r="Q510" s="295"/>
      <c r="R510" s="296"/>
      <c r="S510" s="30"/>
      <c r="T510" s="30"/>
      <c r="U510" s="30"/>
      <c r="V510" s="30"/>
      <c r="W510" s="30"/>
      <c r="X510" s="30"/>
      <c r="Y510" s="30"/>
      <c r="Z510" s="30"/>
      <c r="AA510" s="30"/>
      <c r="AB510" s="30"/>
      <c r="AC510" s="30"/>
      <c r="AD510" s="30"/>
      <c r="AE510" s="30"/>
      <c r="AF510" s="30"/>
      <c r="AG510" s="31"/>
    </row>
    <row r="511" spans="4:33" s="3" customFormat="1" ht="14.25" customHeight="1" thickBot="1" x14ac:dyDescent="0.3">
      <c r="D511" s="29"/>
      <c r="E511" s="30"/>
      <c r="F511" s="30"/>
      <c r="G511" s="30"/>
      <c r="H511" s="30"/>
      <c r="I511" s="30"/>
      <c r="J511" s="30"/>
      <c r="K511" s="297"/>
      <c r="L511" s="298"/>
      <c r="M511" s="298"/>
      <c r="N511" s="298"/>
      <c r="O511" s="298"/>
      <c r="P511" s="298"/>
      <c r="Q511" s="298"/>
      <c r="R511" s="299"/>
      <c r="S511" s="30"/>
      <c r="T511" s="30"/>
      <c r="U511" s="30"/>
      <c r="V511" s="30"/>
      <c r="W511" s="30"/>
      <c r="X511" s="30"/>
      <c r="Y511" s="30"/>
      <c r="Z511" s="30"/>
      <c r="AA511" s="30"/>
      <c r="AB511" s="30"/>
      <c r="AC511" s="30"/>
      <c r="AD511" s="30"/>
      <c r="AE511" s="30"/>
      <c r="AF511" s="30"/>
      <c r="AG511" s="31"/>
    </row>
    <row r="512" spans="4:33" s="3" customFormat="1" x14ac:dyDescent="0.25">
      <c r="D512" s="302" t="s">
        <v>119</v>
      </c>
      <c r="E512" s="302" t="str">
        <f>IF(OR(M481="",O481=""),"PERDEDOR J19",IF(M481&lt;O481,E479,P479))</f>
        <v>BRASIL</v>
      </c>
      <c r="F512" s="303"/>
      <c r="G512" s="303"/>
      <c r="H512" s="303"/>
      <c r="I512" s="303"/>
      <c r="J512" s="303"/>
      <c r="K512" s="303"/>
      <c r="L512" s="304"/>
      <c r="M512" s="156">
        <f>IF(OR(AE33="",AF33=""),"",SUM(AE33:AF33))</f>
        <v>133.66</v>
      </c>
      <c r="N512" s="32" t="s">
        <v>53</v>
      </c>
      <c r="O512" s="154">
        <f>IF(OR(AE34="",AF34=""),"",SUM(AE34:AF34))</f>
        <v>44.59</v>
      </c>
      <c r="P512" s="302" t="str">
        <f>IF(OR(M484="",O484=""),"PERDEDOR J20",IF(M484&lt;O484,E482,P482))</f>
        <v>AUSTRALIA</v>
      </c>
      <c r="Q512" s="303"/>
      <c r="R512" s="303"/>
      <c r="S512" s="303"/>
      <c r="T512" s="303"/>
      <c r="U512" s="303"/>
      <c r="V512" s="303"/>
      <c r="W512" s="303"/>
      <c r="X512" s="303"/>
      <c r="Y512" s="303"/>
      <c r="Z512" s="303"/>
      <c r="AA512" s="303"/>
      <c r="AB512" s="303"/>
      <c r="AC512" s="303"/>
      <c r="AD512" s="303"/>
      <c r="AE512" s="303"/>
      <c r="AF512" s="303"/>
      <c r="AG512" s="304"/>
    </row>
    <row r="513" spans="4:33" s="3" customFormat="1" ht="15.75" thickBot="1" x14ac:dyDescent="0.3">
      <c r="D513" s="311"/>
      <c r="E513" s="305"/>
      <c r="F513" s="306"/>
      <c r="G513" s="306"/>
      <c r="H513" s="306"/>
      <c r="I513" s="306"/>
      <c r="J513" s="306"/>
      <c r="K513" s="306"/>
      <c r="L513" s="307"/>
      <c r="M513" s="49" t="str">
        <f>IF(OR(AG33="",AH33=""),"",SUM(AG33:AH33))</f>
        <v/>
      </c>
      <c r="N513" s="50" t="s">
        <v>53</v>
      </c>
      <c r="O513" s="51" t="str">
        <f>IF(OR(AG34="",AH34=""),"",SUM(AG34:AH34))</f>
        <v/>
      </c>
      <c r="P513" s="305"/>
      <c r="Q513" s="306"/>
      <c r="R513" s="306"/>
      <c r="S513" s="306"/>
      <c r="T513" s="306"/>
      <c r="U513" s="306"/>
      <c r="V513" s="306"/>
      <c r="W513" s="306"/>
      <c r="X513" s="306"/>
      <c r="Y513" s="306"/>
      <c r="Z513" s="306"/>
      <c r="AA513" s="306"/>
      <c r="AB513" s="306"/>
      <c r="AC513" s="306"/>
      <c r="AD513" s="306"/>
      <c r="AE513" s="306"/>
      <c r="AF513" s="306"/>
      <c r="AG513" s="307"/>
    </row>
    <row r="514" spans="4:33" s="3" customFormat="1" ht="19.5" customHeight="1" thickBot="1" x14ac:dyDescent="0.3">
      <c r="D514" s="52"/>
      <c r="E514" s="53"/>
      <c r="F514" s="54"/>
      <c r="G514" s="54"/>
      <c r="H514" s="54"/>
      <c r="I514" s="54"/>
      <c r="J514" s="54"/>
      <c r="K514" s="54"/>
      <c r="L514" s="55"/>
      <c r="M514" s="56" t="str">
        <f>IF(OR(M513="",O512=""),"",SUM(M512:M513))</f>
        <v/>
      </c>
      <c r="N514" s="57"/>
      <c r="O514" s="58" t="str">
        <f>IF(OR(M512="",O513=""),"",SUM(O512:O513))</f>
        <v/>
      </c>
      <c r="P514" s="308"/>
      <c r="Q514" s="309"/>
      <c r="R514" s="309"/>
      <c r="S514" s="309"/>
      <c r="T514" s="309"/>
      <c r="U514" s="309"/>
      <c r="V514" s="309"/>
      <c r="W514" s="309"/>
      <c r="X514" s="309"/>
      <c r="Y514" s="309"/>
      <c r="Z514" s="309"/>
      <c r="AA514" s="309"/>
      <c r="AB514" s="309"/>
      <c r="AC514" s="309"/>
      <c r="AD514" s="309"/>
      <c r="AE514" s="309"/>
      <c r="AF514" s="309"/>
      <c r="AG514" s="310"/>
    </row>
    <row r="515" spans="4:33" s="3" customFormat="1" ht="15.75" thickBot="1" x14ac:dyDescent="0.3">
      <c r="D515" s="44"/>
      <c r="E515" s="44"/>
      <c r="F515" s="44"/>
      <c r="G515" s="44"/>
      <c r="H515" s="44"/>
      <c r="I515" s="44"/>
      <c r="J515" s="44"/>
      <c r="K515" s="44"/>
      <c r="L515" s="44"/>
      <c r="M515" s="48"/>
      <c r="N515" s="47"/>
      <c r="O515" s="46"/>
      <c r="P515" s="46"/>
      <c r="Q515" s="46"/>
      <c r="R515" s="46"/>
      <c r="S515" s="46"/>
      <c r="T515" s="46"/>
      <c r="U515" s="46"/>
      <c r="V515" s="46"/>
      <c r="W515" s="46"/>
      <c r="X515" s="46"/>
      <c r="Y515" s="46"/>
      <c r="Z515" s="46"/>
      <c r="AA515" s="46"/>
      <c r="AB515" s="46"/>
      <c r="AC515" s="46"/>
      <c r="AD515" s="46"/>
      <c r="AE515" s="46"/>
      <c r="AF515" s="46"/>
      <c r="AG515" s="46"/>
    </row>
    <row r="516" spans="4:33" s="3" customFormat="1" x14ac:dyDescent="0.25">
      <c r="D516" s="285" t="s">
        <v>110</v>
      </c>
      <c r="E516" s="286"/>
      <c r="F516" s="286"/>
      <c r="G516" s="286"/>
      <c r="H516" s="286"/>
      <c r="I516" s="286"/>
      <c r="J516" s="286"/>
      <c r="K516" s="286"/>
      <c r="L516" s="286"/>
      <c r="M516" s="286"/>
      <c r="N516" s="286"/>
      <c r="O516" s="286"/>
      <c r="P516" s="286"/>
      <c r="Q516" s="286"/>
      <c r="R516" s="286"/>
      <c r="S516" s="286"/>
      <c r="T516" s="286"/>
      <c r="U516" s="286"/>
      <c r="V516" s="286"/>
      <c r="W516" s="286"/>
      <c r="X516" s="286"/>
      <c r="Y516" s="286"/>
      <c r="Z516" s="286"/>
      <c r="AA516" s="286"/>
      <c r="AB516" s="286"/>
      <c r="AC516" s="286"/>
      <c r="AD516" s="286"/>
      <c r="AE516" s="286"/>
      <c r="AF516" s="286"/>
      <c r="AG516" s="287"/>
    </row>
    <row r="517" spans="4:33" s="3" customFormat="1" x14ac:dyDescent="0.25">
      <c r="D517" s="288"/>
      <c r="E517" s="289"/>
      <c r="F517" s="289"/>
      <c r="G517" s="289"/>
      <c r="H517" s="289"/>
      <c r="I517" s="289"/>
      <c r="J517" s="289"/>
      <c r="K517" s="289"/>
      <c r="L517" s="289"/>
      <c r="M517" s="289"/>
      <c r="N517" s="289"/>
      <c r="O517" s="289"/>
      <c r="P517" s="289"/>
      <c r="Q517" s="289"/>
      <c r="R517" s="289"/>
      <c r="S517" s="289"/>
      <c r="T517" s="289"/>
      <c r="U517" s="289"/>
      <c r="V517" s="289"/>
      <c r="W517" s="289"/>
      <c r="X517" s="289"/>
      <c r="Y517" s="289"/>
      <c r="Z517" s="289"/>
      <c r="AA517" s="289"/>
      <c r="AB517" s="289"/>
      <c r="AC517" s="289"/>
      <c r="AD517" s="289"/>
      <c r="AE517" s="289"/>
      <c r="AF517" s="289"/>
      <c r="AG517" s="290"/>
    </row>
    <row r="518" spans="4:33" s="3" customFormat="1" ht="15.75" thickBot="1" x14ac:dyDescent="0.3">
      <c r="D518" s="291"/>
      <c r="E518" s="292"/>
      <c r="F518" s="292"/>
      <c r="G518" s="292"/>
      <c r="H518" s="292"/>
      <c r="I518" s="292"/>
      <c r="J518" s="292"/>
      <c r="K518" s="292"/>
      <c r="L518" s="292"/>
      <c r="M518" s="292"/>
      <c r="N518" s="292"/>
      <c r="O518" s="292"/>
      <c r="P518" s="292"/>
      <c r="Q518" s="292"/>
      <c r="R518" s="292"/>
      <c r="S518" s="292"/>
      <c r="T518" s="292"/>
      <c r="U518" s="292"/>
      <c r="V518" s="292"/>
      <c r="W518" s="292"/>
      <c r="X518" s="292"/>
      <c r="Y518" s="292"/>
      <c r="Z518" s="292"/>
      <c r="AA518" s="292"/>
      <c r="AB518" s="292"/>
      <c r="AC518" s="292"/>
      <c r="AD518" s="292"/>
      <c r="AE518" s="292"/>
      <c r="AF518" s="292"/>
      <c r="AG518" s="293"/>
    </row>
    <row r="519" spans="4:33" s="3" customFormat="1" ht="18" customHeight="1" x14ac:dyDescent="0.25">
      <c r="D519" s="29"/>
      <c r="E519" s="30"/>
      <c r="F519" s="30"/>
      <c r="G519" s="30"/>
      <c r="H519" s="30"/>
      <c r="I519" s="30"/>
      <c r="J519" s="30"/>
      <c r="K519" s="294" t="s">
        <v>73</v>
      </c>
      <c r="L519" s="295"/>
      <c r="M519" s="295"/>
      <c r="N519" s="295"/>
      <c r="O519" s="295"/>
      <c r="P519" s="295"/>
      <c r="Q519" s="295"/>
      <c r="R519" s="296"/>
      <c r="S519" s="30"/>
      <c r="T519" s="30"/>
      <c r="U519" s="30"/>
      <c r="V519" s="30"/>
      <c r="W519" s="30"/>
      <c r="X519" s="30"/>
      <c r="Y519" s="30"/>
      <c r="Z519" s="30"/>
      <c r="AA519" s="30"/>
      <c r="AB519" s="30"/>
      <c r="AC519" s="30"/>
      <c r="AD519" s="30"/>
      <c r="AE519" s="30"/>
      <c r="AF519" s="30"/>
      <c r="AG519" s="31"/>
    </row>
    <row r="520" spans="4:33" s="3" customFormat="1" ht="12.75" customHeight="1" thickBot="1" x14ac:dyDescent="0.3">
      <c r="D520" s="29"/>
      <c r="E520" s="30"/>
      <c r="F520" s="30"/>
      <c r="G520" s="30"/>
      <c r="H520" s="30"/>
      <c r="I520" s="30"/>
      <c r="J520" s="30"/>
      <c r="K520" s="297"/>
      <c r="L520" s="298"/>
      <c r="M520" s="298"/>
      <c r="N520" s="298"/>
      <c r="O520" s="298"/>
      <c r="P520" s="298"/>
      <c r="Q520" s="298"/>
      <c r="R520" s="299"/>
      <c r="S520" s="30"/>
      <c r="T520" s="30"/>
      <c r="U520" s="30"/>
      <c r="V520" s="30"/>
      <c r="W520" s="30"/>
      <c r="X520" s="30"/>
      <c r="Y520" s="30"/>
      <c r="Z520" s="30"/>
      <c r="AA520" s="30"/>
      <c r="AB520" s="30"/>
      <c r="AC520" s="30"/>
      <c r="AD520" s="30"/>
      <c r="AE520" s="30"/>
      <c r="AF520" s="30"/>
      <c r="AG520" s="31"/>
    </row>
    <row r="521" spans="4:33" s="3" customFormat="1" x14ac:dyDescent="0.25">
      <c r="D521" s="302" t="s">
        <v>120</v>
      </c>
      <c r="E521" s="302" t="str">
        <f>IF(OR(M481="",O481=""),"VENCEDOR J19",IF(M481&gt;O481,E479,P479))</f>
        <v>COREIA DO SUL</v>
      </c>
      <c r="F521" s="303"/>
      <c r="G521" s="303"/>
      <c r="H521" s="303"/>
      <c r="I521" s="303"/>
      <c r="J521" s="303"/>
      <c r="K521" s="303"/>
      <c r="L521" s="304"/>
      <c r="M521" s="156">
        <f>IF(OR(AE29="",AF29=""),"",SUM(AE29:AF29))</f>
        <v>139.86000000000001</v>
      </c>
      <c r="N521" s="32" t="s">
        <v>53</v>
      </c>
      <c r="O521" s="154">
        <f>IF(OR(AE30="",AF30=""),"",SUM(AE30:AF30))</f>
        <v>88.759999999999991</v>
      </c>
      <c r="P521" s="302" t="str">
        <f>IF(OR(M484="",O484=""),"VENCEDOR J20",IF(M484&gt;O484,E482,P482))</f>
        <v>BELGICA</v>
      </c>
      <c r="Q521" s="303"/>
      <c r="R521" s="303"/>
      <c r="S521" s="303"/>
      <c r="T521" s="303"/>
      <c r="U521" s="303"/>
      <c r="V521" s="303"/>
      <c r="W521" s="303"/>
      <c r="X521" s="303"/>
      <c r="Y521" s="303"/>
      <c r="Z521" s="303"/>
      <c r="AA521" s="303"/>
      <c r="AB521" s="303"/>
      <c r="AC521" s="303"/>
      <c r="AD521" s="303"/>
      <c r="AE521" s="303"/>
      <c r="AF521" s="303"/>
      <c r="AG521" s="304"/>
    </row>
    <row r="522" spans="4:33" s="3" customFormat="1" ht="15.75" thickBot="1" x14ac:dyDescent="0.3">
      <c r="D522" s="311"/>
      <c r="E522" s="305"/>
      <c r="F522" s="306"/>
      <c r="G522" s="306"/>
      <c r="H522" s="306"/>
      <c r="I522" s="306"/>
      <c r="J522" s="306"/>
      <c r="K522" s="306"/>
      <c r="L522" s="307"/>
      <c r="M522" s="49" t="str">
        <f>IF(OR(AG29="",AH29=""),"",SUM(AG29:AH29))</f>
        <v/>
      </c>
      <c r="N522" s="50" t="s">
        <v>53</v>
      </c>
      <c r="O522" s="51" t="str">
        <f>IF(OR(AG30="",AH30=""),"",SUM(AG30:AH30))</f>
        <v/>
      </c>
      <c r="P522" s="305"/>
      <c r="Q522" s="306"/>
      <c r="R522" s="306"/>
      <c r="S522" s="306"/>
      <c r="T522" s="306"/>
      <c r="U522" s="306"/>
      <c r="V522" s="306"/>
      <c r="W522" s="306"/>
      <c r="X522" s="306"/>
      <c r="Y522" s="306"/>
      <c r="Z522" s="306"/>
      <c r="AA522" s="306"/>
      <c r="AB522" s="306"/>
      <c r="AC522" s="306"/>
      <c r="AD522" s="306"/>
      <c r="AE522" s="306"/>
      <c r="AF522" s="306"/>
      <c r="AG522" s="307"/>
    </row>
    <row r="523" spans="4:33" s="3" customFormat="1" ht="18.75" customHeight="1" thickBot="1" x14ac:dyDescent="0.3">
      <c r="D523" s="52"/>
      <c r="E523" s="53"/>
      <c r="F523" s="54"/>
      <c r="G523" s="54"/>
      <c r="H523" s="54"/>
      <c r="I523" s="54"/>
      <c r="J523" s="54"/>
      <c r="K523" s="54"/>
      <c r="L523" s="55"/>
      <c r="M523" s="56" t="str">
        <f>IF(OR(M522="",O521=""),"",SUM(M521:M522))</f>
        <v/>
      </c>
      <c r="N523" s="57"/>
      <c r="O523" s="58" t="str">
        <f>IF(OR(M521="",O522=""),"",SUM(O521:O522))</f>
        <v/>
      </c>
      <c r="P523" s="308"/>
      <c r="Q523" s="309"/>
      <c r="R523" s="309"/>
      <c r="S523" s="309"/>
      <c r="T523" s="309"/>
      <c r="U523" s="309"/>
      <c r="V523" s="309"/>
      <c r="W523" s="309"/>
      <c r="X523" s="309"/>
      <c r="Y523" s="309"/>
      <c r="Z523" s="309"/>
      <c r="AA523" s="309"/>
      <c r="AB523" s="309"/>
      <c r="AC523" s="309"/>
      <c r="AD523" s="309"/>
      <c r="AE523" s="309"/>
      <c r="AF523" s="309"/>
      <c r="AG523" s="310"/>
    </row>
    <row r="524" spans="4:33" s="3" customFormat="1" ht="15.75" thickBot="1" x14ac:dyDescent="0.3">
      <c r="D524" s="44"/>
      <c r="E524" s="44"/>
      <c r="F524" s="44"/>
      <c r="G524" s="44"/>
      <c r="H524" s="44"/>
      <c r="I524" s="44"/>
      <c r="J524" s="44"/>
      <c r="K524" s="44"/>
      <c r="L524" s="44"/>
      <c r="M524" s="48"/>
      <c r="N524" s="47"/>
      <c r="O524" s="46"/>
      <c r="P524" s="46"/>
      <c r="Q524" s="46"/>
      <c r="R524" s="46"/>
      <c r="S524" s="46"/>
      <c r="T524" s="46"/>
      <c r="U524" s="46"/>
      <c r="V524" s="46"/>
      <c r="W524" s="46"/>
      <c r="X524" s="46"/>
      <c r="Y524" s="46"/>
      <c r="Z524" s="46"/>
      <c r="AA524" s="46"/>
      <c r="AB524" s="46"/>
      <c r="AC524" s="46"/>
      <c r="AD524" s="46"/>
      <c r="AE524" s="46"/>
      <c r="AF524" s="46"/>
      <c r="AG524" s="46"/>
    </row>
    <row r="525" spans="4:33" s="3" customFormat="1" x14ac:dyDescent="0.25">
      <c r="D525" s="285" t="s">
        <v>69</v>
      </c>
      <c r="E525" s="286"/>
      <c r="F525" s="286"/>
      <c r="G525" s="286"/>
      <c r="H525" s="286"/>
      <c r="I525" s="286"/>
      <c r="J525" s="286"/>
      <c r="K525" s="286"/>
      <c r="L525" s="286"/>
      <c r="M525" s="286"/>
      <c r="N525" s="286"/>
      <c r="O525" s="286"/>
      <c r="P525" s="286"/>
      <c r="Q525" s="286"/>
      <c r="R525" s="286"/>
      <c r="S525" s="286"/>
      <c r="T525" s="286"/>
      <c r="U525" s="286"/>
      <c r="V525" s="286"/>
      <c r="W525" s="286"/>
      <c r="X525" s="286"/>
      <c r="Y525" s="286"/>
      <c r="Z525" s="286"/>
      <c r="AA525" s="286"/>
      <c r="AB525" s="286"/>
      <c r="AC525" s="286"/>
      <c r="AD525" s="286"/>
      <c r="AE525" s="286"/>
      <c r="AF525" s="286"/>
      <c r="AG525" s="287"/>
    </row>
    <row r="526" spans="4:33" s="3" customFormat="1" x14ac:dyDescent="0.25">
      <c r="D526" s="288"/>
      <c r="E526" s="289"/>
      <c r="F526" s="289"/>
      <c r="G526" s="289"/>
      <c r="H526" s="289"/>
      <c r="I526" s="289"/>
      <c r="J526" s="289"/>
      <c r="K526" s="289"/>
      <c r="L526" s="289"/>
      <c r="M526" s="289"/>
      <c r="N526" s="289"/>
      <c r="O526" s="289"/>
      <c r="P526" s="289"/>
      <c r="Q526" s="289"/>
      <c r="R526" s="289"/>
      <c r="S526" s="289"/>
      <c r="T526" s="289"/>
      <c r="U526" s="289"/>
      <c r="V526" s="289"/>
      <c r="W526" s="289"/>
      <c r="X526" s="289"/>
      <c r="Y526" s="289"/>
      <c r="Z526" s="289"/>
      <c r="AA526" s="289"/>
      <c r="AB526" s="289"/>
      <c r="AC526" s="289"/>
      <c r="AD526" s="289"/>
      <c r="AE526" s="289"/>
      <c r="AF526" s="289"/>
      <c r="AG526" s="290"/>
    </row>
    <row r="527" spans="4:33" s="3" customFormat="1" ht="15.75" thickBot="1" x14ac:dyDescent="0.3">
      <c r="D527" s="291"/>
      <c r="E527" s="292"/>
      <c r="F527" s="292"/>
      <c r="G527" s="292"/>
      <c r="H527" s="292"/>
      <c r="I527" s="292"/>
      <c r="J527" s="292"/>
      <c r="K527" s="292"/>
      <c r="L527" s="292"/>
      <c r="M527" s="292"/>
      <c r="N527" s="292"/>
      <c r="O527" s="292"/>
      <c r="P527" s="292"/>
      <c r="Q527" s="292"/>
      <c r="R527" s="292"/>
      <c r="S527" s="292"/>
      <c r="T527" s="292"/>
      <c r="U527" s="292"/>
      <c r="V527" s="292"/>
      <c r="W527" s="292"/>
      <c r="X527" s="292"/>
      <c r="Y527" s="292"/>
      <c r="Z527" s="292"/>
      <c r="AA527" s="292"/>
      <c r="AB527" s="292"/>
      <c r="AC527" s="292"/>
      <c r="AD527" s="292"/>
      <c r="AE527" s="292"/>
      <c r="AF527" s="292"/>
      <c r="AG527" s="293"/>
    </row>
    <row r="528" spans="4:33" s="3" customFormat="1" ht="18" customHeight="1" x14ac:dyDescent="0.25">
      <c r="D528" s="29"/>
      <c r="E528" s="30"/>
      <c r="F528" s="30"/>
      <c r="G528" s="30"/>
      <c r="H528" s="30"/>
      <c r="I528" s="30"/>
      <c r="J528" s="30"/>
      <c r="K528" s="294" t="s">
        <v>73</v>
      </c>
      <c r="L528" s="295"/>
      <c r="M528" s="295"/>
      <c r="N528" s="295"/>
      <c r="O528" s="295"/>
      <c r="P528" s="295"/>
      <c r="Q528" s="295"/>
      <c r="R528" s="296"/>
      <c r="S528" s="30"/>
      <c r="T528" s="30"/>
      <c r="U528" s="30"/>
      <c r="V528" s="30"/>
      <c r="W528" s="30"/>
      <c r="X528" s="30"/>
      <c r="Y528" s="30"/>
      <c r="Z528" s="30"/>
      <c r="AA528" s="30"/>
      <c r="AB528" s="30"/>
      <c r="AC528" s="30"/>
      <c r="AD528" s="30"/>
      <c r="AE528" s="30"/>
      <c r="AF528" s="30"/>
      <c r="AG528" s="31"/>
    </row>
    <row r="529" spans="4:35" s="3" customFormat="1" ht="19.5" customHeight="1" thickBot="1" x14ac:dyDescent="0.3">
      <c r="D529" s="29"/>
      <c r="E529" s="30"/>
      <c r="F529" s="30"/>
      <c r="G529" s="30"/>
      <c r="H529" s="30"/>
      <c r="I529" s="30"/>
      <c r="J529" s="30"/>
      <c r="K529" s="297"/>
      <c r="L529" s="298"/>
      <c r="M529" s="298"/>
      <c r="N529" s="298"/>
      <c r="O529" s="298"/>
      <c r="P529" s="298"/>
      <c r="Q529" s="298"/>
      <c r="R529" s="299"/>
      <c r="S529" s="30"/>
      <c r="T529" s="30"/>
      <c r="U529" s="30"/>
      <c r="V529" s="30"/>
      <c r="W529" s="30"/>
      <c r="X529" s="30"/>
      <c r="Y529" s="30"/>
      <c r="Z529" s="30"/>
      <c r="AA529" s="30"/>
      <c r="AB529" s="30"/>
      <c r="AC529" s="30"/>
      <c r="AD529" s="30"/>
      <c r="AE529" s="30"/>
      <c r="AF529" s="30"/>
      <c r="AG529" s="31"/>
    </row>
    <row r="530" spans="4:35" s="3" customFormat="1" x14ac:dyDescent="0.25">
      <c r="D530" s="302" t="s">
        <v>121</v>
      </c>
      <c r="E530" s="302" t="str">
        <f>IF(OR(M493="",O493=""),"PERDEDOR J21",IF(M493&lt;O493,E491,P491))</f>
        <v>PERU</v>
      </c>
      <c r="F530" s="303"/>
      <c r="G530" s="303"/>
      <c r="H530" s="303"/>
      <c r="I530" s="303"/>
      <c r="J530" s="303"/>
      <c r="K530" s="303"/>
      <c r="L530" s="304"/>
      <c r="M530" s="155">
        <f>IF(OR(AE37="",AF37=""),"",SUM(AE37:AF37))</f>
        <v>66.179999999999993</v>
      </c>
      <c r="N530" s="32" t="s">
        <v>53</v>
      </c>
      <c r="O530" s="157">
        <f>IF(OR(AE38="",AF38=""),"",SUM(AE38:AF38))</f>
        <v>155.97999999999999</v>
      </c>
      <c r="P530" s="302" t="str">
        <f>IF(OR(M496="",O496=""),"PERDEDOR J21",IF(M496&lt;O496,E494,P494))</f>
        <v>NORUEGA</v>
      </c>
      <c r="Q530" s="303"/>
      <c r="R530" s="303"/>
      <c r="S530" s="303"/>
      <c r="T530" s="303"/>
      <c r="U530" s="303"/>
      <c r="V530" s="303"/>
      <c r="W530" s="303"/>
      <c r="X530" s="303"/>
      <c r="Y530" s="303"/>
      <c r="Z530" s="303"/>
      <c r="AA530" s="303"/>
      <c r="AB530" s="303"/>
      <c r="AC530" s="303"/>
      <c r="AD530" s="303"/>
      <c r="AE530" s="303"/>
      <c r="AF530" s="303"/>
      <c r="AG530" s="304"/>
    </row>
    <row r="531" spans="4:35" s="3" customFormat="1" ht="15.75" thickBot="1" x14ac:dyDescent="0.3">
      <c r="D531" s="311"/>
      <c r="E531" s="305"/>
      <c r="F531" s="306"/>
      <c r="G531" s="306"/>
      <c r="H531" s="306"/>
      <c r="I531" s="306"/>
      <c r="J531" s="306"/>
      <c r="K531" s="306"/>
      <c r="L531" s="307"/>
      <c r="M531" s="49" t="str">
        <f>IF(OR(AG37="",AH37=""),"",SUM(AG37:AH37))</f>
        <v/>
      </c>
      <c r="N531" s="50" t="s">
        <v>53</v>
      </c>
      <c r="O531" s="51" t="str">
        <f>IF(OR(AG38="",AH38=""),"",SUM(AG38:AH38))</f>
        <v/>
      </c>
      <c r="P531" s="305"/>
      <c r="Q531" s="306"/>
      <c r="R531" s="306"/>
      <c r="S531" s="306"/>
      <c r="T531" s="306"/>
      <c r="U531" s="306"/>
      <c r="V531" s="306"/>
      <c r="W531" s="306"/>
      <c r="X531" s="306"/>
      <c r="Y531" s="306"/>
      <c r="Z531" s="306"/>
      <c r="AA531" s="306"/>
      <c r="AB531" s="306"/>
      <c r="AC531" s="306"/>
      <c r="AD531" s="306"/>
      <c r="AE531" s="306"/>
      <c r="AF531" s="306"/>
      <c r="AG531" s="307"/>
    </row>
    <row r="532" spans="4:35" s="3" customFormat="1" ht="19.5" customHeight="1" thickBot="1" x14ac:dyDescent="0.3">
      <c r="D532" s="52"/>
      <c r="E532" s="53"/>
      <c r="F532" s="54"/>
      <c r="G532" s="54"/>
      <c r="H532" s="54"/>
      <c r="I532" s="54"/>
      <c r="J532" s="54"/>
      <c r="K532" s="54"/>
      <c r="L532" s="55"/>
      <c r="M532" s="56" t="str">
        <f>IF(OR(M531="",O530=""),"",SUM(M530:M531))</f>
        <v/>
      </c>
      <c r="N532" s="57"/>
      <c r="O532" s="58" t="str">
        <f>IF(OR(M531="",O530=""),"",SUM(O530:O531))</f>
        <v/>
      </c>
      <c r="P532" s="308"/>
      <c r="Q532" s="309"/>
      <c r="R532" s="309"/>
      <c r="S532" s="309"/>
      <c r="T532" s="309"/>
      <c r="U532" s="309"/>
      <c r="V532" s="309"/>
      <c r="W532" s="309"/>
      <c r="X532" s="309"/>
      <c r="Y532" s="309"/>
      <c r="Z532" s="309"/>
      <c r="AA532" s="309"/>
      <c r="AB532" s="309"/>
      <c r="AC532" s="309"/>
      <c r="AD532" s="309"/>
      <c r="AE532" s="309"/>
      <c r="AF532" s="309"/>
      <c r="AG532" s="310"/>
    </row>
    <row r="533" spans="4:35" s="3" customFormat="1" ht="18" customHeight="1" thickBot="1" x14ac:dyDescent="0.3">
      <c r="D533" s="63"/>
      <c r="E533" s="63"/>
      <c r="F533" s="63"/>
      <c r="G533" s="63"/>
      <c r="H533" s="63"/>
      <c r="I533" s="63"/>
      <c r="J533" s="64"/>
      <c r="K533" s="64"/>
      <c r="L533" s="65"/>
      <c r="M533" s="65"/>
      <c r="N533" s="65"/>
      <c r="O533" s="65"/>
      <c r="P533" s="65"/>
      <c r="Q533" s="65"/>
      <c r="R533" s="65"/>
      <c r="S533" s="65"/>
      <c r="T533" s="65"/>
      <c r="U533" s="65"/>
      <c r="V533" s="65"/>
      <c r="W533" s="65"/>
      <c r="X533" s="65"/>
      <c r="Y533" s="65"/>
      <c r="Z533" s="65"/>
      <c r="AA533" s="65"/>
      <c r="AB533" s="65"/>
      <c r="AC533" s="65"/>
      <c r="AD533" s="65"/>
      <c r="AE533" s="65"/>
      <c r="AF533" s="65"/>
      <c r="AG533" s="65"/>
      <c r="AH533" s="9"/>
      <c r="AI533" s="9"/>
    </row>
    <row r="534" spans="4:35" s="3" customFormat="1" x14ac:dyDescent="0.25">
      <c r="D534" s="285" t="s">
        <v>71</v>
      </c>
      <c r="E534" s="286"/>
      <c r="F534" s="286"/>
      <c r="G534" s="286"/>
      <c r="H534" s="286"/>
      <c r="I534" s="286"/>
      <c r="J534" s="286"/>
      <c r="K534" s="286"/>
      <c r="L534" s="286"/>
      <c r="M534" s="286"/>
      <c r="N534" s="286"/>
      <c r="O534" s="286"/>
      <c r="P534" s="286"/>
      <c r="Q534" s="286"/>
      <c r="R534" s="286"/>
      <c r="S534" s="286"/>
      <c r="T534" s="286"/>
      <c r="U534" s="286"/>
      <c r="V534" s="286"/>
      <c r="W534" s="286"/>
      <c r="X534" s="286"/>
      <c r="Y534" s="286"/>
      <c r="Z534" s="286"/>
      <c r="AA534" s="286"/>
      <c r="AB534" s="286"/>
      <c r="AC534" s="286"/>
      <c r="AD534" s="286"/>
      <c r="AE534" s="286"/>
      <c r="AF534" s="286"/>
      <c r="AG534" s="287"/>
    </row>
    <row r="535" spans="4:35" s="3" customFormat="1" x14ac:dyDescent="0.25">
      <c r="D535" s="288"/>
      <c r="E535" s="289"/>
      <c r="F535" s="289"/>
      <c r="G535" s="289"/>
      <c r="H535" s="289"/>
      <c r="I535" s="289"/>
      <c r="J535" s="289"/>
      <c r="K535" s="289"/>
      <c r="L535" s="289"/>
      <c r="M535" s="289"/>
      <c r="N535" s="289"/>
      <c r="O535" s="289"/>
      <c r="P535" s="289"/>
      <c r="Q535" s="289"/>
      <c r="R535" s="289"/>
      <c r="S535" s="289"/>
      <c r="T535" s="289"/>
      <c r="U535" s="289"/>
      <c r="V535" s="289"/>
      <c r="W535" s="289"/>
      <c r="X535" s="289"/>
      <c r="Y535" s="289"/>
      <c r="Z535" s="289"/>
      <c r="AA535" s="289"/>
      <c r="AB535" s="289"/>
      <c r="AC535" s="289"/>
      <c r="AD535" s="289"/>
      <c r="AE535" s="289"/>
      <c r="AF535" s="289"/>
      <c r="AG535" s="290"/>
    </row>
    <row r="536" spans="4:35" s="3" customFormat="1" ht="15.75" thickBot="1" x14ac:dyDescent="0.3">
      <c r="D536" s="291"/>
      <c r="E536" s="292"/>
      <c r="F536" s="292"/>
      <c r="G536" s="292"/>
      <c r="H536" s="292"/>
      <c r="I536" s="292"/>
      <c r="J536" s="292"/>
      <c r="K536" s="292"/>
      <c r="L536" s="292"/>
      <c r="M536" s="292"/>
      <c r="N536" s="292"/>
      <c r="O536" s="292"/>
      <c r="P536" s="292"/>
      <c r="Q536" s="292"/>
      <c r="R536" s="292"/>
      <c r="S536" s="292"/>
      <c r="T536" s="292"/>
      <c r="U536" s="292"/>
      <c r="V536" s="292"/>
      <c r="W536" s="292"/>
      <c r="X536" s="292"/>
      <c r="Y536" s="292"/>
      <c r="Z536" s="292"/>
      <c r="AA536" s="292"/>
      <c r="AB536" s="292"/>
      <c r="AC536" s="292"/>
      <c r="AD536" s="292"/>
      <c r="AE536" s="292"/>
      <c r="AF536" s="292"/>
      <c r="AG536" s="293"/>
    </row>
    <row r="537" spans="4:35" s="3" customFormat="1" ht="18.75" customHeight="1" x14ac:dyDescent="0.25">
      <c r="D537" s="29"/>
      <c r="E537" s="30"/>
      <c r="F537" s="30"/>
      <c r="G537" s="30"/>
      <c r="H537" s="30"/>
      <c r="I537" s="30"/>
      <c r="J537" s="30"/>
      <c r="K537" s="294" t="s">
        <v>73</v>
      </c>
      <c r="L537" s="295"/>
      <c r="M537" s="295"/>
      <c r="N537" s="295"/>
      <c r="O537" s="295"/>
      <c r="P537" s="295"/>
      <c r="Q537" s="295"/>
      <c r="R537" s="296"/>
      <c r="S537" s="30"/>
      <c r="T537" s="30"/>
      <c r="U537" s="30"/>
      <c r="V537" s="30"/>
      <c r="W537" s="30"/>
      <c r="X537" s="30"/>
      <c r="Y537" s="30"/>
      <c r="Z537" s="30"/>
      <c r="AA537" s="30"/>
      <c r="AB537" s="30"/>
      <c r="AC537" s="30"/>
      <c r="AD537" s="30"/>
      <c r="AE537" s="30"/>
      <c r="AF537" s="30"/>
      <c r="AG537" s="31"/>
    </row>
    <row r="538" spans="4:35" s="3" customFormat="1" ht="18.75" customHeight="1" thickBot="1" x14ac:dyDescent="0.3">
      <c r="D538" s="29"/>
      <c r="E538" s="30"/>
      <c r="F538" s="30"/>
      <c r="G538" s="30"/>
      <c r="H538" s="30"/>
      <c r="I538" s="30"/>
      <c r="J538" s="30"/>
      <c r="K538" s="297"/>
      <c r="L538" s="298"/>
      <c r="M538" s="298"/>
      <c r="N538" s="298"/>
      <c r="O538" s="298"/>
      <c r="P538" s="298"/>
      <c r="Q538" s="298"/>
      <c r="R538" s="299"/>
      <c r="S538" s="30"/>
      <c r="T538" s="30"/>
      <c r="U538" s="30"/>
      <c r="V538" s="30"/>
      <c r="W538" s="30"/>
      <c r="X538" s="30"/>
      <c r="Y538" s="30"/>
      <c r="Z538" s="30"/>
      <c r="AA538" s="30"/>
      <c r="AB538" s="30"/>
      <c r="AC538" s="30"/>
      <c r="AD538" s="30"/>
      <c r="AE538" s="30"/>
      <c r="AF538" s="30"/>
      <c r="AG538" s="31"/>
    </row>
    <row r="539" spans="4:35" s="3" customFormat="1" x14ac:dyDescent="0.25">
      <c r="D539" s="302" t="s">
        <v>122</v>
      </c>
      <c r="E539" s="302" t="str">
        <f>IF(OR(M493="",O493=""),"VENCEDOR J21",IF(M493&gt;O493,E491,P491))</f>
        <v>ARGENTINA</v>
      </c>
      <c r="F539" s="303"/>
      <c r="G539" s="303"/>
      <c r="H539" s="303"/>
      <c r="I539" s="303"/>
      <c r="J539" s="303"/>
      <c r="K539" s="303"/>
      <c r="L539" s="304"/>
      <c r="M539" s="155">
        <f>IF(OR(AE39="",AF39=""),"",SUM(AE39:AF39))</f>
        <v>120.85</v>
      </c>
      <c r="N539" s="32" t="s">
        <v>53</v>
      </c>
      <c r="O539" s="157">
        <f>IF(OR(AE40="",AF40=""),"",SUM(AE40:AF40))</f>
        <v>126.86</v>
      </c>
      <c r="P539" s="302" t="str">
        <f>IF(OR(M496="",O496=""),"VENDEDOR J21",IF(M496&gt;O496,E494,P494))</f>
        <v>EUA</v>
      </c>
      <c r="Q539" s="303"/>
      <c r="R539" s="303"/>
      <c r="S539" s="303"/>
      <c r="T539" s="303"/>
      <c r="U539" s="303"/>
      <c r="V539" s="303"/>
      <c r="W539" s="303"/>
      <c r="X539" s="303"/>
      <c r="Y539" s="303"/>
      <c r="Z539" s="303"/>
      <c r="AA539" s="303"/>
      <c r="AB539" s="303"/>
      <c r="AC539" s="303"/>
      <c r="AD539" s="303"/>
      <c r="AE539" s="303"/>
      <c r="AF539" s="303"/>
      <c r="AG539" s="304"/>
    </row>
    <row r="540" spans="4:35" s="3" customFormat="1" ht="15.75" thickBot="1" x14ac:dyDescent="0.3">
      <c r="D540" s="311"/>
      <c r="E540" s="305"/>
      <c r="F540" s="306"/>
      <c r="G540" s="306"/>
      <c r="H540" s="306"/>
      <c r="I540" s="306"/>
      <c r="J540" s="306"/>
      <c r="K540" s="306"/>
      <c r="L540" s="307"/>
      <c r="M540" s="49" t="str">
        <f>IF(OR(AG39="",AH39=""),"",SUM(AG39:AH39))</f>
        <v/>
      </c>
      <c r="N540" s="50" t="s">
        <v>53</v>
      </c>
      <c r="O540" s="51" t="str">
        <f>IF(OR(AG40="",AH40=""),"",SUM(AG40:AH40))</f>
        <v/>
      </c>
      <c r="P540" s="305"/>
      <c r="Q540" s="306"/>
      <c r="R540" s="306"/>
      <c r="S540" s="306"/>
      <c r="T540" s="306"/>
      <c r="U540" s="306"/>
      <c r="V540" s="306"/>
      <c r="W540" s="306"/>
      <c r="X540" s="306"/>
      <c r="Y540" s="306"/>
      <c r="Z540" s="306"/>
      <c r="AA540" s="306"/>
      <c r="AB540" s="306"/>
      <c r="AC540" s="306"/>
      <c r="AD540" s="306"/>
      <c r="AE540" s="306"/>
      <c r="AF540" s="306"/>
      <c r="AG540" s="307"/>
    </row>
    <row r="541" spans="4:35" s="3" customFormat="1" ht="17.25" customHeight="1" thickBot="1" x14ac:dyDescent="0.3">
      <c r="D541" s="52"/>
      <c r="E541" s="53"/>
      <c r="F541" s="54"/>
      <c r="G541" s="54"/>
      <c r="H541" s="54"/>
      <c r="I541" s="54"/>
      <c r="J541" s="54"/>
      <c r="K541" s="54"/>
      <c r="L541" s="55"/>
      <c r="M541" s="56" t="str">
        <f>IF(OR(M540="",O539=""),"",SUM(M539:M540))</f>
        <v/>
      </c>
      <c r="N541" s="57"/>
      <c r="O541" s="58" t="str">
        <f>IF(OR(M540="",O539=""),"",SUM(O539:O540))</f>
        <v/>
      </c>
      <c r="P541" s="308"/>
      <c r="Q541" s="309"/>
      <c r="R541" s="309"/>
      <c r="S541" s="309"/>
      <c r="T541" s="309"/>
      <c r="U541" s="309"/>
      <c r="V541" s="309"/>
      <c r="W541" s="309"/>
      <c r="X541" s="309"/>
      <c r="Y541" s="309"/>
      <c r="Z541" s="309"/>
      <c r="AA541" s="309"/>
      <c r="AB541" s="309"/>
      <c r="AC541" s="309"/>
      <c r="AD541" s="309"/>
      <c r="AE541" s="309"/>
      <c r="AF541" s="309"/>
      <c r="AG541" s="310"/>
    </row>
    <row r="542" spans="4:35" s="3" customFormat="1" ht="19.5" customHeight="1" thickBot="1" x14ac:dyDescent="0.3">
      <c r="D542" s="63"/>
      <c r="E542" s="63"/>
      <c r="F542" s="63"/>
      <c r="G542" s="63"/>
      <c r="H542" s="63"/>
      <c r="I542" s="63"/>
      <c r="J542" s="63"/>
      <c r="K542" s="63"/>
      <c r="L542" s="20"/>
      <c r="M542" s="20"/>
      <c r="N542" s="20"/>
      <c r="O542" s="20"/>
      <c r="P542" s="20"/>
      <c r="Q542" s="20"/>
      <c r="R542" s="20"/>
      <c r="S542" s="20"/>
      <c r="T542" s="20"/>
      <c r="U542" s="20"/>
      <c r="V542" s="20"/>
      <c r="W542" s="20"/>
      <c r="X542" s="20"/>
      <c r="Y542" s="20"/>
      <c r="Z542" s="20"/>
      <c r="AA542" s="20"/>
      <c r="AB542" s="20"/>
      <c r="AC542" s="20"/>
      <c r="AD542" s="20"/>
      <c r="AE542" s="20"/>
      <c r="AF542" s="20"/>
      <c r="AG542" s="20"/>
    </row>
    <row r="543" spans="4:35" s="3" customFormat="1" ht="21" customHeight="1" x14ac:dyDescent="0.25">
      <c r="D543" s="315" t="str">
        <f>IF(OR(M541="",O541=""),"Campeão",IF(M541&gt;O541,E539,P539))</f>
        <v>Campeão</v>
      </c>
      <c r="E543" s="316"/>
      <c r="F543" s="316"/>
      <c r="G543" s="316"/>
      <c r="H543" s="316"/>
      <c r="I543" s="316"/>
      <c r="J543" s="316"/>
      <c r="K543" s="316"/>
      <c r="L543" s="317"/>
      <c r="M543" s="324" t="s">
        <v>169</v>
      </c>
      <c r="N543" s="325"/>
      <c r="O543" s="325"/>
      <c r="P543" s="325"/>
      <c r="Q543" s="325"/>
      <c r="R543" s="325"/>
      <c r="S543" s="325"/>
      <c r="T543" s="325"/>
      <c r="U543" s="325"/>
      <c r="V543" s="325"/>
      <c r="W543" s="325"/>
      <c r="X543" s="325"/>
      <c r="Y543" s="325"/>
      <c r="Z543" s="325"/>
      <c r="AA543" s="325"/>
      <c r="AB543" s="325"/>
      <c r="AC543" s="325"/>
      <c r="AD543" s="325"/>
      <c r="AE543" s="325"/>
      <c r="AF543" s="325"/>
      <c r="AG543" s="326"/>
    </row>
    <row r="544" spans="4:35" s="3" customFormat="1" ht="21.75" customHeight="1" x14ac:dyDescent="0.25">
      <c r="D544" s="318"/>
      <c r="E544" s="319"/>
      <c r="F544" s="319"/>
      <c r="G544" s="319"/>
      <c r="H544" s="319"/>
      <c r="I544" s="319"/>
      <c r="J544" s="319"/>
      <c r="K544" s="319"/>
      <c r="L544" s="320"/>
      <c r="M544" s="327"/>
      <c r="N544" s="328"/>
      <c r="O544" s="328"/>
      <c r="P544" s="328"/>
      <c r="Q544" s="328"/>
      <c r="R544" s="328"/>
      <c r="S544" s="328"/>
      <c r="T544" s="328"/>
      <c r="U544" s="328"/>
      <c r="V544" s="328"/>
      <c r="W544" s="328"/>
      <c r="X544" s="328"/>
      <c r="Y544" s="328"/>
      <c r="Z544" s="328"/>
      <c r="AA544" s="328"/>
      <c r="AB544" s="328"/>
      <c r="AC544" s="328"/>
      <c r="AD544" s="328"/>
      <c r="AE544" s="328"/>
      <c r="AF544" s="328"/>
      <c r="AG544" s="329"/>
    </row>
    <row r="545" spans="4:33" s="3" customFormat="1" ht="18.75" customHeight="1" x14ac:dyDescent="0.25">
      <c r="D545" s="318"/>
      <c r="E545" s="319"/>
      <c r="F545" s="319"/>
      <c r="G545" s="319"/>
      <c r="H545" s="319"/>
      <c r="I545" s="319"/>
      <c r="J545" s="319"/>
      <c r="K545" s="319"/>
      <c r="L545" s="320"/>
      <c r="M545" s="327"/>
      <c r="N545" s="328"/>
      <c r="O545" s="328"/>
      <c r="P545" s="328"/>
      <c r="Q545" s="328"/>
      <c r="R545" s="328"/>
      <c r="S545" s="328"/>
      <c r="T545" s="328"/>
      <c r="U545" s="328"/>
      <c r="V545" s="328"/>
      <c r="W545" s="328"/>
      <c r="X545" s="328"/>
      <c r="Y545" s="328"/>
      <c r="Z545" s="328"/>
      <c r="AA545" s="328"/>
      <c r="AB545" s="328"/>
      <c r="AC545" s="328"/>
      <c r="AD545" s="328"/>
      <c r="AE545" s="328"/>
      <c r="AF545" s="328"/>
      <c r="AG545" s="329"/>
    </row>
    <row r="546" spans="4:33" s="3" customFormat="1" ht="24" customHeight="1" x14ac:dyDescent="0.25">
      <c r="D546" s="318"/>
      <c r="E546" s="319"/>
      <c r="F546" s="319"/>
      <c r="G546" s="319"/>
      <c r="H546" s="319"/>
      <c r="I546" s="319"/>
      <c r="J546" s="319"/>
      <c r="K546" s="319"/>
      <c r="L546" s="320"/>
      <c r="M546" s="327"/>
      <c r="N546" s="328"/>
      <c r="O546" s="328"/>
      <c r="P546" s="328"/>
      <c r="Q546" s="328"/>
      <c r="R546" s="328"/>
      <c r="S546" s="328"/>
      <c r="T546" s="328"/>
      <c r="U546" s="328"/>
      <c r="V546" s="328"/>
      <c r="W546" s="328"/>
      <c r="X546" s="328"/>
      <c r="Y546" s="328"/>
      <c r="Z546" s="328"/>
      <c r="AA546" s="328"/>
      <c r="AB546" s="328"/>
      <c r="AC546" s="328"/>
      <c r="AD546" s="328"/>
      <c r="AE546" s="328"/>
      <c r="AF546" s="328"/>
      <c r="AG546" s="329"/>
    </row>
    <row r="547" spans="4:33" s="3" customFormat="1" ht="15" customHeight="1" x14ac:dyDescent="0.25">
      <c r="D547" s="318"/>
      <c r="E547" s="319"/>
      <c r="F547" s="319"/>
      <c r="G547" s="319"/>
      <c r="H547" s="319"/>
      <c r="I547" s="319"/>
      <c r="J547" s="319"/>
      <c r="K547" s="319"/>
      <c r="L547" s="320"/>
      <c r="M547" s="327"/>
      <c r="N547" s="328"/>
      <c r="O547" s="328"/>
      <c r="P547" s="328"/>
      <c r="Q547" s="328"/>
      <c r="R547" s="328"/>
      <c r="S547" s="328"/>
      <c r="T547" s="328"/>
      <c r="U547" s="328"/>
      <c r="V547" s="328"/>
      <c r="W547" s="328"/>
      <c r="X547" s="328"/>
      <c r="Y547" s="328"/>
      <c r="Z547" s="328"/>
      <c r="AA547" s="328"/>
      <c r="AB547" s="328"/>
      <c r="AC547" s="328"/>
      <c r="AD547" s="328"/>
      <c r="AE547" s="328"/>
      <c r="AF547" s="328"/>
      <c r="AG547" s="329"/>
    </row>
    <row r="548" spans="4:33" s="3" customFormat="1" ht="21.75" customHeight="1" x14ac:dyDescent="0.25">
      <c r="D548" s="318"/>
      <c r="E548" s="319"/>
      <c r="F548" s="319"/>
      <c r="G548" s="319"/>
      <c r="H548" s="319"/>
      <c r="I548" s="319"/>
      <c r="J548" s="319"/>
      <c r="K548" s="319"/>
      <c r="L548" s="320"/>
      <c r="M548" s="327"/>
      <c r="N548" s="328"/>
      <c r="O548" s="328"/>
      <c r="P548" s="328"/>
      <c r="Q548" s="328"/>
      <c r="R548" s="328"/>
      <c r="S548" s="328"/>
      <c r="T548" s="328"/>
      <c r="U548" s="328"/>
      <c r="V548" s="328"/>
      <c r="W548" s="328"/>
      <c r="X548" s="328"/>
      <c r="Y548" s="328"/>
      <c r="Z548" s="328"/>
      <c r="AA548" s="328"/>
      <c r="AB548" s="328"/>
      <c r="AC548" s="328"/>
      <c r="AD548" s="328"/>
      <c r="AE548" s="328"/>
      <c r="AF548" s="328"/>
      <c r="AG548" s="329"/>
    </row>
    <row r="549" spans="4:33" s="3" customFormat="1" ht="19.5" customHeight="1" x14ac:dyDescent="0.25">
      <c r="D549" s="318"/>
      <c r="E549" s="319"/>
      <c r="F549" s="319"/>
      <c r="G549" s="319"/>
      <c r="H549" s="319"/>
      <c r="I549" s="319"/>
      <c r="J549" s="319"/>
      <c r="K549" s="319"/>
      <c r="L549" s="320"/>
      <c r="M549" s="327"/>
      <c r="N549" s="328"/>
      <c r="O549" s="328"/>
      <c r="P549" s="328"/>
      <c r="Q549" s="328"/>
      <c r="R549" s="328"/>
      <c r="S549" s="328"/>
      <c r="T549" s="328"/>
      <c r="U549" s="328"/>
      <c r="V549" s="328"/>
      <c r="W549" s="328"/>
      <c r="X549" s="328"/>
      <c r="Y549" s="328"/>
      <c r="Z549" s="328"/>
      <c r="AA549" s="328"/>
      <c r="AB549" s="328"/>
      <c r="AC549" s="328"/>
      <c r="AD549" s="328"/>
      <c r="AE549" s="328"/>
      <c r="AF549" s="328"/>
      <c r="AG549" s="329"/>
    </row>
    <row r="550" spans="4:33" s="3" customFormat="1" ht="18.75" customHeight="1" x14ac:dyDescent="0.25">
      <c r="D550" s="318"/>
      <c r="E550" s="319"/>
      <c r="F550" s="319"/>
      <c r="G550" s="319"/>
      <c r="H550" s="319"/>
      <c r="I550" s="319"/>
      <c r="J550" s="319"/>
      <c r="K550" s="319"/>
      <c r="L550" s="320"/>
      <c r="M550" s="327"/>
      <c r="N550" s="328"/>
      <c r="O550" s="328"/>
      <c r="P550" s="328"/>
      <c r="Q550" s="328"/>
      <c r="R550" s="328"/>
      <c r="S550" s="328"/>
      <c r="T550" s="328"/>
      <c r="U550" s="328"/>
      <c r="V550" s="328"/>
      <c r="W550" s="328"/>
      <c r="X550" s="328"/>
      <c r="Y550" s="328"/>
      <c r="Z550" s="328"/>
      <c r="AA550" s="328"/>
      <c r="AB550" s="328"/>
      <c r="AC550" s="328"/>
      <c r="AD550" s="328"/>
      <c r="AE550" s="328"/>
      <c r="AF550" s="328"/>
      <c r="AG550" s="329"/>
    </row>
    <row r="551" spans="4:33" s="3" customFormat="1" ht="17.25" customHeight="1" x14ac:dyDescent="0.25">
      <c r="D551" s="318"/>
      <c r="E551" s="319"/>
      <c r="F551" s="319"/>
      <c r="G551" s="319"/>
      <c r="H551" s="319"/>
      <c r="I551" s="319"/>
      <c r="J551" s="319"/>
      <c r="K551" s="319"/>
      <c r="L551" s="320"/>
      <c r="M551" s="327"/>
      <c r="N551" s="328"/>
      <c r="O551" s="328"/>
      <c r="P551" s="328"/>
      <c r="Q551" s="328"/>
      <c r="R551" s="328"/>
      <c r="S551" s="328"/>
      <c r="T551" s="328"/>
      <c r="U551" s="328"/>
      <c r="V551" s="328"/>
      <c r="W551" s="328"/>
      <c r="X551" s="328"/>
      <c r="Y551" s="328"/>
      <c r="Z551" s="328"/>
      <c r="AA551" s="328"/>
      <c r="AB551" s="328"/>
      <c r="AC551" s="328"/>
      <c r="AD551" s="328"/>
      <c r="AE551" s="328"/>
      <c r="AF551" s="328"/>
      <c r="AG551" s="329"/>
    </row>
    <row r="552" spans="4:33" s="3" customFormat="1" ht="21" customHeight="1" thickBot="1" x14ac:dyDescent="0.3">
      <c r="D552" s="321"/>
      <c r="E552" s="322"/>
      <c r="F552" s="322"/>
      <c r="G552" s="322"/>
      <c r="H552" s="322"/>
      <c r="I552" s="322"/>
      <c r="J552" s="322"/>
      <c r="K552" s="322"/>
      <c r="L552" s="323"/>
      <c r="M552" s="330"/>
      <c r="N552" s="331"/>
      <c r="O552" s="331"/>
      <c r="P552" s="331"/>
      <c r="Q552" s="331"/>
      <c r="R552" s="331"/>
      <c r="S552" s="331"/>
      <c r="T552" s="331"/>
      <c r="U552" s="331"/>
      <c r="V552" s="331"/>
      <c r="W552" s="331"/>
      <c r="X552" s="331"/>
      <c r="Y552" s="331"/>
      <c r="Z552" s="331"/>
      <c r="AA552" s="331"/>
      <c r="AB552" s="331"/>
      <c r="AC552" s="331"/>
      <c r="AD552" s="331"/>
      <c r="AE552" s="331"/>
      <c r="AF552" s="331"/>
      <c r="AG552" s="332"/>
    </row>
    <row r="553" spans="4:33" s="3" customFormat="1" ht="17.25" customHeight="1" thickBot="1" x14ac:dyDescent="0.3">
      <c r="D553" s="63"/>
      <c r="E553" s="63"/>
      <c r="F553" s="63"/>
      <c r="G553" s="63"/>
      <c r="H553" s="63"/>
      <c r="I553" s="63"/>
      <c r="J553" s="63"/>
      <c r="K553" s="63"/>
      <c r="L553" s="20"/>
      <c r="M553" s="20"/>
      <c r="N553" s="20"/>
      <c r="O553" s="20"/>
      <c r="P553" s="20"/>
      <c r="Q553" s="20"/>
      <c r="R553" s="20"/>
      <c r="S553" s="20"/>
      <c r="T553" s="20"/>
      <c r="U553" s="20"/>
      <c r="V553" s="20"/>
      <c r="W553" s="20"/>
      <c r="X553" s="20"/>
      <c r="Y553" s="20"/>
      <c r="Z553" s="20"/>
      <c r="AA553" s="20"/>
      <c r="AB553" s="20"/>
      <c r="AC553" s="20"/>
      <c r="AD553" s="20"/>
      <c r="AE553" s="20"/>
      <c r="AF553" s="20"/>
      <c r="AG553" s="20"/>
    </row>
    <row r="554" spans="4:33" s="3" customFormat="1" ht="21.75" customHeight="1" x14ac:dyDescent="0.25">
      <c r="D554" s="315" t="str">
        <f>IF(OR(M541="",O541=""),"vice",IF(M541&lt;O541,E539,P539))</f>
        <v>vice</v>
      </c>
      <c r="E554" s="316"/>
      <c r="F554" s="316"/>
      <c r="G554" s="316"/>
      <c r="H554" s="316"/>
      <c r="I554" s="316"/>
      <c r="J554" s="316"/>
      <c r="K554" s="316"/>
      <c r="L554" s="317"/>
      <c r="M554" s="324" t="s">
        <v>170</v>
      </c>
      <c r="N554" s="325"/>
      <c r="O554" s="325"/>
      <c r="P554" s="325"/>
      <c r="Q554" s="325"/>
      <c r="R554" s="325"/>
      <c r="S554" s="325"/>
      <c r="T554" s="325"/>
      <c r="U554" s="325"/>
      <c r="V554" s="325"/>
      <c r="W554" s="325"/>
      <c r="X554" s="325"/>
      <c r="Y554" s="325"/>
      <c r="Z554" s="325"/>
      <c r="AA554" s="325"/>
      <c r="AB554" s="325"/>
      <c r="AC554" s="325"/>
      <c r="AD554" s="325"/>
      <c r="AE554" s="325"/>
      <c r="AF554" s="325"/>
      <c r="AG554" s="326"/>
    </row>
    <row r="555" spans="4:33" s="3" customFormat="1" ht="21" customHeight="1" x14ac:dyDescent="0.25">
      <c r="D555" s="318"/>
      <c r="E555" s="319"/>
      <c r="F555" s="319"/>
      <c r="G555" s="319"/>
      <c r="H555" s="319"/>
      <c r="I555" s="319"/>
      <c r="J555" s="319"/>
      <c r="K555" s="319"/>
      <c r="L555" s="320"/>
      <c r="M555" s="327"/>
      <c r="N555" s="328"/>
      <c r="O555" s="328"/>
      <c r="P555" s="328"/>
      <c r="Q555" s="328"/>
      <c r="R555" s="328"/>
      <c r="S555" s="328"/>
      <c r="T555" s="328"/>
      <c r="U555" s="328"/>
      <c r="V555" s="328"/>
      <c r="W555" s="328"/>
      <c r="X555" s="328"/>
      <c r="Y555" s="328"/>
      <c r="Z555" s="328"/>
      <c r="AA555" s="328"/>
      <c r="AB555" s="328"/>
      <c r="AC555" s="328"/>
      <c r="AD555" s="328"/>
      <c r="AE555" s="328"/>
      <c r="AF555" s="328"/>
      <c r="AG555" s="329"/>
    </row>
    <row r="556" spans="4:33" s="3" customFormat="1" ht="28.5" customHeight="1" x14ac:dyDescent="0.25">
      <c r="D556" s="318"/>
      <c r="E556" s="319"/>
      <c r="F556" s="319"/>
      <c r="G556" s="319"/>
      <c r="H556" s="319"/>
      <c r="I556" s="319"/>
      <c r="J556" s="319"/>
      <c r="K556" s="319"/>
      <c r="L556" s="320"/>
      <c r="M556" s="327"/>
      <c r="N556" s="328"/>
      <c r="O556" s="328"/>
      <c r="P556" s="328"/>
      <c r="Q556" s="328"/>
      <c r="R556" s="328"/>
      <c r="S556" s="328"/>
      <c r="T556" s="328"/>
      <c r="U556" s="328"/>
      <c r="V556" s="328"/>
      <c r="W556" s="328"/>
      <c r="X556" s="328"/>
      <c r="Y556" s="328"/>
      <c r="Z556" s="328"/>
      <c r="AA556" s="328"/>
      <c r="AB556" s="328"/>
      <c r="AC556" s="328"/>
      <c r="AD556" s="328"/>
      <c r="AE556" s="328"/>
      <c r="AF556" s="328"/>
      <c r="AG556" s="329"/>
    </row>
    <row r="557" spans="4:33" s="3" customFormat="1" ht="23.25" customHeight="1" x14ac:dyDescent="0.25">
      <c r="D557" s="318"/>
      <c r="E557" s="319"/>
      <c r="F557" s="319"/>
      <c r="G557" s="319"/>
      <c r="H557" s="319"/>
      <c r="I557" s="319"/>
      <c r="J557" s="319"/>
      <c r="K557" s="319"/>
      <c r="L557" s="320"/>
      <c r="M557" s="327"/>
      <c r="N557" s="328"/>
      <c r="O557" s="328"/>
      <c r="P557" s="328"/>
      <c r="Q557" s="328"/>
      <c r="R557" s="328"/>
      <c r="S557" s="328"/>
      <c r="T557" s="328"/>
      <c r="U557" s="328"/>
      <c r="V557" s="328"/>
      <c r="W557" s="328"/>
      <c r="X557" s="328"/>
      <c r="Y557" s="328"/>
      <c r="Z557" s="328"/>
      <c r="AA557" s="328"/>
      <c r="AB557" s="328"/>
      <c r="AC557" s="328"/>
      <c r="AD557" s="328"/>
      <c r="AE557" s="328"/>
      <c r="AF557" s="328"/>
      <c r="AG557" s="329"/>
    </row>
    <row r="558" spans="4:33" s="3" customFormat="1" x14ac:dyDescent="0.25">
      <c r="D558" s="318"/>
      <c r="E558" s="319"/>
      <c r="F558" s="319"/>
      <c r="G558" s="319"/>
      <c r="H558" s="319"/>
      <c r="I558" s="319"/>
      <c r="J558" s="319"/>
      <c r="K558" s="319"/>
      <c r="L558" s="320"/>
      <c r="M558" s="327"/>
      <c r="N558" s="328"/>
      <c r="O558" s="328"/>
      <c r="P558" s="328"/>
      <c r="Q558" s="328"/>
      <c r="R558" s="328"/>
      <c r="S558" s="328"/>
      <c r="T558" s="328"/>
      <c r="U558" s="328"/>
      <c r="V558" s="328"/>
      <c r="W558" s="328"/>
      <c r="X558" s="328"/>
      <c r="Y558" s="328"/>
      <c r="Z558" s="328"/>
      <c r="AA558" s="328"/>
      <c r="AB558" s="328"/>
      <c r="AC558" s="328"/>
      <c r="AD558" s="328"/>
      <c r="AE558" s="328"/>
      <c r="AF558" s="328"/>
      <c r="AG558" s="329"/>
    </row>
    <row r="559" spans="4:33" s="3" customFormat="1" ht="27" customHeight="1" x14ac:dyDescent="0.25">
      <c r="D559" s="318"/>
      <c r="E559" s="319"/>
      <c r="F559" s="319"/>
      <c r="G559" s="319"/>
      <c r="H559" s="319"/>
      <c r="I559" s="319"/>
      <c r="J559" s="319"/>
      <c r="K559" s="319"/>
      <c r="L559" s="320"/>
      <c r="M559" s="327"/>
      <c r="N559" s="328"/>
      <c r="O559" s="328"/>
      <c r="P559" s="328"/>
      <c r="Q559" s="328"/>
      <c r="R559" s="328"/>
      <c r="S559" s="328"/>
      <c r="T559" s="328"/>
      <c r="U559" s="328"/>
      <c r="V559" s="328"/>
      <c r="W559" s="328"/>
      <c r="X559" s="328"/>
      <c r="Y559" s="328"/>
      <c r="Z559" s="328"/>
      <c r="AA559" s="328"/>
      <c r="AB559" s="328"/>
      <c r="AC559" s="328"/>
      <c r="AD559" s="328"/>
      <c r="AE559" s="328"/>
      <c r="AF559" s="328"/>
      <c r="AG559" s="329"/>
    </row>
    <row r="560" spans="4:33" s="3" customFormat="1" ht="26.25" customHeight="1" x14ac:dyDescent="0.25">
      <c r="D560" s="318"/>
      <c r="E560" s="319"/>
      <c r="F560" s="319"/>
      <c r="G560" s="319"/>
      <c r="H560" s="319"/>
      <c r="I560" s="319"/>
      <c r="J560" s="319"/>
      <c r="K560" s="319"/>
      <c r="L560" s="320"/>
      <c r="M560" s="327"/>
      <c r="N560" s="328"/>
      <c r="O560" s="328"/>
      <c r="P560" s="328"/>
      <c r="Q560" s="328"/>
      <c r="R560" s="328"/>
      <c r="S560" s="328"/>
      <c r="T560" s="328"/>
      <c r="U560" s="328"/>
      <c r="V560" s="328"/>
      <c r="W560" s="328"/>
      <c r="X560" s="328"/>
      <c r="Y560" s="328"/>
      <c r="Z560" s="328"/>
      <c r="AA560" s="328"/>
      <c r="AB560" s="328"/>
      <c r="AC560" s="328"/>
      <c r="AD560" s="328"/>
      <c r="AE560" s="328"/>
      <c r="AF560" s="328"/>
      <c r="AG560" s="329"/>
    </row>
    <row r="561" spans="4:33" s="3" customFormat="1" ht="21" customHeight="1" x14ac:dyDescent="0.25">
      <c r="D561" s="318"/>
      <c r="E561" s="319"/>
      <c r="F561" s="319"/>
      <c r="G561" s="319"/>
      <c r="H561" s="319"/>
      <c r="I561" s="319"/>
      <c r="J561" s="319"/>
      <c r="K561" s="319"/>
      <c r="L561" s="320"/>
      <c r="M561" s="327"/>
      <c r="N561" s="328"/>
      <c r="O561" s="328"/>
      <c r="P561" s="328"/>
      <c r="Q561" s="328"/>
      <c r="R561" s="328"/>
      <c r="S561" s="328"/>
      <c r="T561" s="328"/>
      <c r="U561" s="328"/>
      <c r="V561" s="328"/>
      <c r="W561" s="328"/>
      <c r="X561" s="328"/>
      <c r="Y561" s="328"/>
      <c r="Z561" s="328"/>
      <c r="AA561" s="328"/>
      <c r="AB561" s="328"/>
      <c r="AC561" s="328"/>
      <c r="AD561" s="328"/>
      <c r="AE561" s="328"/>
      <c r="AF561" s="328"/>
      <c r="AG561" s="329"/>
    </row>
    <row r="562" spans="4:33" s="3" customFormat="1" ht="24" customHeight="1" x14ac:dyDescent="0.25">
      <c r="D562" s="318"/>
      <c r="E562" s="319"/>
      <c r="F562" s="319"/>
      <c r="G562" s="319"/>
      <c r="H562" s="319"/>
      <c r="I562" s="319"/>
      <c r="J562" s="319"/>
      <c r="K562" s="319"/>
      <c r="L562" s="320"/>
      <c r="M562" s="327"/>
      <c r="N562" s="328"/>
      <c r="O562" s="328"/>
      <c r="P562" s="328"/>
      <c r="Q562" s="328"/>
      <c r="R562" s="328"/>
      <c r="S562" s="328"/>
      <c r="T562" s="328"/>
      <c r="U562" s="328"/>
      <c r="V562" s="328"/>
      <c r="W562" s="328"/>
      <c r="X562" s="328"/>
      <c r="Y562" s="328"/>
      <c r="Z562" s="328"/>
      <c r="AA562" s="328"/>
      <c r="AB562" s="328"/>
      <c r="AC562" s="328"/>
      <c r="AD562" s="328"/>
      <c r="AE562" s="328"/>
      <c r="AF562" s="328"/>
      <c r="AG562" s="329"/>
    </row>
    <row r="563" spans="4:33" s="3" customFormat="1" ht="24" customHeight="1" thickBot="1" x14ac:dyDescent="0.3">
      <c r="D563" s="321"/>
      <c r="E563" s="322"/>
      <c r="F563" s="322"/>
      <c r="G563" s="322"/>
      <c r="H563" s="322"/>
      <c r="I563" s="322"/>
      <c r="J563" s="322"/>
      <c r="K563" s="322"/>
      <c r="L563" s="323"/>
      <c r="M563" s="330"/>
      <c r="N563" s="331"/>
      <c r="O563" s="331"/>
      <c r="P563" s="331"/>
      <c r="Q563" s="331"/>
      <c r="R563" s="331"/>
      <c r="S563" s="331"/>
      <c r="T563" s="331"/>
      <c r="U563" s="331"/>
      <c r="V563" s="331"/>
      <c r="W563" s="331"/>
      <c r="X563" s="331"/>
      <c r="Y563" s="331"/>
      <c r="Z563" s="331"/>
      <c r="AA563" s="331"/>
      <c r="AB563" s="331"/>
      <c r="AC563" s="331"/>
      <c r="AD563" s="331"/>
      <c r="AE563" s="331"/>
      <c r="AF563" s="331"/>
      <c r="AG563" s="332"/>
    </row>
    <row r="564" spans="4:33" s="3" customFormat="1" ht="24.75" customHeight="1" thickBot="1" x14ac:dyDescent="0.3">
      <c r="D564" s="63"/>
      <c r="E564" s="63"/>
      <c r="F564" s="63"/>
      <c r="G564" s="63"/>
      <c r="H564" s="63"/>
      <c r="I564" s="63"/>
      <c r="J564" s="63"/>
      <c r="K564" s="63"/>
      <c r="L564" s="20"/>
      <c r="M564" s="20"/>
      <c r="N564" s="20"/>
      <c r="O564" s="20"/>
      <c r="P564" s="20"/>
      <c r="Q564" s="20"/>
      <c r="R564" s="20"/>
      <c r="S564" s="20"/>
      <c r="T564" s="20"/>
      <c r="U564" s="20"/>
      <c r="V564" s="20"/>
      <c r="W564" s="20"/>
      <c r="X564" s="20"/>
      <c r="Y564" s="20"/>
      <c r="Z564" s="20"/>
      <c r="AA564" s="20"/>
      <c r="AB564" s="20"/>
      <c r="AC564" s="20"/>
      <c r="AD564" s="20"/>
      <c r="AE564" s="20"/>
      <c r="AF564" s="20"/>
      <c r="AG564" s="20"/>
    </row>
    <row r="565" spans="4:33" s="3" customFormat="1" ht="24.75" customHeight="1" x14ac:dyDescent="0.25">
      <c r="D565" s="315" t="str">
        <f>IF(OR(M532="",O532=""),"3º Lugar",IF(M532&gt;O532,E530,P530))</f>
        <v>3º Lugar</v>
      </c>
      <c r="E565" s="316"/>
      <c r="F565" s="316"/>
      <c r="G565" s="316"/>
      <c r="H565" s="316"/>
      <c r="I565" s="316"/>
      <c r="J565" s="316"/>
      <c r="K565" s="316"/>
      <c r="L565" s="317"/>
      <c r="M565" s="324" t="s">
        <v>171</v>
      </c>
      <c r="N565" s="325"/>
      <c r="O565" s="325"/>
      <c r="P565" s="325"/>
      <c r="Q565" s="325"/>
      <c r="R565" s="325"/>
      <c r="S565" s="325"/>
      <c r="T565" s="325"/>
      <c r="U565" s="325"/>
      <c r="V565" s="325"/>
      <c r="W565" s="325"/>
      <c r="X565" s="325"/>
      <c r="Y565" s="325"/>
      <c r="Z565" s="325"/>
      <c r="AA565" s="325"/>
      <c r="AB565" s="325"/>
      <c r="AC565" s="325"/>
      <c r="AD565" s="325"/>
      <c r="AE565" s="325"/>
      <c r="AF565" s="325"/>
      <c r="AG565" s="326"/>
    </row>
    <row r="566" spans="4:33" s="3" customFormat="1" ht="18.75" customHeight="1" x14ac:dyDescent="0.25">
      <c r="D566" s="318"/>
      <c r="E566" s="319"/>
      <c r="F566" s="319"/>
      <c r="G566" s="319"/>
      <c r="H566" s="319"/>
      <c r="I566" s="319"/>
      <c r="J566" s="319"/>
      <c r="K566" s="319"/>
      <c r="L566" s="320"/>
      <c r="M566" s="327"/>
      <c r="N566" s="328"/>
      <c r="O566" s="328"/>
      <c r="P566" s="328"/>
      <c r="Q566" s="328"/>
      <c r="R566" s="328"/>
      <c r="S566" s="328"/>
      <c r="T566" s="328"/>
      <c r="U566" s="328"/>
      <c r="V566" s="328"/>
      <c r="W566" s="328"/>
      <c r="X566" s="328"/>
      <c r="Y566" s="328"/>
      <c r="Z566" s="328"/>
      <c r="AA566" s="328"/>
      <c r="AB566" s="328"/>
      <c r="AC566" s="328"/>
      <c r="AD566" s="328"/>
      <c r="AE566" s="328"/>
      <c r="AF566" s="328"/>
      <c r="AG566" s="329"/>
    </row>
    <row r="567" spans="4:33" s="3" customFormat="1" ht="26.25" customHeight="1" x14ac:dyDescent="0.25">
      <c r="D567" s="318"/>
      <c r="E567" s="319"/>
      <c r="F567" s="319"/>
      <c r="G567" s="319"/>
      <c r="H567" s="319"/>
      <c r="I567" s="319"/>
      <c r="J567" s="319"/>
      <c r="K567" s="319"/>
      <c r="L567" s="320"/>
      <c r="M567" s="327"/>
      <c r="N567" s="328"/>
      <c r="O567" s="328"/>
      <c r="P567" s="328"/>
      <c r="Q567" s="328"/>
      <c r="R567" s="328"/>
      <c r="S567" s="328"/>
      <c r="T567" s="328"/>
      <c r="U567" s="328"/>
      <c r="V567" s="328"/>
      <c r="W567" s="328"/>
      <c r="X567" s="328"/>
      <c r="Y567" s="328"/>
      <c r="Z567" s="328"/>
      <c r="AA567" s="328"/>
      <c r="AB567" s="328"/>
      <c r="AC567" s="328"/>
      <c r="AD567" s="328"/>
      <c r="AE567" s="328"/>
      <c r="AF567" s="328"/>
      <c r="AG567" s="329"/>
    </row>
    <row r="568" spans="4:33" s="3" customFormat="1" ht="21.75" customHeight="1" x14ac:dyDescent="0.25">
      <c r="D568" s="318"/>
      <c r="E568" s="319"/>
      <c r="F568" s="319"/>
      <c r="G568" s="319"/>
      <c r="H568" s="319"/>
      <c r="I568" s="319"/>
      <c r="J568" s="319"/>
      <c r="K568" s="319"/>
      <c r="L568" s="320"/>
      <c r="M568" s="327"/>
      <c r="N568" s="328"/>
      <c r="O568" s="328"/>
      <c r="P568" s="328"/>
      <c r="Q568" s="328"/>
      <c r="R568" s="328"/>
      <c r="S568" s="328"/>
      <c r="T568" s="328"/>
      <c r="U568" s="328"/>
      <c r="V568" s="328"/>
      <c r="W568" s="328"/>
      <c r="X568" s="328"/>
      <c r="Y568" s="328"/>
      <c r="Z568" s="328"/>
      <c r="AA568" s="328"/>
      <c r="AB568" s="328"/>
      <c r="AC568" s="328"/>
      <c r="AD568" s="328"/>
      <c r="AE568" s="328"/>
      <c r="AF568" s="328"/>
      <c r="AG568" s="329"/>
    </row>
    <row r="569" spans="4:33" x14ac:dyDescent="0.25">
      <c r="D569" s="318"/>
      <c r="E569" s="319"/>
      <c r="F569" s="319"/>
      <c r="G569" s="319"/>
      <c r="H569" s="319"/>
      <c r="I569" s="319"/>
      <c r="J569" s="319"/>
      <c r="K569" s="319"/>
      <c r="L569" s="320"/>
      <c r="M569" s="327"/>
      <c r="N569" s="328"/>
      <c r="O569" s="328"/>
      <c r="P569" s="328"/>
      <c r="Q569" s="328"/>
      <c r="R569" s="328"/>
      <c r="S569" s="328"/>
      <c r="T569" s="328"/>
      <c r="U569" s="328"/>
      <c r="V569" s="328"/>
      <c r="W569" s="328"/>
      <c r="X569" s="328"/>
      <c r="Y569" s="328"/>
      <c r="Z569" s="328"/>
      <c r="AA569" s="328"/>
      <c r="AB569" s="328"/>
      <c r="AC569" s="328"/>
      <c r="AD569" s="328"/>
      <c r="AE569" s="328"/>
      <c r="AF569" s="328"/>
      <c r="AG569" s="329"/>
    </row>
    <row r="570" spans="4:33" x14ac:dyDescent="0.25">
      <c r="D570" s="318"/>
      <c r="E570" s="319"/>
      <c r="F570" s="319"/>
      <c r="G570" s="319"/>
      <c r="H570" s="319"/>
      <c r="I570" s="319"/>
      <c r="J570" s="319"/>
      <c r="K570" s="319"/>
      <c r="L570" s="320"/>
      <c r="M570" s="327"/>
      <c r="N570" s="328"/>
      <c r="O570" s="328"/>
      <c r="P570" s="328"/>
      <c r="Q570" s="328"/>
      <c r="R570" s="328"/>
      <c r="S570" s="328"/>
      <c r="T570" s="328"/>
      <c r="U570" s="328"/>
      <c r="V570" s="328"/>
      <c r="W570" s="328"/>
      <c r="X570" s="328"/>
      <c r="Y570" s="328"/>
      <c r="Z570" s="328"/>
      <c r="AA570" s="328"/>
      <c r="AB570" s="328"/>
      <c r="AC570" s="328"/>
      <c r="AD570" s="328"/>
      <c r="AE570" s="328"/>
      <c r="AF570" s="328"/>
      <c r="AG570" s="329"/>
    </row>
    <row r="571" spans="4:33" x14ac:dyDescent="0.25">
      <c r="D571" s="318"/>
      <c r="E571" s="319"/>
      <c r="F571" s="319"/>
      <c r="G571" s="319"/>
      <c r="H571" s="319"/>
      <c r="I571" s="319"/>
      <c r="J571" s="319"/>
      <c r="K571" s="319"/>
      <c r="L571" s="320"/>
      <c r="M571" s="327"/>
      <c r="N571" s="328"/>
      <c r="O571" s="328"/>
      <c r="P571" s="328"/>
      <c r="Q571" s="328"/>
      <c r="R571" s="328"/>
      <c r="S571" s="328"/>
      <c r="T571" s="328"/>
      <c r="U571" s="328"/>
      <c r="V571" s="328"/>
      <c r="W571" s="328"/>
      <c r="X571" s="328"/>
      <c r="Y571" s="328"/>
      <c r="Z571" s="328"/>
      <c r="AA571" s="328"/>
      <c r="AB571" s="328"/>
      <c r="AC571" s="328"/>
      <c r="AD571" s="328"/>
      <c r="AE571" s="328"/>
      <c r="AF571" s="328"/>
      <c r="AG571" s="329"/>
    </row>
    <row r="572" spans="4:33" x14ac:dyDescent="0.25">
      <c r="D572" s="318"/>
      <c r="E572" s="319"/>
      <c r="F572" s="319"/>
      <c r="G572" s="319"/>
      <c r="H572" s="319"/>
      <c r="I572" s="319"/>
      <c r="J572" s="319"/>
      <c r="K572" s="319"/>
      <c r="L572" s="320"/>
      <c r="M572" s="327"/>
      <c r="N572" s="328"/>
      <c r="O572" s="328"/>
      <c r="P572" s="328"/>
      <c r="Q572" s="328"/>
      <c r="R572" s="328"/>
      <c r="S572" s="328"/>
      <c r="T572" s="328"/>
      <c r="U572" s="328"/>
      <c r="V572" s="328"/>
      <c r="W572" s="328"/>
      <c r="X572" s="328"/>
      <c r="Y572" s="328"/>
      <c r="Z572" s="328"/>
      <c r="AA572" s="328"/>
      <c r="AB572" s="328"/>
      <c r="AC572" s="328"/>
      <c r="AD572" s="328"/>
      <c r="AE572" s="328"/>
      <c r="AF572" s="328"/>
      <c r="AG572" s="329"/>
    </row>
    <row r="573" spans="4:33" x14ac:dyDescent="0.25">
      <c r="D573" s="318"/>
      <c r="E573" s="319"/>
      <c r="F573" s="319"/>
      <c r="G573" s="319"/>
      <c r="H573" s="319"/>
      <c r="I573" s="319"/>
      <c r="J573" s="319"/>
      <c r="K573" s="319"/>
      <c r="L573" s="320"/>
      <c r="M573" s="327"/>
      <c r="N573" s="328"/>
      <c r="O573" s="328"/>
      <c r="P573" s="328"/>
      <c r="Q573" s="328"/>
      <c r="R573" s="328"/>
      <c r="S573" s="328"/>
      <c r="T573" s="328"/>
      <c r="U573" s="328"/>
      <c r="V573" s="328"/>
      <c r="W573" s="328"/>
      <c r="X573" s="328"/>
      <c r="Y573" s="328"/>
      <c r="Z573" s="328"/>
      <c r="AA573" s="328"/>
      <c r="AB573" s="328"/>
      <c r="AC573" s="328"/>
      <c r="AD573" s="328"/>
      <c r="AE573" s="328"/>
      <c r="AF573" s="328"/>
      <c r="AG573" s="329"/>
    </row>
    <row r="574" spans="4:33" ht="15.75" thickBot="1" x14ac:dyDescent="0.3">
      <c r="D574" s="321"/>
      <c r="E574" s="322"/>
      <c r="F574" s="322"/>
      <c r="G574" s="322"/>
      <c r="H574" s="322"/>
      <c r="I574" s="322"/>
      <c r="J574" s="322"/>
      <c r="K574" s="322"/>
      <c r="L574" s="323"/>
      <c r="M574" s="330"/>
      <c r="N574" s="331"/>
      <c r="O574" s="331"/>
      <c r="P574" s="331"/>
      <c r="Q574" s="331"/>
      <c r="R574" s="331"/>
      <c r="S574" s="331"/>
      <c r="T574" s="331"/>
      <c r="U574" s="331"/>
      <c r="V574" s="331"/>
      <c r="W574" s="331"/>
      <c r="X574" s="331"/>
      <c r="Y574" s="331"/>
      <c r="Z574" s="331"/>
      <c r="AA574" s="331"/>
      <c r="AB574" s="331"/>
      <c r="AC574" s="331"/>
      <c r="AD574" s="331"/>
      <c r="AE574" s="331"/>
      <c r="AF574" s="331"/>
      <c r="AG574" s="332"/>
    </row>
    <row r="575" spans="4:33" ht="15.75" thickBot="1" x14ac:dyDescent="0.3">
      <c r="D575" s="66"/>
      <c r="E575" s="66"/>
      <c r="F575" s="66"/>
      <c r="G575" s="66"/>
      <c r="H575" s="66"/>
      <c r="I575" s="66"/>
      <c r="J575" s="66"/>
      <c r="K575" s="66"/>
      <c r="L575" s="23"/>
      <c r="M575" s="23"/>
      <c r="N575" s="23"/>
      <c r="O575" s="23"/>
      <c r="P575" s="23"/>
      <c r="Q575" s="23"/>
      <c r="R575" s="23"/>
      <c r="S575" s="23"/>
      <c r="T575" s="23"/>
      <c r="U575" s="23"/>
      <c r="V575" s="23"/>
      <c r="W575" s="23"/>
      <c r="X575" s="23"/>
      <c r="Y575" s="23"/>
      <c r="Z575" s="23"/>
      <c r="AA575" s="23"/>
      <c r="AB575" s="23"/>
      <c r="AC575" s="23"/>
      <c r="AD575" s="23"/>
      <c r="AE575" s="23"/>
      <c r="AF575" s="23"/>
      <c r="AG575" s="23"/>
    </row>
    <row r="576" spans="4:33" x14ac:dyDescent="0.25">
      <c r="D576" s="315" t="str">
        <f>IF(OR(M532="",O532=""),"4º Lugar",IF(M532&lt;O532,E530,P530))</f>
        <v>4º Lugar</v>
      </c>
      <c r="E576" s="316"/>
      <c r="F576" s="316"/>
      <c r="G576" s="316"/>
      <c r="H576" s="316"/>
      <c r="I576" s="316"/>
      <c r="J576" s="316"/>
      <c r="K576" s="316"/>
      <c r="L576" s="317"/>
      <c r="M576" s="324" t="s">
        <v>172</v>
      </c>
      <c r="N576" s="325"/>
      <c r="O576" s="325"/>
      <c r="P576" s="325"/>
      <c r="Q576" s="325"/>
      <c r="R576" s="325"/>
      <c r="S576" s="325"/>
      <c r="T576" s="325"/>
      <c r="U576" s="325"/>
      <c r="V576" s="325"/>
      <c r="W576" s="325"/>
      <c r="X576" s="325"/>
      <c r="Y576" s="325"/>
      <c r="Z576" s="325"/>
      <c r="AA576" s="325"/>
      <c r="AB576" s="325"/>
      <c r="AC576" s="325"/>
      <c r="AD576" s="325"/>
      <c r="AE576" s="325"/>
      <c r="AF576" s="325"/>
      <c r="AG576" s="326"/>
    </row>
    <row r="577" spans="4:33" x14ac:dyDescent="0.25">
      <c r="D577" s="318"/>
      <c r="E577" s="319"/>
      <c r="F577" s="319"/>
      <c r="G577" s="319"/>
      <c r="H577" s="319"/>
      <c r="I577" s="319"/>
      <c r="J577" s="319"/>
      <c r="K577" s="319"/>
      <c r="L577" s="320"/>
      <c r="M577" s="327"/>
      <c r="N577" s="328"/>
      <c r="O577" s="328"/>
      <c r="P577" s="328"/>
      <c r="Q577" s="328"/>
      <c r="R577" s="328"/>
      <c r="S577" s="328"/>
      <c r="T577" s="328"/>
      <c r="U577" s="328"/>
      <c r="V577" s="328"/>
      <c r="W577" s="328"/>
      <c r="X577" s="328"/>
      <c r="Y577" s="328"/>
      <c r="Z577" s="328"/>
      <c r="AA577" s="328"/>
      <c r="AB577" s="328"/>
      <c r="AC577" s="328"/>
      <c r="AD577" s="328"/>
      <c r="AE577" s="328"/>
      <c r="AF577" s="328"/>
      <c r="AG577" s="329"/>
    </row>
    <row r="578" spans="4:33" x14ac:dyDescent="0.25">
      <c r="D578" s="318"/>
      <c r="E578" s="319"/>
      <c r="F578" s="319"/>
      <c r="G578" s="319"/>
      <c r="H578" s="319"/>
      <c r="I578" s="319"/>
      <c r="J578" s="319"/>
      <c r="K578" s="319"/>
      <c r="L578" s="320"/>
      <c r="M578" s="327"/>
      <c r="N578" s="328"/>
      <c r="O578" s="328"/>
      <c r="P578" s="328"/>
      <c r="Q578" s="328"/>
      <c r="R578" s="328"/>
      <c r="S578" s="328"/>
      <c r="T578" s="328"/>
      <c r="U578" s="328"/>
      <c r="V578" s="328"/>
      <c r="W578" s="328"/>
      <c r="X578" s="328"/>
      <c r="Y578" s="328"/>
      <c r="Z578" s="328"/>
      <c r="AA578" s="328"/>
      <c r="AB578" s="328"/>
      <c r="AC578" s="328"/>
      <c r="AD578" s="328"/>
      <c r="AE578" s="328"/>
      <c r="AF578" s="328"/>
      <c r="AG578" s="329"/>
    </row>
    <row r="579" spans="4:33" x14ac:dyDescent="0.25">
      <c r="D579" s="318"/>
      <c r="E579" s="319"/>
      <c r="F579" s="319"/>
      <c r="G579" s="319"/>
      <c r="H579" s="319"/>
      <c r="I579" s="319"/>
      <c r="J579" s="319"/>
      <c r="K579" s="319"/>
      <c r="L579" s="320"/>
      <c r="M579" s="327"/>
      <c r="N579" s="328"/>
      <c r="O579" s="328"/>
      <c r="P579" s="328"/>
      <c r="Q579" s="328"/>
      <c r="R579" s="328"/>
      <c r="S579" s="328"/>
      <c r="T579" s="328"/>
      <c r="U579" s="328"/>
      <c r="V579" s="328"/>
      <c r="W579" s="328"/>
      <c r="X579" s="328"/>
      <c r="Y579" s="328"/>
      <c r="Z579" s="328"/>
      <c r="AA579" s="328"/>
      <c r="AB579" s="328"/>
      <c r="AC579" s="328"/>
      <c r="AD579" s="328"/>
      <c r="AE579" s="328"/>
      <c r="AF579" s="328"/>
      <c r="AG579" s="329"/>
    </row>
    <row r="580" spans="4:33" x14ac:dyDescent="0.25">
      <c r="D580" s="318"/>
      <c r="E580" s="319"/>
      <c r="F580" s="319"/>
      <c r="G580" s="319"/>
      <c r="H580" s="319"/>
      <c r="I580" s="319"/>
      <c r="J580" s="319"/>
      <c r="K580" s="319"/>
      <c r="L580" s="320"/>
      <c r="M580" s="327"/>
      <c r="N580" s="328"/>
      <c r="O580" s="328"/>
      <c r="P580" s="328"/>
      <c r="Q580" s="328"/>
      <c r="R580" s="328"/>
      <c r="S580" s="328"/>
      <c r="T580" s="328"/>
      <c r="U580" s="328"/>
      <c r="V580" s="328"/>
      <c r="W580" s="328"/>
      <c r="X580" s="328"/>
      <c r="Y580" s="328"/>
      <c r="Z580" s="328"/>
      <c r="AA580" s="328"/>
      <c r="AB580" s="328"/>
      <c r="AC580" s="328"/>
      <c r="AD580" s="328"/>
      <c r="AE580" s="328"/>
      <c r="AF580" s="328"/>
      <c r="AG580" s="329"/>
    </row>
    <row r="581" spans="4:33" x14ac:dyDescent="0.25">
      <c r="D581" s="318"/>
      <c r="E581" s="319"/>
      <c r="F581" s="319"/>
      <c r="G581" s="319"/>
      <c r="H581" s="319"/>
      <c r="I581" s="319"/>
      <c r="J581" s="319"/>
      <c r="K581" s="319"/>
      <c r="L581" s="320"/>
      <c r="M581" s="327"/>
      <c r="N581" s="328"/>
      <c r="O581" s="328"/>
      <c r="P581" s="328"/>
      <c r="Q581" s="328"/>
      <c r="R581" s="328"/>
      <c r="S581" s="328"/>
      <c r="T581" s="328"/>
      <c r="U581" s="328"/>
      <c r="V581" s="328"/>
      <c r="W581" s="328"/>
      <c r="X581" s="328"/>
      <c r="Y581" s="328"/>
      <c r="Z581" s="328"/>
      <c r="AA581" s="328"/>
      <c r="AB581" s="328"/>
      <c r="AC581" s="328"/>
      <c r="AD581" s="328"/>
      <c r="AE581" s="328"/>
      <c r="AF581" s="328"/>
      <c r="AG581" s="329"/>
    </row>
    <row r="582" spans="4:33" x14ac:dyDescent="0.25">
      <c r="D582" s="318"/>
      <c r="E582" s="319"/>
      <c r="F582" s="319"/>
      <c r="G582" s="319"/>
      <c r="H582" s="319"/>
      <c r="I582" s="319"/>
      <c r="J582" s="319"/>
      <c r="K582" s="319"/>
      <c r="L582" s="320"/>
      <c r="M582" s="327"/>
      <c r="N582" s="328"/>
      <c r="O582" s="328"/>
      <c r="P582" s="328"/>
      <c r="Q582" s="328"/>
      <c r="R582" s="328"/>
      <c r="S582" s="328"/>
      <c r="T582" s="328"/>
      <c r="U582" s="328"/>
      <c r="V582" s="328"/>
      <c r="W582" s="328"/>
      <c r="X582" s="328"/>
      <c r="Y582" s="328"/>
      <c r="Z582" s="328"/>
      <c r="AA582" s="328"/>
      <c r="AB582" s="328"/>
      <c r="AC582" s="328"/>
      <c r="AD582" s="328"/>
      <c r="AE582" s="328"/>
      <c r="AF582" s="328"/>
      <c r="AG582" s="329"/>
    </row>
    <row r="583" spans="4:33" x14ac:dyDescent="0.25">
      <c r="D583" s="318"/>
      <c r="E583" s="319"/>
      <c r="F583" s="319"/>
      <c r="G583" s="319"/>
      <c r="H583" s="319"/>
      <c r="I583" s="319"/>
      <c r="J583" s="319"/>
      <c r="K583" s="319"/>
      <c r="L583" s="320"/>
      <c r="M583" s="327"/>
      <c r="N583" s="328"/>
      <c r="O583" s="328"/>
      <c r="P583" s="328"/>
      <c r="Q583" s="328"/>
      <c r="R583" s="328"/>
      <c r="S583" s="328"/>
      <c r="T583" s="328"/>
      <c r="U583" s="328"/>
      <c r="V583" s="328"/>
      <c r="W583" s="328"/>
      <c r="X583" s="328"/>
      <c r="Y583" s="328"/>
      <c r="Z583" s="328"/>
      <c r="AA583" s="328"/>
      <c r="AB583" s="328"/>
      <c r="AC583" s="328"/>
      <c r="AD583" s="328"/>
      <c r="AE583" s="328"/>
      <c r="AF583" s="328"/>
      <c r="AG583" s="329"/>
    </row>
    <row r="584" spans="4:33" x14ac:dyDescent="0.25">
      <c r="D584" s="318"/>
      <c r="E584" s="319"/>
      <c r="F584" s="319"/>
      <c r="G584" s="319"/>
      <c r="H584" s="319"/>
      <c r="I584" s="319"/>
      <c r="J584" s="319"/>
      <c r="K584" s="319"/>
      <c r="L584" s="320"/>
      <c r="M584" s="327"/>
      <c r="N584" s="328"/>
      <c r="O584" s="328"/>
      <c r="P584" s="328"/>
      <c r="Q584" s="328"/>
      <c r="R584" s="328"/>
      <c r="S584" s="328"/>
      <c r="T584" s="328"/>
      <c r="U584" s="328"/>
      <c r="V584" s="328"/>
      <c r="W584" s="328"/>
      <c r="X584" s="328"/>
      <c r="Y584" s="328"/>
      <c r="Z584" s="328"/>
      <c r="AA584" s="328"/>
      <c r="AB584" s="328"/>
      <c r="AC584" s="328"/>
      <c r="AD584" s="328"/>
      <c r="AE584" s="328"/>
      <c r="AF584" s="328"/>
      <c r="AG584" s="329"/>
    </row>
    <row r="585" spans="4:33" ht="15.75" thickBot="1" x14ac:dyDescent="0.3">
      <c r="D585" s="321"/>
      <c r="E585" s="322"/>
      <c r="F585" s="322"/>
      <c r="G585" s="322"/>
      <c r="H585" s="322"/>
      <c r="I585" s="322"/>
      <c r="J585" s="322"/>
      <c r="K585" s="322"/>
      <c r="L585" s="323"/>
      <c r="M585" s="330"/>
      <c r="N585" s="331"/>
      <c r="O585" s="331"/>
      <c r="P585" s="331"/>
      <c r="Q585" s="331"/>
      <c r="R585" s="331"/>
      <c r="S585" s="331"/>
      <c r="T585" s="331"/>
      <c r="U585" s="331"/>
      <c r="V585" s="331"/>
      <c r="W585" s="331"/>
      <c r="X585" s="331"/>
      <c r="Y585" s="331"/>
      <c r="Z585" s="331"/>
      <c r="AA585" s="331"/>
      <c r="AB585" s="331"/>
      <c r="AC585" s="331"/>
      <c r="AD585" s="331"/>
      <c r="AE585" s="331"/>
      <c r="AF585" s="331"/>
      <c r="AG585" s="332"/>
    </row>
    <row r="586" spans="4:33" ht="15.75" thickBot="1" x14ac:dyDescent="0.3">
      <c r="D586" s="66"/>
      <c r="E586" s="66"/>
      <c r="F586" s="66"/>
      <c r="G586" s="66"/>
      <c r="H586" s="66"/>
      <c r="I586" s="66"/>
      <c r="J586" s="66"/>
      <c r="K586" s="66"/>
      <c r="L586" s="23"/>
      <c r="M586" s="23"/>
      <c r="N586" s="23"/>
      <c r="O586" s="23"/>
      <c r="P586" s="23"/>
      <c r="Q586" s="23"/>
      <c r="R586" s="23"/>
      <c r="S586" s="23"/>
      <c r="T586" s="23"/>
      <c r="U586" s="23"/>
      <c r="V586" s="23"/>
      <c r="W586" s="23"/>
      <c r="X586" s="23"/>
      <c r="Y586" s="23"/>
      <c r="Z586" s="23"/>
      <c r="AA586" s="23"/>
      <c r="AB586" s="23"/>
      <c r="AC586" s="23"/>
      <c r="AD586" s="23"/>
      <c r="AE586" s="23"/>
      <c r="AF586" s="23"/>
      <c r="AG586" s="23"/>
    </row>
    <row r="587" spans="4:33" x14ac:dyDescent="0.25">
      <c r="D587" s="315" t="str">
        <f>IF(OR(M523="",O523=""),"5º Lugar",IF(M523&gt;O523,E521,P521))</f>
        <v>5º Lugar</v>
      </c>
      <c r="E587" s="316"/>
      <c r="F587" s="316"/>
      <c r="G587" s="316"/>
      <c r="H587" s="316"/>
      <c r="I587" s="316"/>
      <c r="J587" s="316"/>
      <c r="K587" s="316"/>
      <c r="L587" s="317"/>
      <c r="M587" s="324" t="s">
        <v>173</v>
      </c>
      <c r="N587" s="325"/>
      <c r="O587" s="325"/>
      <c r="P587" s="325"/>
      <c r="Q587" s="325"/>
      <c r="R587" s="325"/>
      <c r="S587" s="325"/>
      <c r="T587" s="325"/>
      <c r="U587" s="325"/>
      <c r="V587" s="325"/>
      <c r="W587" s="325"/>
      <c r="X587" s="325"/>
      <c r="Y587" s="325"/>
      <c r="Z587" s="325"/>
      <c r="AA587" s="325"/>
      <c r="AB587" s="325"/>
      <c r="AC587" s="325"/>
      <c r="AD587" s="325"/>
      <c r="AE587" s="325"/>
      <c r="AF587" s="325"/>
      <c r="AG587" s="326"/>
    </row>
    <row r="588" spans="4:33" x14ac:dyDescent="0.25">
      <c r="D588" s="318"/>
      <c r="E588" s="319"/>
      <c r="F588" s="319"/>
      <c r="G588" s="319"/>
      <c r="H588" s="319"/>
      <c r="I588" s="319"/>
      <c r="J588" s="319"/>
      <c r="K588" s="319"/>
      <c r="L588" s="320"/>
      <c r="M588" s="327"/>
      <c r="N588" s="328"/>
      <c r="O588" s="328"/>
      <c r="P588" s="328"/>
      <c r="Q588" s="328"/>
      <c r="R588" s="328"/>
      <c r="S588" s="328"/>
      <c r="T588" s="328"/>
      <c r="U588" s="328"/>
      <c r="V588" s="328"/>
      <c r="W588" s="328"/>
      <c r="X588" s="328"/>
      <c r="Y588" s="328"/>
      <c r="Z588" s="328"/>
      <c r="AA588" s="328"/>
      <c r="AB588" s="328"/>
      <c r="AC588" s="328"/>
      <c r="AD588" s="328"/>
      <c r="AE588" s="328"/>
      <c r="AF588" s="328"/>
      <c r="AG588" s="329"/>
    </row>
    <row r="589" spans="4:33" x14ac:dyDescent="0.25">
      <c r="D589" s="318"/>
      <c r="E589" s="319"/>
      <c r="F589" s="319"/>
      <c r="G589" s="319"/>
      <c r="H589" s="319"/>
      <c r="I589" s="319"/>
      <c r="J589" s="319"/>
      <c r="K589" s="319"/>
      <c r="L589" s="320"/>
      <c r="M589" s="327"/>
      <c r="N589" s="328"/>
      <c r="O589" s="328"/>
      <c r="P589" s="328"/>
      <c r="Q589" s="328"/>
      <c r="R589" s="328"/>
      <c r="S589" s="328"/>
      <c r="T589" s="328"/>
      <c r="U589" s="328"/>
      <c r="V589" s="328"/>
      <c r="W589" s="328"/>
      <c r="X589" s="328"/>
      <c r="Y589" s="328"/>
      <c r="Z589" s="328"/>
      <c r="AA589" s="328"/>
      <c r="AB589" s="328"/>
      <c r="AC589" s="328"/>
      <c r="AD589" s="328"/>
      <c r="AE589" s="328"/>
      <c r="AF589" s="328"/>
      <c r="AG589" s="329"/>
    </row>
    <row r="590" spans="4:33" x14ac:dyDescent="0.25">
      <c r="D590" s="318"/>
      <c r="E590" s="319"/>
      <c r="F590" s="319"/>
      <c r="G590" s="319"/>
      <c r="H590" s="319"/>
      <c r="I590" s="319"/>
      <c r="J590" s="319"/>
      <c r="K590" s="319"/>
      <c r="L590" s="320"/>
      <c r="M590" s="327"/>
      <c r="N590" s="328"/>
      <c r="O590" s="328"/>
      <c r="P590" s="328"/>
      <c r="Q590" s="328"/>
      <c r="R590" s="328"/>
      <c r="S590" s="328"/>
      <c r="T590" s="328"/>
      <c r="U590" s="328"/>
      <c r="V590" s="328"/>
      <c r="W590" s="328"/>
      <c r="X590" s="328"/>
      <c r="Y590" s="328"/>
      <c r="Z590" s="328"/>
      <c r="AA590" s="328"/>
      <c r="AB590" s="328"/>
      <c r="AC590" s="328"/>
      <c r="AD590" s="328"/>
      <c r="AE590" s="328"/>
      <c r="AF590" s="328"/>
      <c r="AG590" s="329"/>
    </row>
    <row r="591" spans="4:33" x14ac:dyDescent="0.25">
      <c r="D591" s="318"/>
      <c r="E591" s="319"/>
      <c r="F591" s="319"/>
      <c r="G591" s="319"/>
      <c r="H591" s="319"/>
      <c r="I591" s="319"/>
      <c r="J591" s="319"/>
      <c r="K591" s="319"/>
      <c r="L591" s="320"/>
      <c r="M591" s="327"/>
      <c r="N591" s="328"/>
      <c r="O591" s="328"/>
      <c r="P591" s="328"/>
      <c r="Q591" s="328"/>
      <c r="R591" s="328"/>
      <c r="S591" s="328"/>
      <c r="T591" s="328"/>
      <c r="U591" s="328"/>
      <c r="V591" s="328"/>
      <c r="W591" s="328"/>
      <c r="X591" s="328"/>
      <c r="Y591" s="328"/>
      <c r="Z591" s="328"/>
      <c r="AA591" s="328"/>
      <c r="AB591" s="328"/>
      <c r="AC591" s="328"/>
      <c r="AD591" s="328"/>
      <c r="AE591" s="328"/>
      <c r="AF591" s="328"/>
      <c r="AG591" s="329"/>
    </row>
    <row r="592" spans="4:33" x14ac:dyDescent="0.25">
      <c r="D592" s="318"/>
      <c r="E592" s="319"/>
      <c r="F592" s="319"/>
      <c r="G592" s="319"/>
      <c r="H592" s="319"/>
      <c r="I592" s="319"/>
      <c r="J592" s="319"/>
      <c r="K592" s="319"/>
      <c r="L592" s="320"/>
      <c r="M592" s="327"/>
      <c r="N592" s="328"/>
      <c r="O592" s="328"/>
      <c r="P592" s="328"/>
      <c r="Q592" s="328"/>
      <c r="R592" s="328"/>
      <c r="S592" s="328"/>
      <c r="T592" s="328"/>
      <c r="U592" s="328"/>
      <c r="V592" s="328"/>
      <c r="W592" s="328"/>
      <c r="X592" s="328"/>
      <c r="Y592" s="328"/>
      <c r="Z592" s="328"/>
      <c r="AA592" s="328"/>
      <c r="AB592" s="328"/>
      <c r="AC592" s="328"/>
      <c r="AD592" s="328"/>
      <c r="AE592" s="328"/>
      <c r="AF592" s="328"/>
      <c r="AG592" s="329"/>
    </row>
    <row r="593" spans="4:33" x14ac:dyDescent="0.25">
      <c r="D593" s="318"/>
      <c r="E593" s="319"/>
      <c r="F593" s="319"/>
      <c r="G593" s="319"/>
      <c r="H593" s="319"/>
      <c r="I593" s="319"/>
      <c r="J593" s="319"/>
      <c r="K593" s="319"/>
      <c r="L593" s="320"/>
      <c r="M593" s="327"/>
      <c r="N593" s="328"/>
      <c r="O593" s="328"/>
      <c r="P593" s="328"/>
      <c r="Q593" s="328"/>
      <c r="R593" s="328"/>
      <c r="S593" s="328"/>
      <c r="T593" s="328"/>
      <c r="U593" s="328"/>
      <c r="V593" s="328"/>
      <c r="W593" s="328"/>
      <c r="X593" s="328"/>
      <c r="Y593" s="328"/>
      <c r="Z593" s="328"/>
      <c r="AA593" s="328"/>
      <c r="AB593" s="328"/>
      <c r="AC593" s="328"/>
      <c r="AD593" s="328"/>
      <c r="AE593" s="328"/>
      <c r="AF593" s="328"/>
      <c r="AG593" s="329"/>
    </row>
    <row r="594" spans="4:33" x14ac:dyDescent="0.25">
      <c r="D594" s="318"/>
      <c r="E594" s="319"/>
      <c r="F594" s="319"/>
      <c r="G594" s="319"/>
      <c r="H594" s="319"/>
      <c r="I594" s="319"/>
      <c r="J594" s="319"/>
      <c r="K594" s="319"/>
      <c r="L594" s="320"/>
      <c r="M594" s="327"/>
      <c r="N594" s="328"/>
      <c r="O594" s="328"/>
      <c r="P594" s="328"/>
      <c r="Q594" s="328"/>
      <c r="R594" s="328"/>
      <c r="S594" s="328"/>
      <c r="T594" s="328"/>
      <c r="U594" s="328"/>
      <c r="V594" s="328"/>
      <c r="W594" s="328"/>
      <c r="X594" s="328"/>
      <c r="Y594" s="328"/>
      <c r="Z594" s="328"/>
      <c r="AA594" s="328"/>
      <c r="AB594" s="328"/>
      <c r="AC594" s="328"/>
      <c r="AD594" s="328"/>
      <c r="AE594" s="328"/>
      <c r="AF594" s="328"/>
      <c r="AG594" s="329"/>
    </row>
    <row r="595" spans="4:33" x14ac:dyDescent="0.25">
      <c r="D595" s="318"/>
      <c r="E595" s="319"/>
      <c r="F595" s="319"/>
      <c r="G595" s="319"/>
      <c r="H595" s="319"/>
      <c r="I595" s="319"/>
      <c r="J595" s="319"/>
      <c r="K595" s="319"/>
      <c r="L595" s="320"/>
      <c r="M595" s="327"/>
      <c r="N595" s="328"/>
      <c r="O595" s="328"/>
      <c r="P595" s="328"/>
      <c r="Q595" s="328"/>
      <c r="R595" s="328"/>
      <c r="S595" s="328"/>
      <c r="T595" s="328"/>
      <c r="U595" s="328"/>
      <c r="V595" s="328"/>
      <c r="W595" s="328"/>
      <c r="X595" s="328"/>
      <c r="Y595" s="328"/>
      <c r="Z595" s="328"/>
      <c r="AA595" s="328"/>
      <c r="AB595" s="328"/>
      <c r="AC595" s="328"/>
      <c r="AD595" s="328"/>
      <c r="AE595" s="328"/>
      <c r="AF595" s="328"/>
      <c r="AG595" s="329"/>
    </row>
    <row r="596" spans="4:33" ht="15.75" thickBot="1" x14ac:dyDescent="0.3">
      <c r="D596" s="321"/>
      <c r="E596" s="322"/>
      <c r="F596" s="322"/>
      <c r="G596" s="322"/>
      <c r="H596" s="322"/>
      <c r="I596" s="322"/>
      <c r="J596" s="322"/>
      <c r="K596" s="322"/>
      <c r="L596" s="323"/>
      <c r="M596" s="330"/>
      <c r="N596" s="331"/>
      <c r="O596" s="331"/>
      <c r="P596" s="331"/>
      <c r="Q596" s="331"/>
      <c r="R596" s="331"/>
      <c r="S596" s="331"/>
      <c r="T596" s="331"/>
      <c r="U596" s="331"/>
      <c r="V596" s="331"/>
      <c r="W596" s="331"/>
      <c r="X596" s="331"/>
      <c r="Y596" s="331"/>
      <c r="Z596" s="331"/>
      <c r="AA596" s="331"/>
      <c r="AB596" s="331"/>
      <c r="AC596" s="331"/>
      <c r="AD596" s="331"/>
      <c r="AE596" s="331"/>
      <c r="AF596" s="331"/>
      <c r="AG596" s="332"/>
    </row>
    <row r="597" spans="4:33" ht="15.75" thickBot="1" x14ac:dyDescent="0.3">
      <c r="D597" s="66"/>
      <c r="E597" s="66"/>
      <c r="F597" s="66"/>
      <c r="G597" s="66"/>
      <c r="H597" s="66"/>
      <c r="I597" s="66"/>
      <c r="J597" s="66"/>
      <c r="K597" s="66"/>
      <c r="L597" s="23"/>
      <c r="M597" s="23"/>
      <c r="N597" s="23"/>
      <c r="O597" s="23"/>
      <c r="P597" s="23"/>
      <c r="Q597" s="23"/>
      <c r="R597" s="23"/>
      <c r="S597" s="23"/>
      <c r="T597" s="23"/>
      <c r="U597" s="23"/>
      <c r="V597" s="23"/>
      <c r="W597" s="23"/>
      <c r="X597" s="23"/>
      <c r="Y597" s="23"/>
      <c r="Z597" s="23"/>
      <c r="AA597" s="23"/>
      <c r="AB597" s="23"/>
      <c r="AC597" s="23"/>
      <c r="AD597" s="23"/>
      <c r="AE597" s="23"/>
      <c r="AF597" s="23"/>
      <c r="AG597" s="23"/>
    </row>
    <row r="598" spans="4:33" x14ac:dyDescent="0.25">
      <c r="D598" s="315" t="str">
        <f>IF(OR(M523="",O523=""),"6º Lugar",IF(M523&lt;O523,E521,P521))</f>
        <v>6º Lugar</v>
      </c>
      <c r="E598" s="316"/>
      <c r="F598" s="316"/>
      <c r="G598" s="316"/>
      <c r="H598" s="316"/>
      <c r="I598" s="316"/>
      <c r="J598" s="316"/>
      <c r="K598" s="316"/>
      <c r="L598" s="317"/>
      <c r="M598" s="324" t="s">
        <v>174</v>
      </c>
      <c r="N598" s="325"/>
      <c r="O598" s="325"/>
      <c r="P598" s="325"/>
      <c r="Q598" s="325"/>
      <c r="R598" s="325"/>
      <c r="S598" s="325"/>
      <c r="T598" s="325"/>
      <c r="U598" s="325"/>
      <c r="V598" s="325"/>
      <c r="W598" s="325"/>
      <c r="X598" s="325"/>
      <c r="Y598" s="325"/>
      <c r="Z598" s="325"/>
      <c r="AA598" s="325"/>
      <c r="AB598" s="325"/>
      <c r="AC598" s="325"/>
      <c r="AD598" s="325"/>
      <c r="AE598" s="325"/>
      <c r="AF598" s="325"/>
      <c r="AG598" s="326"/>
    </row>
    <row r="599" spans="4:33" x14ac:dyDescent="0.25">
      <c r="D599" s="318"/>
      <c r="E599" s="319"/>
      <c r="F599" s="319"/>
      <c r="G599" s="319"/>
      <c r="H599" s="319"/>
      <c r="I599" s="319"/>
      <c r="J599" s="319"/>
      <c r="K599" s="319"/>
      <c r="L599" s="320"/>
      <c r="M599" s="327"/>
      <c r="N599" s="328"/>
      <c r="O599" s="328"/>
      <c r="P599" s="328"/>
      <c r="Q599" s="328"/>
      <c r="R599" s="328"/>
      <c r="S599" s="328"/>
      <c r="T599" s="328"/>
      <c r="U599" s="328"/>
      <c r="V599" s="328"/>
      <c r="W599" s="328"/>
      <c r="X599" s="328"/>
      <c r="Y599" s="328"/>
      <c r="Z599" s="328"/>
      <c r="AA599" s="328"/>
      <c r="AB599" s="328"/>
      <c r="AC599" s="328"/>
      <c r="AD599" s="328"/>
      <c r="AE599" s="328"/>
      <c r="AF599" s="328"/>
      <c r="AG599" s="329"/>
    </row>
    <row r="600" spans="4:33" x14ac:dyDescent="0.25">
      <c r="D600" s="318"/>
      <c r="E600" s="319"/>
      <c r="F600" s="319"/>
      <c r="G600" s="319"/>
      <c r="H600" s="319"/>
      <c r="I600" s="319"/>
      <c r="J600" s="319"/>
      <c r="K600" s="319"/>
      <c r="L600" s="320"/>
      <c r="M600" s="327"/>
      <c r="N600" s="328"/>
      <c r="O600" s="328"/>
      <c r="P600" s="328"/>
      <c r="Q600" s="328"/>
      <c r="R600" s="328"/>
      <c r="S600" s="328"/>
      <c r="T600" s="328"/>
      <c r="U600" s="328"/>
      <c r="V600" s="328"/>
      <c r="W600" s="328"/>
      <c r="X600" s="328"/>
      <c r="Y600" s="328"/>
      <c r="Z600" s="328"/>
      <c r="AA600" s="328"/>
      <c r="AB600" s="328"/>
      <c r="AC600" s="328"/>
      <c r="AD600" s="328"/>
      <c r="AE600" s="328"/>
      <c r="AF600" s="328"/>
      <c r="AG600" s="329"/>
    </row>
    <row r="601" spans="4:33" x14ac:dyDescent="0.25">
      <c r="D601" s="318"/>
      <c r="E601" s="319"/>
      <c r="F601" s="319"/>
      <c r="G601" s="319"/>
      <c r="H601" s="319"/>
      <c r="I601" s="319"/>
      <c r="J601" s="319"/>
      <c r="K601" s="319"/>
      <c r="L601" s="320"/>
      <c r="M601" s="327"/>
      <c r="N601" s="328"/>
      <c r="O601" s="328"/>
      <c r="P601" s="328"/>
      <c r="Q601" s="328"/>
      <c r="R601" s="328"/>
      <c r="S601" s="328"/>
      <c r="T601" s="328"/>
      <c r="U601" s="328"/>
      <c r="V601" s="328"/>
      <c r="W601" s="328"/>
      <c r="X601" s="328"/>
      <c r="Y601" s="328"/>
      <c r="Z601" s="328"/>
      <c r="AA601" s="328"/>
      <c r="AB601" s="328"/>
      <c r="AC601" s="328"/>
      <c r="AD601" s="328"/>
      <c r="AE601" s="328"/>
      <c r="AF601" s="328"/>
      <c r="AG601" s="329"/>
    </row>
    <row r="602" spans="4:33" x14ac:dyDescent="0.25">
      <c r="D602" s="318"/>
      <c r="E602" s="319"/>
      <c r="F602" s="319"/>
      <c r="G602" s="319"/>
      <c r="H602" s="319"/>
      <c r="I602" s="319"/>
      <c r="J602" s="319"/>
      <c r="K602" s="319"/>
      <c r="L602" s="320"/>
      <c r="M602" s="327"/>
      <c r="N602" s="328"/>
      <c r="O602" s="328"/>
      <c r="P602" s="328"/>
      <c r="Q602" s="328"/>
      <c r="R602" s="328"/>
      <c r="S602" s="328"/>
      <c r="T602" s="328"/>
      <c r="U602" s="328"/>
      <c r="V602" s="328"/>
      <c r="W602" s="328"/>
      <c r="X602" s="328"/>
      <c r="Y602" s="328"/>
      <c r="Z602" s="328"/>
      <c r="AA602" s="328"/>
      <c r="AB602" s="328"/>
      <c r="AC602" s="328"/>
      <c r="AD602" s="328"/>
      <c r="AE602" s="328"/>
      <c r="AF602" s="328"/>
      <c r="AG602" s="329"/>
    </row>
    <row r="603" spans="4:33" x14ac:dyDescent="0.25">
      <c r="D603" s="318"/>
      <c r="E603" s="319"/>
      <c r="F603" s="319"/>
      <c r="G603" s="319"/>
      <c r="H603" s="319"/>
      <c r="I603" s="319"/>
      <c r="J603" s="319"/>
      <c r="K603" s="319"/>
      <c r="L603" s="320"/>
      <c r="M603" s="327"/>
      <c r="N603" s="328"/>
      <c r="O603" s="328"/>
      <c r="P603" s="328"/>
      <c r="Q603" s="328"/>
      <c r="R603" s="328"/>
      <c r="S603" s="328"/>
      <c r="T603" s="328"/>
      <c r="U603" s="328"/>
      <c r="V603" s="328"/>
      <c r="W603" s="328"/>
      <c r="X603" s="328"/>
      <c r="Y603" s="328"/>
      <c r="Z603" s="328"/>
      <c r="AA603" s="328"/>
      <c r="AB603" s="328"/>
      <c r="AC603" s="328"/>
      <c r="AD603" s="328"/>
      <c r="AE603" s="328"/>
      <c r="AF603" s="328"/>
      <c r="AG603" s="329"/>
    </row>
    <row r="604" spans="4:33" x14ac:dyDescent="0.25">
      <c r="D604" s="318"/>
      <c r="E604" s="319"/>
      <c r="F604" s="319"/>
      <c r="G604" s="319"/>
      <c r="H604" s="319"/>
      <c r="I604" s="319"/>
      <c r="J604" s="319"/>
      <c r="K604" s="319"/>
      <c r="L604" s="320"/>
      <c r="M604" s="327"/>
      <c r="N604" s="328"/>
      <c r="O604" s="328"/>
      <c r="P604" s="328"/>
      <c r="Q604" s="328"/>
      <c r="R604" s="328"/>
      <c r="S604" s="328"/>
      <c r="T604" s="328"/>
      <c r="U604" s="328"/>
      <c r="V604" s="328"/>
      <c r="W604" s="328"/>
      <c r="X604" s="328"/>
      <c r="Y604" s="328"/>
      <c r="Z604" s="328"/>
      <c r="AA604" s="328"/>
      <c r="AB604" s="328"/>
      <c r="AC604" s="328"/>
      <c r="AD604" s="328"/>
      <c r="AE604" s="328"/>
      <c r="AF604" s="328"/>
      <c r="AG604" s="329"/>
    </row>
    <row r="605" spans="4:33" x14ac:dyDescent="0.25">
      <c r="D605" s="318"/>
      <c r="E605" s="319"/>
      <c r="F605" s="319"/>
      <c r="G605" s="319"/>
      <c r="H605" s="319"/>
      <c r="I605" s="319"/>
      <c r="J605" s="319"/>
      <c r="K605" s="319"/>
      <c r="L605" s="320"/>
      <c r="M605" s="327"/>
      <c r="N605" s="328"/>
      <c r="O605" s="328"/>
      <c r="P605" s="328"/>
      <c r="Q605" s="328"/>
      <c r="R605" s="328"/>
      <c r="S605" s="328"/>
      <c r="T605" s="328"/>
      <c r="U605" s="328"/>
      <c r="V605" s="328"/>
      <c r="W605" s="328"/>
      <c r="X605" s="328"/>
      <c r="Y605" s="328"/>
      <c r="Z605" s="328"/>
      <c r="AA605" s="328"/>
      <c r="AB605" s="328"/>
      <c r="AC605" s="328"/>
      <c r="AD605" s="328"/>
      <c r="AE605" s="328"/>
      <c r="AF605" s="328"/>
      <c r="AG605" s="329"/>
    </row>
    <row r="606" spans="4:33" x14ac:dyDescent="0.25">
      <c r="D606" s="318"/>
      <c r="E606" s="319"/>
      <c r="F606" s="319"/>
      <c r="G606" s="319"/>
      <c r="H606" s="319"/>
      <c r="I606" s="319"/>
      <c r="J606" s="319"/>
      <c r="K606" s="319"/>
      <c r="L606" s="320"/>
      <c r="M606" s="327"/>
      <c r="N606" s="328"/>
      <c r="O606" s="328"/>
      <c r="P606" s="328"/>
      <c r="Q606" s="328"/>
      <c r="R606" s="328"/>
      <c r="S606" s="328"/>
      <c r="T606" s="328"/>
      <c r="U606" s="328"/>
      <c r="V606" s="328"/>
      <c r="W606" s="328"/>
      <c r="X606" s="328"/>
      <c r="Y606" s="328"/>
      <c r="Z606" s="328"/>
      <c r="AA606" s="328"/>
      <c r="AB606" s="328"/>
      <c r="AC606" s="328"/>
      <c r="AD606" s="328"/>
      <c r="AE606" s="328"/>
      <c r="AF606" s="328"/>
      <c r="AG606" s="329"/>
    </row>
    <row r="607" spans="4:33" ht="15.75" thickBot="1" x14ac:dyDescent="0.3">
      <c r="D607" s="321"/>
      <c r="E607" s="322"/>
      <c r="F607" s="322"/>
      <c r="G607" s="322"/>
      <c r="H607" s="322"/>
      <c r="I607" s="322"/>
      <c r="J607" s="322"/>
      <c r="K607" s="322"/>
      <c r="L607" s="323"/>
      <c r="M607" s="330"/>
      <c r="N607" s="331"/>
      <c r="O607" s="331"/>
      <c r="P607" s="331"/>
      <c r="Q607" s="331"/>
      <c r="R607" s="331"/>
      <c r="S607" s="331"/>
      <c r="T607" s="331"/>
      <c r="U607" s="331"/>
      <c r="V607" s="331"/>
      <c r="W607" s="331"/>
      <c r="X607" s="331"/>
      <c r="Y607" s="331"/>
      <c r="Z607" s="331"/>
      <c r="AA607" s="331"/>
      <c r="AB607" s="331"/>
      <c r="AC607" s="331"/>
      <c r="AD607" s="331"/>
      <c r="AE607" s="331"/>
      <c r="AF607" s="331"/>
      <c r="AG607" s="332"/>
    </row>
    <row r="608" spans="4:33" ht="15.75" thickBot="1" x14ac:dyDescent="0.3">
      <c r="D608" s="66"/>
      <c r="E608" s="66"/>
      <c r="F608" s="66"/>
      <c r="G608" s="66"/>
      <c r="H608" s="66"/>
      <c r="I608" s="66"/>
      <c r="J608" s="66"/>
      <c r="K608" s="66"/>
      <c r="L608" s="23"/>
      <c r="M608" s="23"/>
      <c r="N608" s="23"/>
      <c r="O608" s="23"/>
      <c r="P608" s="23"/>
      <c r="Q608" s="23"/>
      <c r="R608" s="23"/>
      <c r="S608" s="23"/>
      <c r="T608" s="23"/>
      <c r="U608" s="23"/>
      <c r="V608" s="23"/>
      <c r="W608" s="23"/>
      <c r="X608" s="23"/>
      <c r="Y608" s="23"/>
      <c r="Z608" s="23"/>
      <c r="AA608" s="23"/>
      <c r="AB608" s="23"/>
      <c r="AC608" s="23"/>
      <c r="AD608" s="23"/>
      <c r="AE608" s="23"/>
      <c r="AF608" s="23"/>
      <c r="AG608" s="23"/>
    </row>
    <row r="609" spans="4:33" x14ac:dyDescent="0.25">
      <c r="D609" s="315" t="str">
        <f>IF(OR(M514="",O514=""),"7º Lugar",IF(M514&gt;O514,E512,P512))</f>
        <v>7º Lugar</v>
      </c>
      <c r="E609" s="316"/>
      <c r="F609" s="316"/>
      <c r="G609" s="316"/>
      <c r="H609" s="316"/>
      <c r="I609" s="316"/>
      <c r="J609" s="316"/>
      <c r="K609" s="316"/>
      <c r="L609" s="317"/>
      <c r="M609" s="324" t="s">
        <v>175</v>
      </c>
      <c r="N609" s="325"/>
      <c r="O609" s="325"/>
      <c r="P609" s="325"/>
      <c r="Q609" s="325"/>
      <c r="R609" s="325"/>
      <c r="S609" s="325"/>
      <c r="T609" s="325"/>
      <c r="U609" s="325"/>
      <c r="V609" s="325"/>
      <c r="W609" s="325"/>
      <c r="X609" s="325"/>
      <c r="Y609" s="325"/>
      <c r="Z609" s="325"/>
      <c r="AA609" s="325"/>
      <c r="AB609" s="325"/>
      <c r="AC609" s="325"/>
      <c r="AD609" s="325"/>
      <c r="AE609" s="325"/>
      <c r="AF609" s="325"/>
      <c r="AG609" s="326"/>
    </row>
    <row r="610" spans="4:33" x14ac:dyDescent="0.25">
      <c r="D610" s="318"/>
      <c r="E610" s="319"/>
      <c r="F610" s="319"/>
      <c r="G610" s="319"/>
      <c r="H610" s="319"/>
      <c r="I610" s="319"/>
      <c r="J610" s="319"/>
      <c r="K610" s="319"/>
      <c r="L610" s="320"/>
      <c r="M610" s="327"/>
      <c r="N610" s="328"/>
      <c r="O610" s="328"/>
      <c r="P610" s="328"/>
      <c r="Q610" s="328"/>
      <c r="R610" s="328"/>
      <c r="S610" s="328"/>
      <c r="T610" s="328"/>
      <c r="U610" s="328"/>
      <c r="V610" s="328"/>
      <c r="W610" s="328"/>
      <c r="X610" s="328"/>
      <c r="Y610" s="328"/>
      <c r="Z610" s="328"/>
      <c r="AA610" s="328"/>
      <c r="AB610" s="328"/>
      <c r="AC610" s="328"/>
      <c r="AD610" s="328"/>
      <c r="AE610" s="328"/>
      <c r="AF610" s="328"/>
      <c r="AG610" s="329"/>
    </row>
    <row r="611" spans="4:33" x14ac:dyDescent="0.25">
      <c r="D611" s="318"/>
      <c r="E611" s="319"/>
      <c r="F611" s="319"/>
      <c r="G611" s="319"/>
      <c r="H611" s="319"/>
      <c r="I611" s="319"/>
      <c r="J611" s="319"/>
      <c r="K611" s="319"/>
      <c r="L611" s="320"/>
      <c r="M611" s="327"/>
      <c r="N611" s="328"/>
      <c r="O611" s="328"/>
      <c r="P611" s="328"/>
      <c r="Q611" s="328"/>
      <c r="R611" s="328"/>
      <c r="S611" s="328"/>
      <c r="T611" s="328"/>
      <c r="U611" s="328"/>
      <c r="V611" s="328"/>
      <c r="W611" s="328"/>
      <c r="X611" s="328"/>
      <c r="Y611" s="328"/>
      <c r="Z611" s="328"/>
      <c r="AA611" s="328"/>
      <c r="AB611" s="328"/>
      <c r="AC611" s="328"/>
      <c r="AD611" s="328"/>
      <c r="AE611" s="328"/>
      <c r="AF611" s="328"/>
      <c r="AG611" s="329"/>
    </row>
    <row r="612" spans="4:33" x14ac:dyDescent="0.25">
      <c r="D612" s="318"/>
      <c r="E612" s="319"/>
      <c r="F612" s="319"/>
      <c r="G612" s="319"/>
      <c r="H612" s="319"/>
      <c r="I612" s="319"/>
      <c r="J612" s="319"/>
      <c r="K612" s="319"/>
      <c r="L612" s="320"/>
      <c r="M612" s="327"/>
      <c r="N612" s="328"/>
      <c r="O612" s="328"/>
      <c r="P612" s="328"/>
      <c r="Q612" s="328"/>
      <c r="R612" s="328"/>
      <c r="S612" s="328"/>
      <c r="T612" s="328"/>
      <c r="U612" s="328"/>
      <c r="V612" s="328"/>
      <c r="W612" s="328"/>
      <c r="X612" s="328"/>
      <c r="Y612" s="328"/>
      <c r="Z612" s="328"/>
      <c r="AA612" s="328"/>
      <c r="AB612" s="328"/>
      <c r="AC612" s="328"/>
      <c r="AD612" s="328"/>
      <c r="AE612" s="328"/>
      <c r="AF612" s="328"/>
      <c r="AG612" s="329"/>
    </row>
    <row r="613" spans="4:33" x14ac:dyDescent="0.25">
      <c r="D613" s="318"/>
      <c r="E613" s="319"/>
      <c r="F613" s="319"/>
      <c r="G613" s="319"/>
      <c r="H613" s="319"/>
      <c r="I613" s="319"/>
      <c r="J613" s="319"/>
      <c r="K613" s="319"/>
      <c r="L613" s="320"/>
      <c r="M613" s="327"/>
      <c r="N613" s="328"/>
      <c r="O613" s="328"/>
      <c r="P613" s="328"/>
      <c r="Q613" s="328"/>
      <c r="R613" s="328"/>
      <c r="S613" s="328"/>
      <c r="T613" s="328"/>
      <c r="U613" s="328"/>
      <c r="V613" s="328"/>
      <c r="W613" s="328"/>
      <c r="X613" s="328"/>
      <c r="Y613" s="328"/>
      <c r="Z613" s="328"/>
      <c r="AA613" s="328"/>
      <c r="AB613" s="328"/>
      <c r="AC613" s="328"/>
      <c r="AD613" s="328"/>
      <c r="AE613" s="328"/>
      <c r="AF613" s="328"/>
      <c r="AG613" s="329"/>
    </row>
    <row r="614" spans="4:33" x14ac:dyDescent="0.25">
      <c r="D614" s="318"/>
      <c r="E614" s="319"/>
      <c r="F614" s="319"/>
      <c r="G614" s="319"/>
      <c r="H614" s="319"/>
      <c r="I614" s="319"/>
      <c r="J614" s="319"/>
      <c r="K614" s="319"/>
      <c r="L614" s="320"/>
      <c r="M614" s="327"/>
      <c r="N614" s="328"/>
      <c r="O614" s="328"/>
      <c r="P614" s="328"/>
      <c r="Q614" s="328"/>
      <c r="R614" s="328"/>
      <c r="S614" s="328"/>
      <c r="T614" s="328"/>
      <c r="U614" s="328"/>
      <c r="V614" s="328"/>
      <c r="W614" s="328"/>
      <c r="X614" s="328"/>
      <c r="Y614" s="328"/>
      <c r="Z614" s="328"/>
      <c r="AA614" s="328"/>
      <c r="AB614" s="328"/>
      <c r="AC614" s="328"/>
      <c r="AD614" s="328"/>
      <c r="AE614" s="328"/>
      <c r="AF614" s="328"/>
      <c r="AG614" s="329"/>
    </row>
    <row r="615" spans="4:33" x14ac:dyDescent="0.25">
      <c r="D615" s="318"/>
      <c r="E615" s="319"/>
      <c r="F615" s="319"/>
      <c r="G615" s="319"/>
      <c r="H615" s="319"/>
      <c r="I615" s="319"/>
      <c r="J615" s="319"/>
      <c r="K615" s="319"/>
      <c r="L615" s="320"/>
      <c r="M615" s="327"/>
      <c r="N615" s="328"/>
      <c r="O615" s="328"/>
      <c r="P615" s="328"/>
      <c r="Q615" s="328"/>
      <c r="R615" s="328"/>
      <c r="S615" s="328"/>
      <c r="T615" s="328"/>
      <c r="U615" s="328"/>
      <c r="V615" s="328"/>
      <c r="W615" s="328"/>
      <c r="X615" s="328"/>
      <c r="Y615" s="328"/>
      <c r="Z615" s="328"/>
      <c r="AA615" s="328"/>
      <c r="AB615" s="328"/>
      <c r="AC615" s="328"/>
      <c r="AD615" s="328"/>
      <c r="AE615" s="328"/>
      <c r="AF615" s="328"/>
      <c r="AG615" s="329"/>
    </row>
    <row r="616" spans="4:33" x14ac:dyDescent="0.25">
      <c r="D616" s="318"/>
      <c r="E616" s="319"/>
      <c r="F616" s="319"/>
      <c r="G616" s="319"/>
      <c r="H616" s="319"/>
      <c r="I616" s="319"/>
      <c r="J616" s="319"/>
      <c r="K616" s="319"/>
      <c r="L616" s="320"/>
      <c r="M616" s="327"/>
      <c r="N616" s="328"/>
      <c r="O616" s="328"/>
      <c r="P616" s="328"/>
      <c r="Q616" s="328"/>
      <c r="R616" s="328"/>
      <c r="S616" s="328"/>
      <c r="T616" s="328"/>
      <c r="U616" s="328"/>
      <c r="V616" s="328"/>
      <c r="W616" s="328"/>
      <c r="X616" s="328"/>
      <c r="Y616" s="328"/>
      <c r="Z616" s="328"/>
      <c r="AA616" s="328"/>
      <c r="AB616" s="328"/>
      <c r="AC616" s="328"/>
      <c r="AD616" s="328"/>
      <c r="AE616" s="328"/>
      <c r="AF616" s="328"/>
      <c r="AG616" s="329"/>
    </row>
    <row r="617" spans="4:33" x14ac:dyDescent="0.25">
      <c r="D617" s="318"/>
      <c r="E617" s="319"/>
      <c r="F617" s="319"/>
      <c r="G617" s="319"/>
      <c r="H617" s="319"/>
      <c r="I617" s="319"/>
      <c r="J617" s="319"/>
      <c r="K617" s="319"/>
      <c r="L617" s="320"/>
      <c r="M617" s="327"/>
      <c r="N617" s="328"/>
      <c r="O617" s="328"/>
      <c r="P617" s="328"/>
      <c r="Q617" s="328"/>
      <c r="R617" s="328"/>
      <c r="S617" s="328"/>
      <c r="T617" s="328"/>
      <c r="U617" s="328"/>
      <c r="V617" s="328"/>
      <c r="W617" s="328"/>
      <c r="X617" s="328"/>
      <c r="Y617" s="328"/>
      <c r="Z617" s="328"/>
      <c r="AA617" s="328"/>
      <c r="AB617" s="328"/>
      <c r="AC617" s="328"/>
      <c r="AD617" s="328"/>
      <c r="AE617" s="328"/>
      <c r="AF617" s="328"/>
      <c r="AG617" s="329"/>
    </row>
    <row r="618" spans="4:33" ht="15.75" thickBot="1" x14ac:dyDescent="0.3">
      <c r="D618" s="321"/>
      <c r="E618" s="322"/>
      <c r="F618" s="322"/>
      <c r="G618" s="322"/>
      <c r="H618" s="322"/>
      <c r="I618" s="322"/>
      <c r="J618" s="322"/>
      <c r="K618" s="322"/>
      <c r="L618" s="323"/>
      <c r="M618" s="330"/>
      <c r="N618" s="331"/>
      <c r="O618" s="331"/>
      <c r="P618" s="331"/>
      <c r="Q618" s="331"/>
      <c r="R618" s="331"/>
      <c r="S618" s="331"/>
      <c r="T618" s="331"/>
      <c r="U618" s="331"/>
      <c r="V618" s="331"/>
      <c r="W618" s="331"/>
      <c r="X618" s="331"/>
      <c r="Y618" s="331"/>
      <c r="Z618" s="331"/>
      <c r="AA618" s="331"/>
      <c r="AB618" s="331"/>
      <c r="AC618" s="331"/>
      <c r="AD618" s="331"/>
      <c r="AE618" s="331"/>
      <c r="AF618" s="331"/>
      <c r="AG618" s="332"/>
    </row>
    <row r="619" spans="4:33" ht="15.75" thickBot="1" x14ac:dyDescent="0.3">
      <c r="D619" s="23"/>
      <c r="E619" s="23"/>
      <c r="F619" s="23"/>
      <c r="G619" s="23"/>
      <c r="H619" s="23"/>
      <c r="I619" s="23"/>
      <c r="J619" s="23"/>
      <c r="K619" s="23"/>
      <c r="L619" s="23"/>
      <c r="M619" s="23"/>
      <c r="N619" s="23"/>
      <c r="O619" s="23"/>
      <c r="P619" s="23"/>
      <c r="Q619" s="23"/>
      <c r="R619" s="23"/>
      <c r="S619" s="23"/>
      <c r="T619" s="23"/>
      <c r="U619" s="23"/>
      <c r="V619" s="23"/>
      <c r="W619" s="23"/>
      <c r="X619" s="23"/>
      <c r="Y619" s="23"/>
      <c r="Z619" s="23"/>
      <c r="AA619" s="23"/>
      <c r="AB619" s="23"/>
      <c r="AC619" s="23"/>
      <c r="AD619" s="23"/>
      <c r="AE619" s="23"/>
      <c r="AF619" s="23"/>
      <c r="AG619" s="23"/>
    </row>
    <row r="620" spans="4:33" x14ac:dyDescent="0.25">
      <c r="D620" s="315" t="str">
        <f>IF(OR(M514="",O514=""),"8º Lugar",IF(M514&lt;O514,E512,P512))</f>
        <v>8º Lugar</v>
      </c>
      <c r="E620" s="316"/>
      <c r="F620" s="316"/>
      <c r="G620" s="316"/>
      <c r="H620" s="316"/>
      <c r="I620" s="316"/>
      <c r="J620" s="316"/>
      <c r="K620" s="316"/>
      <c r="L620" s="317"/>
      <c r="M620" s="324" t="s">
        <v>176</v>
      </c>
      <c r="N620" s="325"/>
      <c r="O620" s="325"/>
      <c r="P620" s="325"/>
      <c r="Q620" s="325"/>
      <c r="R620" s="325"/>
      <c r="S620" s="325"/>
      <c r="T620" s="325"/>
      <c r="U620" s="325"/>
      <c r="V620" s="325"/>
      <c r="W620" s="325"/>
      <c r="X620" s="325"/>
      <c r="Y620" s="325"/>
      <c r="Z620" s="325"/>
      <c r="AA620" s="325"/>
      <c r="AB620" s="325"/>
      <c r="AC620" s="325"/>
      <c r="AD620" s="325"/>
      <c r="AE620" s="325"/>
      <c r="AF620" s="325"/>
      <c r="AG620" s="326"/>
    </row>
    <row r="621" spans="4:33" x14ac:dyDescent="0.25">
      <c r="D621" s="318"/>
      <c r="E621" s="319"/>
      <c r="F621" s="319"/>
      <c r="G621" s="319"/>
      <c r="H621" s="319"/>
      <c r="I621" s="319"/>
      <c r="J621" s="319"/>
      <c r="K621" s="319"/>
      <c r="L621" s="320"/>
      <c r="M621" s="327"/>
      <c r="N621" s="328"/>
      <c r="O621" s="328"/>
      <c r="P621" s="328"/>
      <c r="Q621" s="328"/>
      <c r="R621" s="328"/>
      <c r="S621" s="328"/>
      <c r="T621" s="328"/>
      <c r="U621" s="328"/>
      <c r="V621" s="328"/>
      <c r="W621" s="328"/>
      <c r="X621" s="328"/>
      <c r="Y621" s="328"/>
      <c r="Z621" s="328"/>
      <c r="AA621" s="328"/>
      <c r="AB621" s="328"/>
      <c r="AC621" s="328"/>
      <c r="AD621" s="328"/>
      <c r="AE621" s="328"/>
      <c r="AF621" s="328"/>
      <c r="AG621" s="329"/>
    </row>
    <row r="622" spans="4:33" x14ac:dyDescent="0.25">
      <c r="D622" s="318"/>
      <c r="E622" s="319"/>
      <c r="F622" s="319"/>
      <c r="G622" s="319"/>
      <c r="H622" s="319"/>
      <c r="I622" s="319"/>
      <c r="J622" s="319"/>
      <c r="K622" s="319"/>
      <c r="L622" s="320"/>
      <c r="M622" s="327"/>
      <c r="N622" s="328"/>
      <c r="O622" s="328"/>
      <c r="P622" s="328"/>
      <c r="Q622" s="328"/>
      <c r="R622" s="328"/>
      <c r="S622" s="328"/>
      <c r="T622" s="328"/>
      <c r="U622" s="328"/>
      <c r="V622" s="328"/>
      <c r="W622" s="328"/>
      <c r="X622" s="328"/>
      <c r="Y622" s="328"/>
      <c r="Z622" s="328"/>
      <c r="AA622" s="328"/>
      <c r="AB622" s="328"/>
      <c r="AC622" s="328"/>
      <c r="AD622" s="328"/>
      <c r="AE622" s="328"/>
      <c r="AF622" s="328"/>
      <c r="AG622" s="329"/>
    </row>
    <row r="623" spans="4:33" x14ac:dyDescent="0.25">
      <c r="D623" s="318"/>
      <c r="E623" s="319"/>
      <c r="F623" s="319"/>
      <c r="G623" s="319"/>
      <c r="H623" s="319"/>
      <c r="I623" s="319"/>
      <c r="J623" s="319"/>
      <c r="K623" s="319"/>
      <c r="L623" s="320"/>
      <c r="M623" s="327"/>
      <c r="N623" s="328"/>
      <c r="O623" s="328"/>
      <c r="P623" s="328"/>
      <c r="Q623" s="328"/>
      <c r="R623" s="328"/>
      <c r="S623" s="328"/>
      <c r="T623" s="328"/>
      <c r="U623" s="328"/>
      <c r="V623" s="328"/>
      <c r="W623" s="328"/>
      <c r="X623" s="328"/>
      <c r="Y623" s="328"/>
      <c r="Z623" s="328"/>
      <c r="AA623" s="328"/>
      <c r="AB623" s="328"/>
      <c r="AC623" s="328"/>
      <c r="AD623" s="328"/>
      <c r="AE623" s="328"/>
      <c r="AF623" s="328"/>
      <c r="AG623" s="329"/>
    </row>
    <row r="624" spans="4:33" x14ac:dyDescent="0.25">
      <c r="D624" s="318"/>
      <c r="E624" s="319"/>
      <c r="F624" s="319"/>
      <c r="G624" s="319"/>
      <c r="H624" s="319"/>
      <c r="I624" s="319"/>
      <c r="J624" s="319"/>
      <c r="K624" s="319"/>
      <c r="L624" s="320"/>
      <c r="M624" s="327"/>
      <c r="N624" s="328"/>
      <c r="O624" s="328"/>
      <c r="P624" s="328"/>
      <c r="Q624" s="328"/>
      <c r="R624" s="328"/>
      <c r="S624" s="328"/>
      <c r="T624" s="328"/>
      <c r="U624" s="328"/>
      <c r="V624" s="328"/>
      <c r="W624" s="328"/>
      <c r="X624" s="328"/>
      <c r="Y624" s="328"/>
      <c r="Z624" s="328"/>
      <c r="AA624" s="328"/>
      <c r="AB624" s="328"/>
      <c r="AC624" s="328"/>
      <c r="AD624" s="328"/>
      <c r="AE624" s="328"/>
      <c r="AF624" s="328"/>
      <c r="AG624" s="329"/>
    </row>
    <row r="625" spans="4:33" x14ac:dyDescent="0.25">
      <c r="D625" s="318"/>
      <c r="E625" s="319"/>
      <c r="F625" s="319"/>
      <c r="G625" s="319"/>
      <c r="H625" s="319"/>
      <c r="I625" s="319"/>
      <c r="J625" s="319"/>
      <c r="K625" s="319"/>
      <c r="L625" s="320"/>
      <c r="M625" s="327"/>
      <c r="N625" s="328"/>
      <c r="O625" s="328"/>
      <c r="P625" s="328"/>
      <c r="Q625" s="328"/>
      <c r="R625" s="328"/>
      <c r="S625" s="328"/>
      <c r="T625" s="328"/>
      <c r="U625" s="328"/>
      <c r="V625" s="328"/>
      <c r="W625" s="328"/>
      <c r="X625" s="328"/>
      <c r="Y625" s="328"/>
      <c r="Z625" s="328"/>
      <c r="AA625" s="328"/>
      <c r="AB625" s="328"/>
      <c r="AC625" s="328"/>
      <c r="AD625" s="328"/>
      <c r="AE625" s="328"/>
      <c r="AF625" s="328"/>
      <c r="AG625" s="329"/>
    </row>
    <row r="626" spans="4:33" x14ac:dyDescent="0.25">
      <c r="D626" s="318"/>
      <c r="E626" s="319"/>
      <c r="F626" s="319"/>
      <c r="G626" s="319"/>
      <c r="H626" s="319"/>
      <c r="I626" s="319"/>
      <c r="J626" s="319"/>
      <c r="K626" s="319"/>
      <c r="L626" s="320"/>
      <c r="M626" s="327"/>
      <c r="N626" s="328"/>
      <c r="O626" s="328"/>
      <c r="P626" s="328"/>
      <c r="Q626" s="328"/>
      <c r="R626" s="328"/>
      <c r="S626" s="328"/>
      <c r="T626" s="328"/>
      <c r="U626" s="328"/>
      <c r="V626" s="328"/>
      <c r="W626" s="328"/>
      <c r="X626" s="328"/>
      <c r="Y626" s="328"/>
      <c r="Z626" s="328"/>
      <c r="AA626" s="328"/>
      <c r="AB626" s="328"/>
      <c r="AC626" s="328"/>
      <c r="AD626" s="328"/>
      <c r="AE626" s="328"/>
      <c r="AF626" s="328"/>
      <c r="AG626" s="329"/>
    </row>
    <row r="627" spans="4:33" x14ac:dyDescent="0.25">
      <c r="D627" s="318"/>
      <c r="E627" s="319"/>
      <c r="F627" s="319"/>
      <c r="G627" s="319"/>
      <c r="H627" s="319"/>
      <c r="I627" s="319"/>
      <c r="J627" s="319"/>
      <c r="K627" s="319"/>
      <c r="L627" s="320"/>
      <c r="M627" s="327"/>
      <c r="N627" s="328"/>
      <c r="O627" s="328"/>
      <c r="P627" s="328"/>
      <c r="Q627" s="328"/>
      <c r="R627" s="328"/>
      <c r="S627" s="328"/>
      <c r="T627" s="328"/>
      <c r="U627" s="328"/>
      <c r="V627" s="328"/>
      <c r="W627" s="328"/>
      <c r="X627" s="328"/>
      <c r="Y627" s="328"/>
      <c r="Z627" s="328"/>
      <c r="AA627" s="328"/>
      <c r="AB627" s="328"/>
      <c r="AC627" s="328"/>
      <c r="AD627" s="328"/>
      <c r="AE627" s="328"/>
      <c r="AF627" s="328"/>
      <c r="AG627" s="329"/>
    </row>
    <row r="628" spans="4:33" x14ac:dyDescent="0.25">
      <c r="D628" s="318"/>
      <c r="E628" s="319"/>
      <c r="F628" s="319"/>
      <c r="G628" s="319"/>
      <c r="H628" s="319"/>
      <c r="I628" s="319"/>
      <c r="J628" s="319"/>
      <c r="K628" s="319"/>
      <c r="L628" s="320"/>
      <c r="M628" s="327"/>
      <c r="N628" s="328"/>
      <c r="O628" s="328"/>
      <c r="P628" s="328"/>
      <c r="Q628" s="328"/>
      <c r="R628" s="328"/>
      <c r="S628" s="328"/>
      <c r="T628" s="328"/>
      <c r="U628" s="328"/>
      <c r="V628" s="328"/>
      <c r="W628" s="328"/>
      <c r="X628" s="328"/>
      <c r="Y628" s="328"/>
      <c r="Z628" s="328"/>
      <c r="AA628" s="328"/>
      <c r="AB628" s="328"/>
      <c r="AC628" s="328"/>
      <c r="AD628" s="328"/>
      <c r="AE628" s="328"/>
      <c r="AF628" s="328"/>
      <c r="AG628" s="329"/>
    </row>
    <row r="629" spans="4:33" ht="15.75" thickBot="1" x14ac:dyDescent="0.3">
      <c r="D629" s="321"/>
      <c r="E629" s="322"/>
      <c r="F629" s="322"/>
      <c r="G629" s="322"/>
      <c r="H629" s="322"/>
      <c r="I629" s="322"/>
      <c r="J629" s="322"/>
      <c r="K629" s="322"/>
      <c r="L629" s="323"/>
      <c r="M629" s="330"/>
      <c r="N629" s="331"/>
      <c r="O629" s="331"/>
      <c r="P629" s="331"/>
      <c r="Q629" s="331"/>
      <c r="R629" s="331"/>
      <c r="S629" s="331"/>
      <c r="T629" s="331"/>
      <c r="U629" s="331"/>
      <c r="V629" s="331"/>
      <c r="W629" s="331"/>
      <c r="X629" s="331"/>
      <c r="Y629" s="331"/>
      <c r="Z629" s="331"/>
      <c r="AA629" s="331"/>
      <c r="AB629" s="331"/>
      <c r="AC629" s="331"/>
      <c r="AD629" s="331"/>
      <c r="AE629" s="331"/>
      <c r="AF629" s="331"/>
      <c r="AG629" s="332"/>
    </row>
    <row r="630" spans="4:33" ht="15.75" thickBot="1" x14ac:dyDescent="0.3">
      <c r="D630" s="23"/>
      <c r="E630" s="23"/>
      <c r="F630" s="23"/>
      <c r="G630" s="23"/>
      <c r="H630" s="23"/>
      <c r="I630" s="23"/>
      <c r="J630" s="23"/>
      <c r="K630" s="23"/>
      <c r="L630" s="23"/>
      <c r="M630" s="23"/>
      <c r="N630" s="23"/>
      <c r="O630" s="23"/>
      <c r="P630" s="23"/>
      <c r="Q630" s="23"/>
      <c r="R630" s="23"/>
      <c r="S630" s="23"/>
      <c r="T630" s="23"/>
      <c r="U630" s="23"/>
      <c r="V630" s="23"/>
      <c r="W630" s="23"/>
      <c r="X630" s="23"/>
      <c r="Y630" s="23"/>
      <c r="Z630" s="23"/>
      <c r="AA630" s="23"/>
      <c r="AB630" s="23"/>
      <c r="AC630" s="23"/>
      <c r="AD630" s="23"/>
      <c r="AE630" s="23"/>
      <c r="AF630" s="23"/>
      <c r="AG630" s="23"/>
    </row>
    <row r="631" spans="4:33" x14ac:dyDescent="0.25">
      <c r="D631" s="315" t="str">
        <f>IF(OR(M505="",O505=""),"9º Lugar",IF(M505&gt;O505,E503,P503))</f>
        <v>9º Lugar</v>
      </c>
      <c r="E631" s="316"/>
      <c r="F631" s="316"/>
      <c r="G631" s="316"/>
      <c r="H631" s="316"/>
      <c r="I631" s="316"/>
      <c r="J631" s="316"/>
      <c r="K631" s="316"/>
      <c r="L631" s="317"/>
      <c r="M631" s="324" t="s">
        <v>177</v>
      </c>
      <c r="N631" s="325"/>
      <c r="O631" s="325"/>
      <c r="P631" s="325"/>
      <c r="Q631" s="325"/>
      <c r="R631" s="325"/>
      <c r="S631" s="325"/>
      <c r="T631" s="325"/>
      <c r="U631" s="325"/>
      <c r="V631" s="325"/>
      <c r="W631" s="325"/>
      <c r="X631" s="325"/>
      <c r="Y631" s="325"/>
      <c r="Z631" s="325"/>
      <c r="AA631" s="325"/>
      <c r="AB631" s="325"/>
      <c r="AC631" s="325"/>
      <c r="AD631" s="325"/>
      <c r="AE631" s="325"/>
      <c r="AF631" s="325"/>
      <c r="AG631" s="326"/>
    </row>
    <row r="632" spans="4:33" x14ac:dyDescent="0.25">
      <c r="D632" s="318"/>
      <c r="E632" s="319"/>
      <c r="F632" s="319"/>
      <c r="G632" s="319"/>
      <c r="H632" s="319"/>
      <c r="I632" s="319"/>
      <c r="J632" s="319"/>
      <c r="K632" s="319"/>
      <c r="L632" s="320"/>
      <c r="M632" s="327"/>
      <c r="N632" s="328"/>
      <c r="O632" s="328"/>
      <c r="P632" s="328"/>
      <c r="Q632" s="328"/>
      <c r="R632" s="328"/>
      <c r="S632" s="328"/>
      <c r="T632" s="328"/>
      <c r="U632" s="328"/>
      <c r="V632" s="328"/>
      <c r="W632" s="328"/>
      <c r="X632" s="328"/>
      <c r="Y632" s="328"/>
      <c r="Z632" s="328"/>
      <c r="AA632" s="328"/>
      <c r="AB632" s="328"/>
      <c r="AC632" s="328"/>
      <c r="AD632" s="328"/>
      <c r="AE632" s="328"/>
      <c r="AF632" s="328"/>
      <c r="AG632" s="329"/>
    </row>
    <row r="633" spans="4:33" x14ac:dyDescent="0.25">
      <c r="D633" s="318"/>
      <c r="E633" s="319"/>
      <c r="F633" s="319"/>
      <c r="G633" s="319"/>
      <c r="H633" s="319"/>
      <c r="I633" s="319"/>
      <c r="J633" s="319"/>
      <c r="K633" s="319"/>
      <c r="L633" s="320"/>
      <c r="M633" s="327"/>
      <c r="N633" s="328"/>
      <c r="O633" s="328"/>
      <c r="P633" s="328"/>
      <c r="Q633" s="328"/>
      <c r="R633" s="328"/>
      <c r="S633" s="328"/>
      <c r="T633" s="328"/>
      <c r="U633" s="328"/>
      <c r="V633" s="328"/>
      <c r="W633" s="328"/>
      <c r="X633" s="328"/>
      <c r="Y633" s="328"/>
      <c r="Z633" s="328"/>
      <c r="AA633" s="328"/>
      <c r="AB633" s="328"/>
      <c r="AC633" s="328"/>
      <c r="AD633" s="328"/>
      <c r="AE633" s="328"/>
      <c r="AF633" s="328"/>
      <c r="AG633" s="329"/>
    </row>
    <row r="634" spans="4:33" x14ac:dyDescent="0.25">
      <c r="D634" s="318"/>
      <c r="E634" s="319"/>
      <c r="F634" s="319"/>
      <c r="G634" s="319"/>
      <c r="H634" s="319"/>
      <c r="I634" s="319"/>
      <c r="J634" s="319"/>
      <c r="K634" s="319"/>
      <c r="L634" s="320"/>
      <c r="M634" s="327"/>
      <c r="N634" s="328"/>
      <c r="O634" s="328"/>
      <c r="P634" s="328"/>
      <c r="Q634" s="328"/>
      <c r="R634" s="328"/>
      <c r="S634" s="328"/>
      <c r="T634" s="328"/>
      <c r="U634" s="328"/>
      <c r="V634" s="328"/>
      <c r="W634" s="328"/>
      <c r="X634" s="328"/>
      <c r="Y634" s="328"/>
      <c r="Z634" s="328"/>
      <c r="AA634" s="328"/>
      <c r="AB634" s="328"/>
      <c r="AC634" s="328"/>
      <c r="AD634" s="328"/>
      <c r="AE634" s="328"/>
      <c r="AF634" s="328"/>
      <c r="AG634" s="329"/>
    </row>
    <row r="635" spans="4:33" x14ac:dyDescent="0.25">
      <c r="D635" s="318"/>
      <c r="E635" s="319"/>
      <c r="F635" s="319"/>
      <c r="G635" s="319"/>
      <c r="H635" s="319"/>
      <c r="I635" s="319"/>
      <c r="J635" s="319"/>
      <c r="K635" s="319"/>
      <c r="L635" s="320"/>
      <c r="M635" s="327"/>
      <c r="N635" s="328"/>
      <c r="O635" s="328"/>
      <c r="P635" s="328"/>
      <c r="Q635" s="328"/>
      <c r="R635" s="328"/>
      <c r="S635" s="328"/>
      <c r="T635" s="328"/>
      <c r="U635" s="328"/>
      <c r="V635" s="328"/>
      <c r="W635" s="328"/>
      <c r="X635" s="328"/>
      <c r="Y635" s="328"/>
      <c r="Z635" s="328"/>
      <c r="AA635" s="328"/>
      <c r="AB635" s="328"/>
      <c r="AC635" s="328"/>
      <c r="AD635" s="328"/>
      <c r="AE635" s="328"/>
      <c r="AF635" s="328"/>
      <c r="AG635" s="329"/>
    </row>
    <row r="636" spans="4:33" x14ac:dyDescent="0.25">
      <c r="D636" s="318"/>
      <c r="E636" s="319"/>
      <c r="F636" s="319"/>
      <c r="G636" s="319"/>
      <c r="H636" s="319"/>
      <c r="I636" s="319"/>
      <c r="J636" s="319"/>
      <c r="K636" s="319"/>
      <c r="L636" s="320"/>
      <c r="M636" s="327"/>
      <c r="N636" s="328"/>
      <c r="O636" s="328"/>
      <c r="P636" s="328"/>
      <c r="Q636" s="328"/>
      <c r="R636" s="328"/>
      <c r="S636" s="328"/>
      <c r="T636" s="328"/>
      <c r="U636" s="328"/>
      <c r="V636" s="328"/>
      <c r="W636" s="328"/>
      <c r="X636" s="328"/>
      <c r="Y636" s="328"/>
      <c r="Z636" s="328"/>
      <c r="AA636" s="328"/>
      <c r="AB636" s="328"/>
      <c r="AC636" s="328"/>
      <c r="AD636" s="328"/>
      <c r="AE636" s="328"/>
      <c r="AF636" s="328"/>
      <c r="AG636" s="329"/>
    </row>
    <row r="637" spans="4:33" x14ac:dyDescent="0.25">
      <c r="D637" s="318"/>
      <c r="E637" s="319"/>
      <c r="F637" s="319"/>
      <c r="G637" s="319"/>
      <c r="H637" s="319"/>
      <c r="I637" s="319"/>
      <c r="J637" s="319"/>
      <c r="K637" s="319"/>
      <c r="L637" s="320"/>
      <c r="M637" s="327"/>
      <c r="N637" s="328"/>
      <c r="O637" s="328"/>
      <c r="P637" s="328"/>
      <c r="Q637" s="328"/>
      <c r="R637" s="328"/>
      <c r="S637" s="328"/>
      <c r="T637" s="328"/>
      <c r="U637" s="328"/>
      <c r="V637" s="328"/>
      <c r="W637" s="328"/>
      <c r="X637" s="328"/>
      <c r="Y637" s="328"/>
      <c r="Z637" s="328"/>
      <c r="AA637" s="328"/>
      <c r="AB637" s="328"/>
      <c r="AC637" s="328"/>
      <c r="AD637" s="328"/>
      <c r="AE637" s="328"/>
      <c r="AF637" s="328"/>
      <c r="AG637" s="329"/>
    </row>
    <row r="638" spans="4:33" x14ac:dyDescent="0.25">
      <c r="D638" s="318"/>
      <c r="E638" s="319"/>
      <c r="F638" s="319"/>
      <c r="G638" s="319"/>
      <c r="H638" s="319"/>
      <c r="I638" s="319"/>
      <c r="J638" s="319"/>
      <c r="K638" s="319"/>
      <c r="L638" s="320"/>
      <c r="M638" s="327"/>
      <c r="N638" s="328"/>
      <c r="O638" s="328"/>
      <c r="P638" s="328"/>
      <c r="Q638" s="328"/>
      <c r="R638" s="328"/>
      <c r="S638" s="328"/>
      <c r="T638" s="328"/>
      <c r="U638" s="328"/>
      <c r="V638" s="328"/>
      <c r="W638" s="328"/>
      <c r="X638" s="328"/>
      <c r="Y638" s="328"/>
      <c r="Z638" s="328"/>
      <c r="AA638" s="328"/>
      <c r="AB638" s="328"/>
      <c r="AC638" s="328"/>
      <c r="AD638" s="328"/>
      <c r="AE638" s="328"/>
      <c r="AF638" s="328"/>
      <c r="AG638" s="329"/>
    </row>
    <row r="639" spans="4:33" x14ac:dyDescent="0.25">
      <c r="D639" s="318"/>
      <c r="E639" s="319"/>
      <c r="F639" s="319"/>
      <c r="G639" s="319"/>
      <c r="H639" s="319"/>
      <c r="I639" s="319"/>
      <c r="J639" s="319"/>
      <c r="K639" s="319"/>
      <c r="L639" s="320"/>
      <c r="M639" s="327"/>
      <c r="N639" s="328"/>
      <c r="O639" s="328"/>
      <c r="P639" s="328"/>
      <c r="Q639" s="328"/>
      <c r="R639" s="328"/>
      <c r="S639" s="328"/>
      <c r="T639" s="328"/>
      <c r="U639" s="328"/>
      <c r="V639" s="328"/>
      <c r="W639" s="328"/>
      <c r="X639" s="328"/>
      <c r="Y639" s="328"/>
      <c r="Z639" s="328"/>
      <c r="AA639" s="328"/>
      <c r="AB639" s="328"/>
      <c r="AC639" s="328"/>
      <c r="AD639" s="328"/>
      <c r="AE639" s="328"/>
      <c r="AF639" s="328"/>
      <c r="AG639" s="329"/>
    </row>
    <row r="640" spans="4:33" ht="15.75" thickBot="1" x14ac:dyDescent="0.3">
      <c r="D640" s="321"/>
      <c r="E640" s="322"/>
      <c r="F640" s="322"/>
      <c r="G640" s="322"/>
      <c r="H640" s="322"/>
      <c r="I640" s="322"/>
      <c r="J640" s="322"/>
      <c r="K640" s="322"/>
      <c r="L640" s="323"/>
      <c r="M640" s="330"/>
      <c r="N640" s="331"/>
      <c r="O640" s="331"/>
      <c r="P640" s="331"/>
      <c r="Q640" s="331"/>
      <c r="R640" s="331"/>
      <c r="S640" s="331"/>
      <c r="T640" s="331"/>
      <c r="U640" s="331"/>
      <c r="V640" s="331"/>
      <c r="W640" s="331"/>
      <c r="X640" s="331"/>
      <c r="Y640" s="331"/>
      <c r="Z640" s="331"/>
      <c r="AA640" s="331"/>
      <c r="AB640" s="331"/>
      <c r="AC640" s="331"/>
      <c r="AD640" s="331"/>
      <c r="AE640" s="331"/>
      <c r="AF640" s="331"/>
      <c r="AG640" s="332"/>
    </row>
    <row r="641" spans="4:33" ht="15.75" thickBot="1" x14ac:dyDescent="0.3">
      <c r="D641" s="23"/>
      <c r="E641" s="23"/>
      <c r="F641" s="23"/>
      <c r="G641" s="23"/>
      <c r="H641" s="23"/>
      <c r="I641" s="23"/>
      <c r="J641" s="23"/>
      <c r="K641" s="23"/>
      <c r="L641" s="23"/>
      <c r="M641" s="23"/>
      <c r="N641" s="23"/>
      <c r="O641" s="23"/>
      <c r="P641" s="23"/>
      <c r="Q641" s="23"/>
      <c r="R641" s="23"/>
      <c r="S641" s="23"/>
      <c r="T641" s="23"/>
      <c r="U641" s="23"/>
      <c r="V641" s="23"/>
      <c r="W641" s="23"/>
      <c r="X641" s="23"/>
      <c r="Y641" s="23"/>
      <c r="Z641" s="23"/>
      <c r="AA641" s="23"/>
      <c r="AB641" s="23"/>
      <c r="AC641" s="23"/>
      <c r="AD641" s="23"/>
      <c r="AE641" s="23"/>
      <c r="AF641" s="23"/>
      <c r="AG641" s="23"/>
    </row>
    <row r="642" spans="4:33" x14ac:dyDescent="0.25">
      <c r="D642" s="315" t="str">
        <f>IF(OR(M505="",O505=""),"10º Lugar",IF(M505&lt;O505,E503,P503))</f>
        <v>10º Lugar</v>
      </c>
      <c r="E642" s="316"/>
      <c r="F642" s="316"/>
      <c r="G642" s="316"/>
      <c r="H642" s="316"/>
      <c r="I642" s="316"/>
      <c r="J642" s="316"/>
      <c r="K642" s="316"/>
      <c r="L642" s="317"/>
      <c r="M642" s="324" t="s">
        <v>178</v>
      </c>
      <c r="N642" s="325"/>
      <c r="O642" s="325"/>
      <c r="P642" s="325"/>
      <c r="Q642" s="325"/>
      <c r="R642" s="325"/>
      <c r="S642" s="325"/>
      <c r="T642" s="325"/>
      <c r="U642" s="325"/>
      <c r="V642" s="325"/>
      <c r="W642" s="325"/>
      <c r="X642" s="325"/>
      <c r="Y642" s="325"/>
      <c r="Z642" s="325"/>
      <c r="AA642" s="325"/>
      <c r="AB642" s="325"/>
      <c r="AC642" s="325"/>
      <c r="AD642" s="325"/>
      <c r="AE642" s="325"/>
      <c r="AF642" s="325"/>
      <c r="AG642" s="326"/>
    </row>
    <row r="643" spans="4:33" x14ac:dyDescent="0.25">
      <c r="D643" s="318"/>
      <c r="E643" s="319"/>
      <c r="F643" s="319"/>
      <c r="G643" s="319"/>
      <c r="H643" s="319"/>
      <c r="I643" s="319"/>
      <c r="J643" s="319"/>
      <c r="K643" s="319"/>
      <c r="L643" s="320"/>
      <c r="M643" s="327"/>
      <c r="N643" s="328"/>
      <c r="O643" s="328"/>
      <c r="P643" s="328"/>
      <c r="Q643" s="328"/>
      <c r="R643" s="328"/>
      <c r="S643" s="328"/>
      <c r="T643" s="328"/>
      <c r="U643" s="328"/>
      <c r="V643" s="328"/>
      <c r="W643" s="328"/>
      <c r="X643" s="328"/>
      <c r="Y643" s="328"/>
      <c r="Z643" s="328"/>
      <c r="AA643" s="328"/>
      <c r="AB643" s="328"/>
      <c r="AC643" s="328"/>
      <c r="AD643" s="328"/>
      <c r="AE643" s="328"/>
      <c r="AF643" s="328"/>
      <c r="AG643" s="329"/>
    </row>
    <row r="644" spans="4:33" x14ac:dyDescent="0.25">
      <c r="D644" s="318"/>
      <c r="E644" s="319"/>
      <c r="F644" s="319"/>
      <c r="G644" s="319"/>
      <c r="H644" s="319"/>
      <c r="I644" s="319"/>
      <c r="J644" s="319"/>
      <c r="K644" s="319"/>
      <c r="L644" s="320"/>
      <c r="M644" s="327"/>
      <c r="N644" s="328"/>
      <c r="O644" s="328"/>
      <c r="P644" s="328"/>
      <c r="Q644" s="328"/>
      <c r="R644" s="328"/>
      <c r="S644" s="328"/>
      <c r="T644" s="328"/>
      <c r="U644" s="328"/>
      <c r="V644" s="328"/>
      <c r="W644" s="328"/>
      <c r="X644" s="328"/>
      <c r="Y644" s="328"/>
      <c r="Z644" s="328"/>
      <c r="AA644" s="328"/>
      <c r="AB644" s="328"/>
      <c r="AC644" s="328"/>
      <c r="AD644" s="328"/>
      <c r="AE644" s="328"/>
      <c r="AF644" s="328"/>
      <c r="AG644" s="329"/>
    </row>
    <row r="645" spans="4:33" x14ac:dyDescent="0.25">
      <c r="D645" s="318"/>
      <c r="E645" s="319"/>
      <c r="F645" s="319"/>
      <c r="G645" s="319"/>
      <c r="H645" s="319"/>
      <c r="I645" s="319"/>
      <c r="J645" s="319"/>
      <c r="K645" s="319"/>
      <c r="L645" s="320"/>
      <c r="M645" s="327"/>
      <c r="N645" s="328"/>
      <c r="O645" s="328"/>
      <c r="P645" s="328"/>
      <c r="Q645" s="328"/>
      <c r="R645" s="328"/>
      <c r="S645" s="328"/>
      <c r="T645" s="328"/>
      <c r="U645" s="328"/>
      <c r="V645" s="328"/>
      <c r="W645" s="328"/>
      <c r="X645" s="328"/>
      <c r="Y645" s="328"/>
      <c r="Z645" s="328"/>
      <c r="AA645" s="328"/>
      <c r="AB645" s="328"/>
      <c r="AC645" s="328"/>
      <c r="AD645" s="328"/>
      <c r="AE645" s="328"/>
      <c r="AF645" s="328"/>
      <c r="AG645" s="329"/>
    </row>
    <row r="646" spans="4:33" x14ac:dyDescent="0.25">
      <c r="D646" s="318"/>
      <c r="E646" s="319"/>
      <c r="F646" s="319"/>
      <c r="G646" s="319"/>
      <c r="H646" s="319"/>
      <c r="I646" s="319"/>
      <c r="J646" s="319"/>
      <c r="K646" s="319"/>
      <c r="L646" s="320"/>
      <c r="M646" s="327"/>
      <c r="N646" s="328"/>
      <c r="O646" s="328"/>
      <c r="P646" s="328"/>
      <c r="Q646" s="328"/>
      <c r="R646" s="328"/>
      <c r="S646" s="328"/>
      <c r="T646" s="328"/>
      <c r="U646" s="328"/>
      <c r="V646" s="328"/>
      <c r="W646" s="328"/>
      <c r="X646" s="328"/>
      <c r="Y646" s="328"/>
      <c r="Z646" s="328"/>
      <c r="AA646" s="328"/>
      <c r="AB646" s="328"/>
      <c r="AC646" s="328"/>
      <c r="AD646" s="328"/>
      <c r="AE646" s="328"/>
      <c r="AF646" s="328"/>
      <c r="AG646" s="329"/>
    </row>
    <row r="647" spans="4:33" x14ac:dyDescent="0.25">
      <c r="D647" s="318"/>
      <c r="E647" s="319"/>
      <c r="F647" s="319"/>
      <c r="G647" s="319"/>
      <c r="H647" s="319"/>
      <c r="I647" s="319"/>
      <c r="J647" s="319"/>
      <c r="K647" s="319"/>
      <c r="L647" s="320"/>
      <c r="M647" s="327"/>
      <c r="N647" s="328"/>
      <c r="O647" s="328"/>
      <c r="P647" s="328"/>
      <c r="Q647" s="328"/>
      <c r="R647" s="328"/>
      <c r="S647" s="328"/>
      <c r="T647" s="328"/>
      <c r="U647" s="328"/>
      <c r="V647" s="328"/>
      <c r="W647" s="328"/>
      <c r="X647" s="328"/>
      <c r="Y647" s="328"/>
      <c r="Z647" s="328"/>
      <c r="AA647" s="328"/>
      <c r="AB647" s="328"/>
      <c r="AC647" s="328"/>
      <c r="AD647" s="328"/>
      <c r="AE647" s="328"/>
      <c r="AF647" s="328"/>
      <c r="AG647" s="329"/>
    </row>
    <row r="648" spans="4:33" x14ac:dyDescent="0.25">
      <c r="D648" s="318"/>
      <c r="E648" s="319"/>
      <c r="F648" s="319"/>
      <c r="G648" s="319"/>
      <c r="H648" s="319"/>
      <c r="I648" s="319"/>
      <c r="J648" s="319"/>
      <c r="K648" s="319"/>
      <c r="L648" s="320"/>
      <c r="M648" s="327"/>
      <c r="N648" s="328"/>
      <c r="O648" s="328"/>
      <c r="P648" s="328"/>
      <c r="Q648" s="328"/>
      <c r="R648" s="328"/>
      <c r="S648" s="328"/>
      <c r="T648" s="328"/>
      <c r="U648" s="328"/>
      <c r="V648" s="328"/>
      <c r="W648" s="328"/>
      <c r="X648" s="328"/>
      <c r="Y648" s="328"/>
      <c r="Z648" s="328"/>
      <c r="AA648" s="328"/>
      <c r="AB648" s="328"/>
      <c r="AC648" s="328"/>
      <c r="AD648" s="328"/>
      <c r="AE648" s="328"/>
      <c r="AF648" s="328"/>
      <c r="AG648" s="329"/>
    </row>
    <row r="649" spans="4:33" x14ac:dyDescent="0.25">
      <c r="D649" s="318"/>
      <c r="E649" s="319"/>
      <c r="F649" s="319"/>
      <c r="G649" s="319"/>
      <c r="H649" s="319"/>
      <c r="I649" s="319"/>
      <c r="J649" s="319"/>
      <c r="K649" s="319"/>
      <c r="L649" s="320"/>
      <c r="M649" s="327"/>
      <c r="N649" s="328"/>
      <c r="O649" s="328"/>
      <c r="P649" s="328"/>
      <c r="Q649" s="328"/>
      <c r="R649" s="328"/>
      <c r="S649" s="328"/>
      <c r="T649" s="328"/>
      <c r="U649" s="328"/>
      <c r="V649" s="328"/>
      <c r="W649" s="328"/>
      <c r="X649" s="328"/>
      <c r="Y649" s="328"/>
      <c r="Z649" s="328"/>
      <c r="AA649" s="328"/>
      <c r="AB649" s="328"/>
      <c r="AC649" s="328"/>
      <c r="AD649" s="328"/>
      <c r="AE649" s="328"/>
      <c r="AF649" s="328"/>
      <c r="AG649" s="329"/>
    </row>
    <row r="650" spans="4:33" x14ac:dyDescent="0.25">
      <c r="D650" s="318"/>
      <c r="E650" s="319"/>
      <c r="F650" s="319"/>
      <c r="G650" s="319"/>
      <c r="H650" s="319"/>
      <c r="I650" s="319"/>
      <c r="J650" s="319"/>
      <c r="K650" s="319"/>
      <c r="L650" s="320"/>
      <c r="M650" s="327"/>
      <c r="N650" s="328"/>
      <c r="O650" s="328"/>
      <c r="P650" s="328"/>
      <c r="Q650" s="328"/>
      <c r="R650" s="328"/>
      <c r="S650" s="328"/>
      <c r="T650" s="328"/>
      <c r="U650" s="328"/>
      <c r="V650" s="328"/>
      <c r="W650" s="328"/>
      <c r="X650" s="328"/>
      <c r="Y650" s="328"/>
      <c r="Z650" s="328"/>
      <c r="AA650" s="328"/>
      <c r="AB650" s="328"/>
      <c r="AC650" s="328"/>
      <c r="AD650" s="328"/>
      <c r="AE650" s="328"/>
      <c r="AF650" s="328"/>
      <c r="AG650" s="329"/>
    </row>
    <row r="651" spans="4:33" ht="15.75" thickBot="1" x14ac:dyDescent="0.3">
      <c r="D651" s="321"/>
      <c r="E651" s="322"/>
      <c r="F651" s="322"/>
      <c r="G651" s="322"/>
      <c r="H651" s="322"/>
      <c r="I651" s="322"/>
      <c r="J651" s="322"/>
      <c r="K651" s="322"/>
      <c r="L651" s="323"/>
      <c r="M651" s="330"/>
      <c r="N651" s="331"/>
      <c r="O651" s="331"/>
      <c r="P651" s="331"/>
      <c r="Q651" s="331"/>
      <c r="R651" s="331"/>
      <c r="S651" s="331"/>
      <c r="T651" s="331"/>
      <c r="U651" s="331"/>
      <c r="V651" s="331"/>
      <c r="W651" s="331"/>
      <c r="X651" s="331"/>
      <c r="Y651" s="331"/>
      <c r="Z651" s="331"/>
      <c r="AA651" s="331"/>
      <c r="AB651" s="331"/>
      <c r="AC651" s="331"/>
      <c r="AD651" s="331"/>
      <c r="AE651" s="331"/>
      <c r="AF651" s="331"/>
      <c r="AG651" s="332"/>
    </row>
    <row r="652" spans="4:33" x14ac:dyDescent="0.25">
      <c r="D652" s="23"/>
      <c r="E652" s="23"/>
      <c r="F652" s="23"/>
      <c r="G652" s="23"/>
      <c r="H652" s="23"/>
      <c r="I652" s="23"/>
      <c r="J652" s="23"/>
      <c r="K652" s="23"/>
      <c r="L652" s="23"/>
      <c r="M652" s="23"/>
      <c r="N652" s="23"/>
      <c r="O652" s="23"/>
      <c r="P652" s="23"/>
      <c r="Q652" s="23"/>
      <c r="R652" s="23"/>
      <c r="S652" s="23"/>
      <c r="T652" s="23"/>
      <c r="U652" s="23"/>
      <c r="V652" s="23"/>
      <c r="W652" s="23"/>
      <c r="X652" s="23"/>
      <c r="Y652" s="23"/>
      <c r="Z652" s="23"/>
      <c r="AA652" s="23"/>
      <c r="AB652" s="23"/>
      <c r="AC652" s="23"/>
      <c r="AD652" s="23"/>
      <c r="AE652" s="23"/>
      <c r="AF652" s="23"/>
      <c r="AG652" s="23"/>
    </row>
    <row r="653" spans="4:33" x14ac:dyDescent="0.25">
      <c r="D653" s="23"/>
      <c r="E653" s="23"/>
      <c r="F653" s="23"/>
      <c r="G653" s="23"/>
      <c r="H653" s="23"/>
      <c r="I653" s="23"/>
      <c r="J653" s="23"/>
      <c r="K653" s="23"/>
      <c r="L653" s="23"/>
      <c r="M653" s="23"/>
      <c r="N653" s="23"/>
      <c r="O653" s="23"/>
      <c r="P653" s="23"/>
      <c r="Q653" s="23"/>
      <c r="R653" s="23"/>
      <c r="S653" s="23"/>
      <c r="T653" s="23"/>
      <c r="U653" s="23"/>
      <c r="V653" s="23"/>
      <c r="W653" s="23"/>
      <c r="X653" s="23"/>
      <c r="Y653" s="23"/>
      <c r="Z653" s="23"/>
      <c r="AA653" s="23"/>
      <c r="AB653" s="23"/>
      <c r="AC653" s="23"/>
      <c r="AD653" s="23"/>
      <c r="AE653" s="23"/>
      <c r="AF653" s="23"/>
      <c r="AG653" s="23"/>
    </row>
    <row r="654" spans="4:33" x14ac:dyDescent="0.25">
      <c r="D654" s="23"/>
      <c r="E654" s="23"/>
      <c r="F654" s="23"/>
      <c r="G654" s="23"/>
      <c r="H654" s="23"/>
      <c r="I654" s="23"/>
      <c r="J654" s="23"/>
      <c r="K654" s="23"/>
      <c r="L654" s="23"/>
      <c r="M654" s="23"/>
      <c r="N654" s="23"/>
      <c r="O654" s="23"/>
      <c r="P654" s="23"/>
      <c r="Q654" s="23"/>
      <c r="R654" s="23"/>
      <c r="S654" s="23"/>
      <c r="T654" s="23"/>
      <c r="U654" s="23"/>
      <c r="V654" s="23"/>
      <c r="W654" s="23"/>
      <c r="X654" s="23"/>
      <c r="Y654" s="23"/>
      <c r="Z654" s="23"/>
      <c r="AA654" s="23"/>
      <c r="AB654" s="23"/>
      <c r="AC654" s="23"/>
      <c r="AD654" s="23"/>
      <c r="AE654" s="23"/>
      <c r="AF654" s="23"/>
      <c r="AG654" s="23"/>
    </row>
    <row r="655" spans="4:33" x14ac:dyDescent="0.25">
      <c r="D655" s="23"/>
      <c r="E655" s="23"/>
      <c r="F655" s="23"/>
      <c r="G655" s="23"/>
      <c r="H655" s="23"/>
      <c r="I655" s="23"/>
      <c r="J655" s="23"/>
      <c r="K655" s="23"/>
      <c r="L655" s="23"/>
      <c r="M655" s="23"/>
      <c r="N655" s="23"/>
      <c r="O655" s="23"/>
      <c r="P655" s="23"/>
      <c r="Q655" s="23"/>
      <c r="R655" s="23"/>
      <c r="S655" s="23"/>
      <c r="T655" s="23"/>
      <c r="U655" s="23"/>
      <c r="V655" s="23"/>
      <c r="W655" s="23"/>
      <c r="X655" s="23"/>
      <c r="Y655" s="23"/>
      <c r="Z655" s="23"/>
      <c r="AA655" s="23"/>
      <c r="AB655" s="23"/>
      <c r="AC655" s="23"/>
      <c r="AD655" s="23"/>
      <c r="AE655" s="23"/>
      <c r="AF655" s="23"/>
      <c r="AG655" s="23"/>
    </row>
    <row r="656" spans="4:33" x14ac:dyDescent="0.25">
      <c r="D656" s="23"/>
      <c r="E656" s="23"/>
      <c r="F656" s="23"/>
      <c r="G656" s="23"/>
      <c r="H656" s="23"/>
      <c r="I656" s="23"/>
      <c r="J656" s="23"/>
      <c r="K656" s="23"/>
      <c r="L656" s="23"/>
      <c r="M656" s="23"/>
      <c r="N656" s="23"/>
      <c r="O656" s="23"/>
      <c r="P656" s="23"/>
      <c r="Q656" s="23"/>
      <c r="R656" s="23"/>
      <c r="S656" s="23"/>
      <c r="T656" s="23"/>
      <c r="U656" s="23"/>
      <c r="V656" s="23"/>
      <c r="W656" s="23"/>
      <c r="X656" s="23"/>
      <c r="Y656" s="23"/>
      <c r="Z656" s="23"/>
      <c r="AA656" s="23"/>
      <c r="AB656" s="23"/>
      <c r="AC656" s="23"/>
      <c r="AD656" s="23"/>
      <c r="AE656" s="23"/>
      <c r="AF656" s="23"/>
      <c r="AG656" s="23"/>
    </row>
    <row r="657" spans="4:33" x14ac:dyDescent="0.25">
      <c r="D657" s="23"/>
      <c r="E657" s="23"/>
      <c r="F657" s="23"/>
      <c r="G657" s="23"/>
      <c r="H657" s="23"/>
      <c r="I657" s="23"/>
      <c r="J657" s="23"/>
      <c r="K657" s="23"/>
      <c r="L657" s="23"/>
      <c r="M657" s="23"/>
      <c r="N657" s="23"/>
      <c r="O657" s="23"/>
      <c r="P657" s="23"/>
      <c r="Q657" s="23"/>
      <c r="R657" s="23"/>
      <c r="S657" s="23"/>
      <c r="T657" s="23"/>
      <c r="U657" s="23"/>
      <c r="V657" s="23"/>
      <c r="W657" s="23"/>
      <c r="X657" s="23"/>
      <c r="Y657" s="23"/>
      <c r="Z657" s="23"/>
      <c r="AA657" s="23"/>
      <c r="AB657" s="23"/>
      <c r="AC657" s="23"/>
      <c r="AD657" s="23"/>
      <c r="AE657" s="23"/>
      <c r="AF657" s="23"/>
      <c r="AG657" s="23"/>
    </row>
    <row r="658" spans="4:33" x14ac:dyDescent="0.25">
      <c r="D658" s="23"/>
      <c r="E658" s="23"/>
      <c r="F658" s="23"/>
      <c r="G658" s="23"/>
      <c r="H658" s="23"/>
      <c r="I658" s="23"/>
      <c r="J658" s="23"/>
      <c r="K658" s="23"/>
      <c r="L658" s="23"/>
      <c r="M658" s="23"/>
      <c r="N658" s="23"/>
      <c r="O658" s="23"/>
      <c r="P658" s="23"/>
      <c r="Q658" s="23"/>
      <c r="R658" s="23"/>
      <c r="S658" s="23"/>
      <c r="T658" s="23"/>
      <c r="U658" s="23"/>
      <c r="V658" s="23"/>
      <c r="W658" s="23"/>
      <c r="X658" s="23"/>
      <c r="Y658" s="23"/>
      <c r="Z658" s="23"/>
      <c r="AA658" s="23"/>
      <c r="AB658" s="23"/>
      <c r="AC658" s="23"/>
      <c r="AD658" s="23"/>
      <c r="AE658" s="23"/>
      <c r="AF658" s="23"/>
      <c r="AG658" s="23"/>
    </row>
    <row r="659" spans="4:33" x14ac:dyDescent="0.25">
      <c r="D659" s="23"/>
      <c r="E659" s="23"/>
      <c r="F659" s="23"/>
      <c r="G659" s="23"/>
      <c r="H659" s="23"/>
      <c r="I659" s="23"/>
      <c r="J659" s="23"/>
      <c r="K659" s="23"/>
      <c r="L659" s="23"/>
      <c r="M659" s="23"/>
      <c r="N659" s="23"/>
      <c r="O659" s="23"/>
      <c r="P659" s="23"/>
      <c r="Q659" s="23"/>
      <c r="R659" s="23"/>
      <c r="S659" s="23"/>
      <c r="T659" s="23"/>
      <c r="U659" s="23"/>
      <c r="V659" s="23"/>
      <c r="W659" s="23"/>
      <c r="X659" s="23"/>
      <c r="Y659" s="23"/>
      <c r="Z659" s="23"/>
      <c r="AA659" s="23"/>
      <c r="AB659" s="23"/>
      <c r="AC659" s="23"/>
      <c r="AD659" s="23"/>
      <c r="AE659" s="23"/>
      <c r="AF659" s="23"/>
      <c r="AG659" s="23"/>
    </row>
    <row r="660" spans="4:33" x14ac:dyDescent="0.25">
      <c r="D660" s="23"/>
      <c r="E660" s="23"/>
      <c r="F660" s="23"/>
      <c r="G660" s="23"/>
      <c r="H660" s="23"/>
      <c r="I660" s="23"/>
      <c r="J660" s="23"/>
      <c r="K660" s="23"/>
      <c r="L660" s="23"/>
      <c r="M660" s="23"/>
      <c r="N660" s="23"/>
      <c r="O660" s="23"/>
      <c r="P660" s="23"/>
      <c r="Q660" s="23"/>
      <c r="R660" s="23"/>
      <c r="S660" s="23"/>
      <c r="T660" s="23"/>
      <c r="U660" s="23"/>
      <c r="V660" s="23"/>
      <c r="W660" s="23"/>
      <c r="X660" s="23"/>
      <c r="Y660" s="23"/>
      <c r="Z660" s="23"/>
      <c r="AA660" s="23"/>
      <c r="AB660" s="23"/>
      <c r="AC660" s="23"/>
      <c r="AD660" s="23"/>
      <c r="AE660" s="23"/>
      <c r="AF660" s="23"/>
      <c r="AG660" s="23"/>
    </row>
    <row r="661" spans="4:33" x14ac:dyDescent="0.25">
      <c r="D661" s="23"/>
      <c r="E661" s="23"/>
      <c r="F661" s="23"/>
      <c r="G661" s="23"/>
      <c r="H661" s="23"/>
      <c r="I661" s="23"/>
      <c r="J661" s="23"/>
      <c r="K661" s="23"/>
      <c r="L661" s="23"/>
      <c r="M661" s="23"/>
      <c r="N661" s="23"/>
      <c r="O661" s="23"/>
      <c r="P661" s="23"/>
      <c r="Q661" s="23"/>
      <c r="R661" s="23"/>
      <c r="S661" s="23"/>
      <c r="T661" s="23"/>
      <c r="U661" s="23"/>
      <c r="V661" s="23"/>
      <c r="W661" s="23"/>
      <c r="X661" s="23"/>
      <c r="Y661" s="23"/>
      <c r="Z661" s="23"/>
      <c r="AA661" s="23"/>
      <c r="AB661" s="23"/>
      <c r="AC661" s="23"/>
      <c r="AD661" s="23"/>
      <c r="AE661" s="23"/>
      <c r="AF661" s="23"/>
      <c r="AG661" s="23"/>
    </row>
  </sheetData>
  <sheetProtection password="D90E" sheet="1" objects="1" scenarios="1"/>
  <mergeCells count="494">
    <mergeCell ref="AE23:AH23"/>
    <mergeCell ref="AE31:AH31"/>
    <mergeCell ref="AE35:AH35"/>
    <mergeCell ref="W7:W8"/>
    <mergeCell ref="X7:X8"/>
    <mergeCell ref="W25:W26"/>
    <mergeCell ref="X25:X26"/>
    <mergeCell ref="AC7:AC8"/>
    <mergeCell ref="AD7:AD8"/>
    <mergeCell ref="Y7:AB7"/>
    <mergeCell ref="AE7:AH7"/>
    <mergeCell ref="W35:W36"/>
    <mergeCell ref="X35:X36"/>
    <mergeCell ref="AC23:AC24"/>
    <mergeCell ref="AD23:AD24"/>
    <mergeCell ref="AC31:AC32"/>
    <mergeCell ref="AD31:AD32"/>
    <mergeCell ref="AC35:AC36"/>
    <mergeCell ref="AD35:AD36"/>
    <mergeCell ref="Y25:AB25"/>
    <mergeCell ref="Y35:AB35"/>
    <mergeCell ref="D609:L618"/>
    <mergeCell ref="M609:AG618"/>
    <mergeCell ref="D620:L629"/>
    <mergeCell ref="M620:AG629"/>
    <mergeCell ref="D631:L640"/>
    <mergeCell ref="M631:AG640"/>
    <mergeCell ref="D642:L651"/>
    <mergeCell ref="M642:AG651"/>
    <mergeCell ref="D554:L563"/>
    <mergeCell ref="M554:AG563"/>
    <mergeCell ref="D565:L574"/>
    <mergeCell ref="M565:AG574"/>
    <mergeCell ref="D576:L585"/>
    <mergeCell ref="M576:AG585"/>
    <mergeCell ref="D587:L596"/>
    <mergeCell ref="M587:AG596"/>
    <mergeCell ref="D598:L607"/>
    <mergeCell ref="M598:AG607"/>
    <mergeCell ref="P514:AG514"/>
    <mergeCell ref="D516:AG518"/>
    <mergeCell ref="K519:R520"/>
    <mergeCell ref="D521:D522"/>
    <mergeCell ref="E521:L522"/>
    <mergeCell ref="P521:AG522"/>
    <mergeCell ref="P523:AG523"/>
    <mergeCell ref="D543:L552"/>
    <mergeCell ref="M543:AG552"/>
    <mergeCell ref="K537:R538"/>
    <mergeCell ref="D539:D540"/>
    <mergeCell ref="E539:L540"/>
    <mergeCell ref="P539:AG540"/>
    <mergeCell ref="P541:AG541"/>
    <mergeCell ref="K528:R529"/>
    <mergeCell ref="D530:D531"/>
    <mergeCell ref="E530:L531"/>
    <mergeCell ref="P530:AG531"/>
    <mergeCell ref="P532:AG532"/>
    <mergeCell ref="D534:AG536"/>
    <mergeCell ref="D525:AG527"/>
    <mergeCell ref="D503:D504"/>
    <mergeCell ref="E503:L504"/>
    <mergeCell ref="P503:AG504"/>
    <mergeCell ref="P505:AG505"/>
    <mergeCell ref="D507:AG509"/>
    <mergeCell ref="K510:R511"/>
    <mergeCell ref="D512:D513"/>
    <mergeCell ref="E512:L513"/>
    <mergeCell ref="P512:AG513"/>
    <mergeCell ref="P481:AG481"/>
    <mergeCell ref="D482:D483"/>
    <mergeCell ref="E482:L483"/>
    <mergeCell ref="P482:AG483"/>
    <mergeCell ref="P484:AG484"/>
    <mergeCell ref="D498:AG500"/>
    <mergeCell ref="K501:R502"/>
    <mergeCell ref="P493:AG493"/>
    <mergeCell ref="D494:D495"/>
    <mergeCell ref="E494:L495"/>
    <mergeCell ref="P494:AG495"/>
    <mergeCell ref="P496:AG496"/>
    <mergeCell ref="D486:AG488"/>
    <mergeCell ref="K489:R490"/>
    <mergeCell ref="D491:D492"/>
    <mergeCell ref="E491:L492"/>
    <mergeCell ref="P491:AG492"/>
    <mergeCell ref="D437:D438"/>
    <mergeCell ref="E437:L438"/>
    <mergeCell ref="P437:AG438"/>
    <mergeCell ref="P439:AG439"/>
    <mergeCell ref="D440:D441"/>
    <mergeCell ref="E440:L441"/>
    <mergeCell ref="P440:AG441"/>
    <mergeCell ref="P442:AG442"/>
    <mergeCell ref="D462:AG464"/>
    <mergeCell ref="P460:AG460"/>
    <mergeCell ref="K447:R448"/>
    <mergeCell ref="D449:D450"/>
    <mergeCell ref="E449:L450"/>
    <mergeCell ref="P449:AG450"/>
    <mergeCell ref="P451:AG451"/>
    <mergeCell ref="D452:D453"/>
    <mergeCell ref="E452:L453"/>
    <mergeCell ref="P452:AG453"/>
    <mergeCell ref="D394:E394"/>
    <mergeCell ref="I394:P394"/>
    <mergeCell ref="D382:E382"/>
    <mergeCell ref="I382:P382"/>
    <mergeCell ref="D384:P385"/>
    <mergeCell ref="D387:E387"/>
    <mergeCell ref="I387:P387"/>
    <mergeCell ref="D388:E388"/>
    <mergeCell ref="I388:P388"/>
    <mergeCell ref="D390:P391"/>
    <mergeCell ref="D393:E393"/>
    <mergeCell ref="I393:P393"/>
    <mergeCell ref="D370:E370"/>
    <mergeCell ref="I370:P370"/>
    <mergeCell ref="D372:P373"/>
    <mergeCell ref="D375:E375"/>
    <mergeCell ref="I375:P375"/>
    <mergeCell ref="D376:E376"/>
    <mergeCell ref="I376:P376"/>
    <mergeCell ref="D378:P379"/>
    <mergeCell ref="D381:E381"/>
    <mergeCell ref="I381:P381"/>
    <mergeCell ref="D352:O353"/>
    <mergeCell ref="D360:P361"/>
    <mergeCell ref="D363:E363"/>
    <mergeCell ref="I363:P363"/>
    <mergeCell ref="D364:E364"/>
    <mergeCell ref="I364:P364"/>
    <mergeCell ref="D366:P367"/>
    <mergeCell ref="D369:E369"/>
    <mergeCell ref="I369:P369"/>
    <mergeCell ref="D340:P341"/>
    <mergeCell ref="D343:E343"/>
    <mergeCell ref="I343:P343"/>
    <mergeCell ref="D344:E344"/>
    <mergeCell ref="I344:P344"/>
    <mergeCell ref="D346:P347"/>
    <mergeCell ref="D349:E349"/>
    <mergeCell ref="I349:P349"/>
    <mergeCell ref="D350:E350"/>
    <mergeCell ref="I350:P350"/>
    <mergeCell ref="D328:P329"/>
    <mergeCell ref="D331:E331"/>
    <mergeCell ref="I331:P331"/>
    <mergeCell ref="D332:E332"/>
    <mergeCell ref="I332:P332"/>
    <mergeCell ref="D334:P335"/>
    <mergeCell ref="D337:E337"/>
    <mergeCell ref="I337:P337"/>
    <mergeCell ref="D338:E338"/>
    <mergeCell ref="I338:P338"/>
    <mergeCell ref="D474:AG476"/>
    <mergeCell ref="K477:R478"/>
    <mergeCell ref="D479:D480"/>
    <mergeCell ref="P454:AG454"/>
    <mergeCell ref="D455:D456"/>
    <mergeCell ref="E455:L456"/>
    <mergeCell ref="P455:AG456"/>
    <mergeCell ref="P457:AG457"/>
    <mergeCell ref="D458:D459"/>
    <mergeCell ref="E458:L459"/>
    <mergeCell ref="P458:AG459"/>
    <mergeCell ref="K465:R466"/>
    <mergeCell ref="D467:D468"/>
    <mergeCell ref="E467:L468"/>
    <mergeCell ref="P467:AG468"/>
    <mergeCell ref="P469:AG469"/>
    <mergeCell ref="D470:D471"/>
    <mergeCell ref="E470:L471"/>
    <mergeCell ref="P470:AG471"/>
    <mergeCell ref="P472:AG472"/>
    <mergeCell ref="E479:L480"/>
    <mergeCell ref="P479:AG480"/>
    <mergeCell ref="P421:AG421"/>
    <mergeCell ref="D422:D423"/>
    <mergeCell ref="E422:L423"/>
    <mergeCell ref="P422:AG423"/>
    <mergeCell ref="P424:AG424"/>
    <mergeCell ref="D444:AG446"/>
    <mergeCell ref="P415:AG415"/>
    <mergeCell ref="D416:D417"/>
    <mergeCell ref="E416:L417"/>
    <mergeCell ref="P416:AG417"/>
    <mergeCell ref="P418:AG418"/>
    <mergeCell ref="D419:D420"/>
    <mergeCell ref="E419:L420"/>
    <mergeCell ref="P419:AG420"/>
    <mergeCell ref="D426:AG428"/>
    <mergeCell ref="K429:R430"/>
    <mergeCell ref="D431:D432"/>
    <mergeCell ref="E431:L432"/>
    <mergeCell ref="P431:AG432"/>
    <mergeCell ref="P433:AG433"/>
    <mergeCell ref="D434:D435"/>
    <mergeCell ref="E434:L435"/>
    <mergeCell ref="P434:AG435"/>
    <mergeCell ref="P436:AG436"/>
    <mergeCell ref="P409:AG409"/>
    <mergeCell ref="D410:D411"/>
    <mergeCell ref="E410:L411"/>
    <mergeCell ref="P410:AG411"/>
    <mergeCell ref="P412:AG412"/>
    <mergeCell ref="D413:D414"/>
    <mergeCell ref="E413:L414"/>
    <mergeCell ref="P413:AG414"/>
    <mergeCell ref="D404:D405"/>
    <mergeCell ref="E404:L405"/>
    <mergeCell ref="P404:AG405"/>
    <mergeCell ref="P406:AG406"/>
    <mergeCell ref="D407:D408"/>
    <mergeCell ref="E407:L408"/>
    <mergeCell ref="P407:AG408"/>
    <mergeCell ref="D396:AG398"/>
    <mergeCell ref="K399:R400"/>
    <mergeCell ref="D401:D402"/>
    <mergeCell ref="E401:L402"/>
    <mergeCell ref="P401:AG402"/>
    <mergeCell ref="P403:AG403"/>
    <mergeCell ref="D300:E300"/>
    <mergeCell ref="I300:P300"/>
    <mergeCell ref="D302:P303"/>
    <mergeCell ref="D305:E305"/>
    <mergeCell ref="I305:P305"/>
    <mergeCell ref="D306:E306"/>
    <mergeCell ref="I306:P306"/>
    <mergeCell ref="D308:O309"/>
    <mergeCell ref="D316:P317"/>
    <mergeCell ref="D319:E319"/>
    <mergeCell ref="I319:P319"/>
    <mergeCell ref="D320:E320"/>
    <mergeCell ref="I320:P320"/>
    <mergeCell ref="D322:P323"/>
    <mergeCell ref="D325:E325"/>
    <mergeCell ref="I325:P325"/>
    <mergeCell ref="D326:E326"/>
    <mergeCell ref="I326:P326"/>
    <mergeCell ref="D293:E293"/>
    <mergeCell ref="I293:P293"/>
    <mergeCell ref="D294:E294"/>
    <mergeCell ref="I294:P294"/>
    <mergeCell ref="D296:P297"/>
    <mergeCell ref="D299:E299"/>
    <mergeCell ref="I299:P299"/>
    <mergeCell ref="D284:P285"/>
    <mergeCell ref="D287:E287"/>
    <mergeCell ref="I287:P287"/>
    <mergeCell ref="D288:E288"/>
    <mergeCell ref="I288:P288"/>
    <mergeCell ref="D290:P291"/>
    <mergeCell ref="D264:O265"/>
    <mergeCell ref="D276:E276"/>
    <mergeCell ref="I276:P276"/>
    <mergeCell ref="D278:P279"/>
    <mergeCell ref="D281:E281"/>
    <mergeCell ref="I281:P281"/>
    <mergeCell ref="D282:E282"/>
    <mergeCell ref="I282:P282"/>
    <mergeCell ref="D272:P273"/>
    <mergeCell ref="D275:E275"/>
    <mergeCell ref="I275:P275"/>
    <mergeCell ref="D258:P259"/>
    <mergeCell ref="D261:E261"/>
    <mergeCell ref="I261:P261"/>
    <mergeCell ref="D262:E262"/>
    <mergeCell ref="I262:P262"/>
    <mergeCell ref="D249:E249"/>
    <mergeCell ref="I249:P249"/>
    <mergeCell ref="D250:E250"/>
    <mergeCell ref="I250:P250"/>
    <mergeCell ref="D252:P253"/>
    <mergeCell ref="D255:E255"/>
    <mergeCell ref="I255:P255"/>
    <mergeCell ref="D246:P247"/>
    <mergeCell ref="D232:E232"/>
    <mergeCell ref="I232:P232"/>
    <mergeCell ref="D234:P235"/>
    <mergeCell ref="D237:E237"/>
    <mergeCell ref="I237:P237"/>
    <mergeCell ref="D238:E238"/>
    <mergeCell ref="I238:P238"/>
    <mergeCell ref="D256:E256"/>
    <mergeCell ref="I256:P256"/>
    <mergeCell ref="D220:O221"/>
    <mergeCell ref="D228:P229"/>
    <mergeCell ref="D231:E231"/>
    <mergeCell ref="I231:P231"/>
    <mergeCell ref="D240:P241"/>
    <mergeCell ref="D243:E243"/>
    <mergeCell ref="I243:P243"/>
    <mergeCell ref="D244:E244"/>
    <mergeCell ref="I244:P244"/>
    <mergeCell ref="D213:P214"/>
    <mergeCell ref="D216:E216"/>
    <mergeCell ref="I216:P216"/>
    <mergeCell ref="D217:E217"/>
    <mergeCell ref="I217:P217"/>
    <mergeCell ref="D204:E204"/>
    <mergeCell ref="I204:P204"/>
    <mergeCell ref="D205:E205"/>
    <mergeCell ref="I205:P205"/>
    <mergeCell ref="D207:P208"/>
    <mergeCell ref="D210:E210"/>
    <mergeCell ref="I210:P210"/>
    <mergeCell ref="D201:P202"/>
    <mergeCell ref="D187:E187"/>
    <mergeCell ref="I187:P187"/>
    <mergeCell ref="D189:P190"/>
    <mergeCell ref="D192:E192"/>
    <mergeCell ref="I192:P192"/>
    <mergeCell ref="D193:E193"/>
    <mergeCell ref="I193:P193"/>
    <mergeCell ref="D211:E211"/>
    <mergeCell ref="I211:P211"/>
    <mergeCell ref="D175:O176"/>
    <mergeCell ref="D183:P184"/>
    <mergeCell ref="D186:E186"/>
    <mergeCell ref="I186:P186"/>
    <mergeCell ref="D195:P196"/>
    <mergeCell ref="D198:E198"/>
    <mergeCell ref="I198:P198"/>
    <mergeCell ref="D199:E199"/>
    <mergeCell ref="I199:P199"/>
    <mergeCell ref="D169:P170"/>
    <mergeCell ref="D172:E172"/>
    <mergeCell ref="I172:P172"/>
    <mergeCell ref="D173:E173"/>
    <mergeCell ref="I173:P173"/>
    <mergeCell ref="D160:E160"/>
    <mergeCell ref="I160:P160"/>
    <mergeCell ref="D161:E161"/>
    <mergeCell ref="I161:P161"/>
    <mergeCell ref="D163:P164"/>
    <mergeCell ref="D166:E166"/>
    <mergeCell ref="I166:P166"/>
    <mergeCell ref="D157:P158"/>
    <mergeCell ref="D143:E143"/>
    <mergeCell ref="I143:P143"/>
    <mergeCell ref="D145:P146"/>
    <mergeCell ref="D148:E148"/>
    <mergeCell ref="I148:P148"/>
    <mergeCell ref="D149:E149"/>
    <mergeCell ref="I149:P149"/>
    <mergeCell ref="D167:E167"/>
    <mergeCell ref="I167:P167"/>
    <mergeCell ref="D131:O132"/>
    <mergeCell ref="D139:P140"/>
    <mergeCell ref="D142:E142"/>
    <mergeCell ref="I142:P142"/>
    <mergeCell ref="D151:P152"/>
    <mergeCell ref="D154:E154"/>
    <mergeCell ref="I154:P154"/>
    <mergeCell ref="D155:E155"/>
    <mergeCell ref="I155:P155"/>
    <mergeCell ref="D125:P126"/>
    <mergeCell ref="D128:E128"/>
    <mergeCell ref="I128:P128"/>
    <mergeCell ref="D129:E129"/>
    <mergeCell ref="I129:P129"/>
    <mergeCell ref="D116:E116"/>
    <mergeCell ref="I116:P116"/>
    <mergeCell ref="D117:E117"/>
    <mergeCell ref="I117:P117"/>
    <mergeCell ref="D119:P120"/>
    <mergeCell ref="D122:E122"/>
    <mergeCell ref="I122:P122"/>
    <mergeCell ref="D113:P114"/>
    <mergeCell ref="D99:E99"/>
    <mergeCell ref="I99:P99"/>
    <mergeCell ref="D101:P102"/>
    <mergeCell ref="D104:E104"/>
    <mergeCell ref="I104:P104"/>
    <mergeCell ref="D105:E105"/>
    <mergeCell ref="I105:P105"/>
    <mergeCell ref="D123:E123"/>
    <mergeCell ref="I123:P123"/>
    <mergeCell ref="D87:O88"/>
    <mergeCell ref="D95:P96"/>
    <mergeCell ref="D98:E98"/>
    <mergeCell ref="I98:P98"/>
    <mergeCell ref="D107:P108"/>
    <mergeCell ref="D110:E110"/>
    <mergeCell ref="I110:P110"/>
    <mergeCell ref="D111:E111"/>
    <mergeCell ref="I111:P111"/>
    <mergeCell ref="D79:E79"/>
    <mergeCell ref="I79:P79"/>
    <mergeCell ref="D81:P82"/>
    <mergeCell ref="D84:E84"/>
    <mergeCell ref="I84:P84"/>
    <mergeCell ref="D85:E85"/>
    <mergeCell ref="I85:P85"/>
    <mergeCell ref="D72:E72"/>
    <mergeCell ref="I72:P72"/>
    <mergeCell ref="D73:E73"/>
    <mergeCell ref="I73:P73"/>
    <mergeCell ref="D75:P76"/>
    <mergeCell ref="D78:E78"/>
    <mergeCell ref="I78:P78"/>
    <mergeCell ref="D67:E67"/>
    <mergeCell ref="I67:P67"/>
    <mergeCell ref="D69:P70"/>
    <mergeCell ref="D55:E55"/>
    <mergeCell ref="I55:P55"/>
    <mergeCell ref="D57:P58"/>
    <mergeCell ref="D60:E60"/>
    <mergeCell ref="I60:P60"/>
    <mergeCell ref="D61:E61"/>
    <mergeCell ref="I61:P61"/>
    <mergeCell ref="C36:D36"/>
    <mergeCell ref="C37:D37"/>
    <mergeCell ref="C38:D38"/>
    <mergeCell ref="C39:D39"/>
    <mergeCell ref="D51:P52"/>
    <mergeCell ref="D54:E54"/>
    <mergeCell ref="I54:P54"/>
    <mergeCell ref="D63:P64"/>
    <mergeCell ref="D66:E66"/>
    <mergeCell ref="I66:P66"/>
    <mergeCell ref="K7:L7"/>
    <mergeCell ref="M7:N7"/>
    <mergeCell ref="O7:P7"/>
    <mergeCell ref="Q7:R7"/>
    <mergeCell ref="AM45:AN45"/>
    <mergeCell ref="AO45:AP45"/>
    <mergeCell ref="C31:D31"/>
    <mergeCell ref="C32:D32"/>
    <mergeCell ref="E28:J28"/>
    <mergeCell ref="E29:J29"/>
    <mergeCell ref="E30:J30"/>
    <mergeCell ref="E31:J31"/>
    <mergeCell ref="E32:J32"/>
    <mergeCell ref="E33:J33"/>
    <mergeCell ref="E34:J34"/>
    <mergeCell ref="E35:J35"/>
    <mergeCell ref="E36:J36"/>
    <mergeCell ref="E37:J37"/>
    <mergeCell ref="E38:J38"/>
    <mergeCell ref="E39:J39"/>
    <mergeCell ref="E40:J40"/>
    <mergeCell ref="C33:D33"/>
    <mergeCell ref="C34:D34"/>
    <mergeCell ref="C35:D35"/>
    <mergeCell ref="C17:D17"/>
    <mergeCell ref="C18:D18"/>
    <mergeCell ref="C19:D19"/>
    <mergeCell ref="C20:D20"/>
    <mergeCell ref="C21:D21"/>
    <mergeCell ref="C22:D22"/>
    <mergeCell ref="C23:D23"/>
    <mergeCell ref="B2:Q4"/>
    <mergeCell ref="E9:J9"/>
    <mergeCell ref="E10:J10"/>
    <mergeCell ref="E11:J11"/>
    <mergeCell ref="E12:J12"/>
    <mergeCell ref="E13:J13"/>
    <mergeCell ref="E14:J14"/>
    <mergeCell ref="E15:J15"/>
    <mergeCell ref="C9:D9"/>
    <mergeCell ref="C10:D10"/>
    <mergeCell ref="C11:D11"/>
    <mergeCell ref="C12:D12"/>
    <mergeCell ref="C13:D13"/>
    <mergeCell ref="C14:D14"/>
    <mergeCell ref="C15:D15"/>
    <mergeCell ref="B7:D8"/>
    <mergeCell ref="E7:J8"/>
    <mergeCell ref="S7:T7"/>
    <mergeCell ref="U7:V7"/>
    <mergeCell ref="C24:D24"/>
    <mergeCell ref="D43:O44"/>
    <mergeCell ref="E27:J27"/>
    <mergeCell ref="E17:J17"/>
    <mergeCell ref="E18:J18"/>
    <mergeCell ref="C26:D26"/>
    <mergeCell ref="C27:D27"/>
    <mergeCell ref="C25:D25"/>
    <mergeCell ref="E19:J19"/>
    <mergeCell ref="E20:J20"/>
    <mergeCell ref="E21:J21"/>
    <mergeCell ref="E22:J22"/>
    <mergeCell ref="E23:J23"/>
    <mergeCell ref="E24:J24"/>
    <mergeCell ref="E25:J25"/>
    <mergeCell ref="E26:J26"/>
    <mergeCell ref="C28:D28"/>
    <mergeCell ref="C29:D29"/>
    <mergeCell ref="C30:D30"/>
    <mergeCell ref="C40:D40"/>
    <mergeCell ref="C16:D16"/>
    <mergeCell ref="E16:J16"/>
  </mergeCells>
  <pageMargins left="0.511811024" right="0.511811024" top="0.78740157499999996" bottom="0.78740157499999996" header="0.31496062000000002" footer="0.31496062000000002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Sandro</dc:creator>
  <cp:lastModifiedBy>SANDRO</cp:lastModifiedBy>
  <dcterms:created xsi:type="dcterms:W3CDTF">2014-07-25T19:04:07Z</dcterms:created>
  <dcterms:modified xsi:type="dcterms:W3CDTF">2015-11-30T11:08:16Z</dcterms:modified>
</cp:coreProperties>
</file>