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450" windowWidth="15075" windowHeight="7590"/>
  </bookViews>
  <sheets>
    <sheet name="Plan1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V57" i="1" l="1"/>
  <c r="V101" i="1"/>
  <c r="V145" i="1"/>
  <c r="V189" i="1"/>
  <c r="V234" i="1"/>
  <c r="V278" i="1"/>
  <c r="V322" i="1"/>
  <c r="V366" i="1"/>
  <c r="V58" i="1"/>
  <c r="V102" i="1"/>
  <c r="V146" i="1"/>
  <c r="V190" i="1"/>
  <c r="V235" i="1"/>
  <c r="V279" i="1"/>
  <c r="V323" i="1"/>
  <c r="V367" i="1"/>
  <c r="V59" i="1"/>
  <c r="V103" i="1"/>
  <c r="V147" i="1"/>
  <c r="V191" i="1"/>
  <c r="V236" i="1"/>
  <c r="V280" i="1"/>
  <c r="V324" i="1"/>
  <c r="V368" i="1"/>
  <c r="V369" i="1"/>
  <c r="V325" i="1"/>
  <c r="V281" i="1"/>
  <c r="V237" i="1"/>
  <c r="V192" i="1"/>
  <c r="V148" i="1"/>
  <c r="V104" i="1"/>
  <c r="V60" i="1"/>
  <c r="O545" i="1" l="1"/>
  <c r="M545" i="1"/>
  <c r="O544" i="1"/>
  <c r="M544" i="1"/>
  <c r="O527" i="1"/>
  <c r="M527" i="1"/>
  <c r="O526" i="1"/>
  <c r="M526" i="1"/>
  <c r="O536" i="1"/>
  <c r="M536" i="1"/>
  <c r="O482" i="1"/>
  <c r="O535" i="1"/>
  <c r="M535" i="1"/>
  <c r="O481" i="1"/>
  <c r="M482" i="1"/>
  <c r="O479" i="1"/>
  <c r="M479" i="1"/>
  <c r="M478" i="1"/>
  <c r="M481" i="1"/>
  <c r="O478" i="1"/>
  <c r="M469" i="1"/>
  <c r="M546" i="1" l="1"/>
  <c r="O546" i="1"/>
  <c r="M528" i="1"/>
  <c r="O528" i="1"/>
  <c r="M537" i="1"/>
  <c r="O537" i="1"/>
  <c r="O483" i="1"/>
  <c r="M483" i="1"/>
  <c r="O480" i="1"/>
  <c r="M480" i="1"/>
  <c r="AI29" i="1" l="1"/>
  <c r="D747" i="1"/>
  <c r="D758" i="1"/>
  <c r="D725" i="1"/>
  <c r="D736" i="1"/>
  <c r="D703" i="1"/>
  <c r="D714" i="1"/>
  <c r="P535" i="1"/>
  <c r="P526" i="1"/>
  <c r="AI25" i="1"/>
  <c r="AI28" i="1"/>
  <c r="E535" i="1"/>
  <c r="E526" i="1"/>
  <c r="AI24" i="1"/>
  <c r="O412" i="1" l="1"/>
  <c r="O590" i="1" l="1"/>
  <c r="M590" i="1"/>
  <c r="O589" i="1"/>
  <c r="M589" i="1"/>
  <c r="O581" i="1"/>
  <c r="M581" i="1"/>
  <c r="O580" i="1"/>
  <c r="M580" i="1"/>
  <c r="O563" i="1"/>
  <c r="M563" i="1"/>
  <c r="O562" i="1"/>
  <c r="M562" i="1"/>
  <c r="O518" i="1"/>
  <c r="M518" i="1"/>
  <c r="O515" i="1"/>
  <c r="M515" i="1"/>
  <c r="M514" i="1"/>
  <c r="O517" i="1"/>
  <c r="M517" i="1"/>
  <c r="O514" i="1"/>
  <c r="O571" i="1"/>
  <c r="M571" i="1"/>
  <c r="M572" i="1"/>
  <c r="O572" i="1"/>
  <c r="O506" i="1"/>
  <c r="M506" i="1"/>
  <c r="O503" i="1"/>
  <c r="M503" i="1"/>
  <c r="O505" i="1"/>
  <c r="M505" i="1"/>
  <c r="O502" i="1"/>
  <c r="M502" i="1"/>
  <c r="O470" i="1"/>
  <c r="M470" i="1"/>
  <c r="O467" i="1"/>
  <c r="M467" i="1"/>
  <c r="O464" i="1"/>
  <c r="M464" i="1"/>
  <c r="O461" i="1"/>
  <c r="M461" i="1"/>
  <c r="M460" i="1"/>
  <c r="O469" i="1"/>
  <c r="M471" i="1" s="1"/>
  <c r="O466" i="1"/>
  <c r="M466" i="1"/>
  <c r="O463" i="1"/>
  <c r="M463" i="1"/>
  <c r="O460" i="1"/>
  <c r="O493" i="1"/>
  <c r="M493" i="1"/>
  <c r="O490" i="1"/>
  <c r="M490" i="1"/>
  <c r="M491" i="1"/>
  <c r="O494" i="1"/>
  <c r="M494" i="1"/>
  <c r="O491" i="1"/>
  <c r="O452" i="1"/>
  <c r="M452" i="1"/>
  <c r="O449" i="1"/>
  <c r="M449" i="1"/>
  <c r="O446" i="1"/>
  <c r="M446" i="1"/>
  <c r="O443" i="1"/>
  <c r="M443" i="1"/>
  <c r="O451" i="1"/>
  <c r="M451" i="1"/>
  <c r="O448" i="1"/>
  <c r="M448" i="1"/>
  <c r="O445" i="1"/>
  <c r="M445" i="1"/>
  <c r="O442" i="1"/>
  <c r="M442" i="1"/>
  <c r="O434" i="1"/>
  <c r="M434" i="1"/>
  <c r="O431" i="1"/>
  <c r="M431" i="1"/>
  <c r="O428" i="1"/>
  <c r="O433" i="1"/>
  <c r="M433" i="1"/>
  <c r="O430" i="1"/>
  <c r="M432" i="1" s="1"/>
  <c r="M430" i="1"/>
  <c r="O427" i="1"/>
  <c r="M427" i="1"/>
  <c r="O424" i="1"/>
  <c r="M428" i="1"/>
  <c r="O425" i="1"/>
  <c r="M424" i="1"/>
  <c r="O421" i="1"/>
  <c r="O413" i="1"/>
  <c r="M425" i="1"/>
  <c r="O422" i="1"/>
  <c r="M421" i="1"/>
  <c r="M422" i="1"/>
  <c r="O419" i="1"/>
  <c r="O418" i="1"/>
  <c r="M419" i="1"/>
  <c r="M416" i="1"/>
  <c r="M418" i="1"/>
  <c r="O420" i="1" s="1"/>
  <c r="O415" i="1"/>
  <c r="M415" i="1"/>
  <c r="O416" i="1"/>
  <c r="M413" i="1"/>
  <c r="M414" i="1" s="1"/>
  <c r="M412" i="1"/>
  <c r="F65" i="1"/>
  <c r="M426" i="1" l="1"/>
  <c r="O414" i="1"/>
  <c r="O426" i="1"/>
  <c r="M420" i="1"/>
  <c r="O432" i="1"/>
  <c r="M423" i="1"/>
  <c r="O423" i="1"/>
  <c r="M417" i="1"/>
  <c r="O417" i="1"/>
  <c r="M429" i="1"/>
  <c r="O429" i="1"/>
  <c r="M435" i="1"/>
  <c r="O435" i="1"/>
  <c r="H72" i="1"/>
  <c r="H381" i="1" l="1"/>
  <c r="H337" i="1"/>
  <c r="H293" i="1"/>
  <c r="H249" i="1"/>
  <c r="H204" i="1"/>
  <c r="H160" i="1"/>
  <c r="H159" i="1"/>
  <c r="H116" i="1"/>
  <c r="H115" i="1"/>
  <c r="H71" i="1"/>
  <c r="H96" i="1" l="1"/>
  <c r="H140" i="1"/>
  <c r="H90" i="1"/>
  <c r="H134" i="1"/>
  <c r="H83" i="1"/>
  <c r="H127" i="1"/>
  <c r="H78" i="1"/>
  <c r="H122" i="1"/>
  <c r="H65" i="1"/>
  <c r="H109" i="1"/>
  <c r="H184" i="1"/>
  <c r="H178" i="1"/>
  <c r="H171" i="1"/>
  <c r="H166" i="1"/>
  <c r="H153" i="1"/>
  <c r="H228" i="1"/>
  <c r="H222" i="1"/>
  <c r="H215" i="1"/>
  <c r="H210" i="1"/>
  <c r="H197" i="1"/>
  <c r="H273" i="1"/>
  <c r="H267" i="1"/>
  <c r="H260" i="1"/>
  <c r="H255" i="1"/>
  <c r="H242" i="1"/>
  <c r="H317" i="1"/>
  <c r="H311" i="1"/>
  <c r="H304" i="1"/>
  <c r="H299" i="1"/>
  <c r="H286" i="1"/>
  <c r="H361" i="1"/>
  <c r="H355" i="1"/>
  <c r="H348" i="1"/>
  <c r="H343" i="1"/>
  <c r="H330" i="1"/>
  <c r="H405" i="1"/>
  <c r="H399" i="1"/>
  <c r="H392" i="1"/>
  <c r="H387" i="1"/>
  <c r="H374" i="1"/>
  <c r="F96" i="1"/>
  <c r="H89" i="1"/>
  <c r="H84" i="1"/>
  <c r="F78" i="1"/>
  <c r="H66" i="1"/>
  <c r="F140" i="1"/>
  <c r="H133" i="1"/>
  <c r="H128" i="1"/>
  <c r="F122" i="1"/>
  <c r="H110" i="1"/>
  <c r="H183" i="1"/>
  <c r="H177" i="1"/>
  <c r="H172" i="1"/>
  <c r="F166" i="1"/>
  <c r="H154" i="1"/>
  <c r="F184" i="1"/>
  <c r="F228" i="1"/>
  <c r="H221" i="1"/>
  <c r="H216" i="1"/>
  <c r="F210" i="1"/>
  <c r="H203" i="1"/>
  <c r="H198" i="1"/>
  <c r="F273" i="1"/>
  <c r="H266" i="1"/>
  <c r="H261" i="1"/>
  <c r="F255" i="1"/>
  <c r="H248" i="1"/>
  <c r="H243" i="1"/>
  <c r="F317" i="1"/>
  <c r="H310" i="1"/>
  <c r="H305" i="1"/>
  <c r="F299" i="1"/>
  <c r="H292" i="1"/>
  <c r="H336" i="1"/>
  <c r="H287" i="1"/>
  <c r="F361" i="1"/>
  <c r="H354" i="1"/>
  <c r="H349" i="1"/>
  <c r="F343" i="1"/>
  <c r="H331" i="1"/>
  <c r="H375" i="1"/>
  <c r="F405" i="1"/>
  <c r="H398" i="1"/>
  <c r="H393" i="1"/>
  <c r="F387" i="1"/>
  <c r="H380" i="1"/>
  <c r="H95" i="1"/>
  <c r="F90" i="1"/>
  <c r="F84" i="1"/>
  <c r="H77" i="1"/>
  <c r="F72" i="1"/>
  <c r="F66" i="1"/>
  <c r="H139" i="1"/>
  <c r="F134" i="1"/>
  <c r="F128" i="1"/>
  <c r="H121" i="1"/>
  <c r="F116" i="1"/>
  <c r="F110" i="1"/>
  <c r="F178" i="1"/>
  <c r="F172" i="1"/>
  <c r="H165" i="1"/>
  <c r="F160" i="1"/>
  <c r="F154" i="1"/>
  <c r="H227" i="1"/>
  <c r="F222" i="1"/>
  <c r="F216" i="1"/>
  <c r="H209" i="1"/>
  <c r="F204" i="1"/>
  <c r="F198" i="1"/>
  <c r="H272" i="1"/>
  <c r="F267" i="1"/>
  <c r="F261" i="1"/>
  <c r="H254" i="1"/>
  <c r="F249" i="1"/>
  <c r="F243" i="1"/>
  <c r="H316" i="1"/>
  <c r="F311" i="1"/>
  <c r="F305" i="1"/>
  <c r="H298" i="1"/>
  <c r="F293" i="1"/>
  <c r="F287" i="1"/>
  <c r="H360" i="1"/>
  <c r="F355" i="1"/>
  <c r="F349" i="1"/>
  <c r="H342" i="1"/>
  <c r="F337" i="1"/>
  <c r="F331" i="1"/>
  <c r="H404" i="1"/>
  <c r="F399" i="1"/>
  <c r="F393" i="1"/>
  <c r="H386" i="1"/>
  <c r="F381" i="1"/>
  <c r="F375" i="1"/>
  <c r="F404" i="1"/>
  <c r="F398" i="1"/>
  <c r="F392" i="1"/>
  <c r="F386" i="1"/>
  <c r="F380" i="1"/>
  <c r="F374" i="1"/>
  <c r="F360" i="1"/>
  <c r="F354" i="1"/>
  <c r="F348" i="1"/>
  <c r="F342" i="1"/>
  <c r="F336" i="1"/>
  <c r="F330" i="1"/>
  <c r="F316" i="1"/>
  <c r="F310" i="1"/>
  <c r="F304" i="1"/>
  <c r="F298" i="1"/>
  <c r="F292" i="1"/>
  <c r="F286" i="1"/>
  <c r="F272" i="1"/>
  <c r="F266" i="1"/>
  <c r="F260" i="1"/>
  <c r="F254" i="1"/>
  <c r="F248" i="1"/>
  <c r="F242" i="1"/>
  <c r="F227" i="1"/>
  <c r="F221" i="1"/>
  <c r="F215" i="1"/>
  <c r="F209" i="1"/>
  <c r="F203" i="1"/>
  <c r="F197" i="1"/>
  <c r="F183" i="1"/>
  <c r="F177" i="1"/>
  <c r="F171" i="1"/>
  <c r="F165" i="1"/>
  <c r="F159" i="1"/>
  <c r="F153" i="1"/>
  <c r="F139" i="1"/>
  <c r="F133" i="1"/>
  <c r="F127" i="1"/>
  <c r="F121" i="1"/>
  <c r="F115" i="1"/>
  <c r="F109" i="1"/>
  <c r="F95" i="1"/>
  <c r="F89" i="1"/>
  <c r="F83" i="1"/>
  <c r="F77" i="1"/>
  <c r="F71" i="1"/>
  <c r="AF322" i="1" l="1"/>
  <c r="W322" i="1"/>
  <c r="AF324" i="1"/>
  <c r="W324" i="1"/>
  <c r="AF323" i="1"/>
  <c r="W323" i="1"/>
  <c r="W325" i="1"/>
  <c r="AF325" i="1"/>
  <c r="O573" i="1"/>
  <c r="M573" i="1"/>
  <c r="O564" i="1"/>
  <c r="M564" i="1"/>
  <c r="O555" i="1"/>
  <c r="M555" i="1"/>
  <c r="O507" i="1"/>
  <c r="M507" i="1"/>
  <c r="O504" i="1"/>
  <c r="M504" i="1"/>
  <c r="O495" i="1"/>
  <c r="M495" i="1"/>
  <c r="P553" i="1" s="1"/>
  <c r="O492" i="1"/>
  <c r="M492" i="1"/>
  <c r="O453" i="1"/>
  <c r="M453" i="1"/>
  <c r="P481" i="1" s="1"/>
  <c r="O450" i="1"/>
  <c r="M450" i="1"/>
  <c r="O447" i="1"/>
  <c r="M447" i="1"/>
  <c r="O444" i="1"/>
  <c r="M444" i="1"/>
  <c r="P478" i="1" l="1"/>
  <c r="AI21" i="1"/>
  <c r="P544" i="1"/>
  <c r="AI33" i="1"/>
  <c r="AI20" i="1"/>
  <c r="E478" i="1"/>
  <c r="AI23" i="1"/>
  <c r="E481" i="1"/>
  <c r="AI22" i="1"/>
  <c r="E553" i="1"/>
  <c r="AI32" i="1"/>
  <c r="E544" i="1"/>
  <c r="D681" i="1"/>
  <c r="P493" i="1"/>
  <c r="P490" i="1"/>
  <c r="E490" i="1"/>
  <c r="E493" i="1"/>
  <c r="AC28" i="1"/>
  <c r="AC29" i="1"/>
  <c r="AC31" i="1"/>
  <c r="AC45" i="1"/>
  <c r="P562" i="1"/>
  <c r="AC30" i="1"/>
  <c r="AC44" i="1"/>
  <c r="E562" i="1"/>
  <c r="AC41" i="1"/>
  <c r="P571" i="1"/>
  <c r="E571" i="1"/>
  <c r="AC40" i="1"/>
  <c r="AC33" i="1"/>
  <c r="AC32" i="1"/>
  <c r="D692" i="1"/>
  <c r="D637" i="1"/>
  <c r="D670" i="1"/>
  <c r="D659" i="1"/>
  <c r="D648" i="1"/>
  <c r="Q405" i="1"/>
  <c r="C405" i="1"/>
  <c r="Q404" i="1"/>
  <c r="D404" i="1"/>
  <c r="C404" i="1"/>
  <c r="Q403" i="1"/>
  <c r="C403" i="1"/>
  <c r="Q402" i="1"/>
  <c r="C402" i="1"/>
  <c r="Q401" i="1"/>
  <c r="C401" i="1"/>
  <c r="Q400" i="1"/>
  <c r="C400" i="1"/>
  <c r="Q399" i="1"/>
  <c r="C399" i="1"/>
  <c r="Q398" i="1"/>
  <c r="D398" i="1"/>
  <c r="C398" i="1"/>
  <c r="Q397" i="1"/>
  <c r="C397" i="1"/>
  <c r="Q396" i="1"/>
  <c r="C396" i="1"/>
  <c r="Q395" i="1"/>
  <c r="C395" i="1"/>
  <c r="Q394" i="1"/>
  <c r="C394" i="1"/>
  <c r="Q393" i="1"/>
  <c r="C393" i="1"/>
  <c r="Q392" i="1"/>
  <c r="D392" i="1"/>
  <c r="C392" i="1"/>
  <c r="Q391" i="1"/>
  <c r="C391" i="1"/>
  <c r="Q390" i="1"/>
  <c r="C390" i="1"/>
  <c r="Q389" i="1"/>
  <c r="C389" i="1"/>
  <c r="Q388" i="1"/>
  <c r="C388" i="1"/>
  <c r="Q387" i="1"/>
  <c r="C387" i="1"/>
  <c r="Q386" i="1"/>
  <c r="D386" i="1"/>
  <c r="C386" i="1"/>
  <c r="Q385" i="1"/>
  <c r="C385" i="1"/>
  <c r="Q384" i="1"/>
  <c r="C384" i="1"/>
  <c r="Q383" i="1"/>
  <c r="C383" i="1"/>
  <c r="Q382" i="1"/>
  <c r="C382" i="1"/>
  <c r="Q381" i="1"/>
  <c r="C381" i="1"/>
  <c r="Q380" i="1"/>
  <c r="D380" i="1"/>
  <c r="C380" i="1"/>
  <c r="Q379" i="1"/>
  <c r="C379" i="1"/>
  <c r="Q378" i="1"/>
  <c r="C378" i="1"/>
  <c r="Q377" i="1"/>
  <c r="C377" i="1"/>
  <c r="Q376" i="1"/>
  <c r="C376" i="1"/>
  <c r="Q375" i="1"/>
  <c r="C375" i="1"/>
  <c r="Q374" i="1"/>
  <c r="D374" i="1"/>
  <c r="C374" i="1"/>
  <c r="Q373" i="1"/>
  <c r="C373" i="1"/>
  <c r="Q372" i="1"/>
  <c r="C372" i="1"/>
  <c r="Q371" i="1"/>
  <c r="C371" i="1"/>
  <c r="Q370" i="1"/>
  <c r="C370" i="1"/>
  <c r="AG369" i="1"/>
  <c r="AF369" i="1"/>
  <c r="W369" i="1"/>
  <c r="AG368" i="1"/>
  <c r="AF368" i="1"/>
  <c r="W368" i="1"/>
  <c r="AG367" i="1"/>
  <c r="AF367" i="1"/>
  <c r="W367" i="1"/>
  <c r="AG366" i="1"/>
  <c r="AF366" i="1"/>
  <c r="W366" i="1"/>
  <c r="Q364" i="1"/>
  <c r="C364" i="1"/>
  <c r="Q363" i="1"/>
  <c r="C363" i="1"/>
  <c r="Q362" i="1"/>
  <c r="C362" i="1"/>
  <c r="Q361" i="1"/>
  <c r="C361" i="1"/>
  <c r="Q360" i="1"/>
  <c r="C360" i="1"/>
  <c r="Q359" i="1"/>
  <c r="C359" i="1"/>
  <c r="Q358" i="1"/>
  <c r="C358" i="1"/>
  <c r="Q357" i="1"/>
  <c r="C357" i="1"/>
  <c r="Q356" i="1"/>
  <c r="C356" i="1"/>
  <c r="Q355" i="1"/>
  <c r="C355" i="1"/>
  <c r="Q354" i="1"/>
  <c r="C354" i="1"/>
  <c r="Q353" i="1"/>
  <c r="C353" i="1"/>
  <c r="Q352" i="1"/>
  <c r="C352" i="1"/>
  <c r="Q351" i="1"/>
  <c r="C351" i="1"/>
  <c r="Q350" i="1"/>
  <c r="C350" i="1"/>
  <c r="Q349" i="1"/>
  <c r="C349" i="1"/>
  <c r="Q348" i="1"/>
  <c r="C348" i="1"/>
  <c r="Q347" i="1"/>
  <c r="C347" i="1"/>
  <c r="Q346" i="1"/>
  <c r="C346" i="1"/>
  <c r="Q345" i="1"/>
  <c r="C345" i="1"/>
  <c r="Q344" i="1"/>
  <c r="C344" i="1"/>
  <c r="Q343" i="1"/>
  <c r="C343" i="1"/>
  <c r="Q342" i="1"/>
  <c r="C342" i="1"/>
  <c r="Q341" i="1"/>
  <c r="C341" i="1"/>
  <c r="Q340" i="1"/>
  <c r="C340" i="1"/>
  <c r="Q339" i="1"/>
  <c r="C339" i="1"/>
  <c r="Q338" i="1"/>
  <c r="C338" i="1"/>
  <c r="Q337" i="1"/>
  <c r="C337" i="1"/>
  <c r="Q336" i="1"/>
  <c r="C336" i="1"/>
  <c r="Q335" i="1"/>
  <c r="C335" i="1"/>
  <c r="Q334" i="1"/>
  <c r="C334" i="1"/>
  <c r="Q333" i="1"/>
  <c r="C333" i="1"/>
  <c r="Q332" i="1"/>
  <c r="C332" i="1"/>
  <c r="Q331" i="1"/>
  <c r="C331" i="1"/>
  <c r="Q330" i="1"/>
  <c r="C330" i="1"/>
  <c r="Q329" i="1"/>
  <c r="C329" i="1"/>
  <c r="Q328" i="1"/>
  <c r="C328" i="1"/>
  <c r="Q327" i="1"/>
  <c r="C327" i="1"/>
  <c r="Q326" i="1"/>
  <c r="AG325" i="1"/>
  <c r="AG324" i="1"/>
  <c r="AG323" i="1"/>
  <c r="AG322" i="1"/>
  <c r="Q320" i="1"/>
  <c r="Q319" i="1"/>
  <c r="Y325" i="1" l="1"/>
  <c r="Y368" i="1"/>
  <c r="Y322" i="1"/>
  <c r="AH369" i="1"/>
  <c r="Y369" i="1"/>
  <c r="Y366" i="1"/>
  <c r="AI366" i="1" s="1"/>
  <c r="AH324" i="1"/>
  <c r="Y324" i="1"/>
  <c r="Y367" i="1"/>
  <c r="Y323" i="1"/>
  <c r="AH367" i="1"/>
  <c r="AH368" i="1"/>
  <c r="AH323" i="1"/>
  <c r="AH325" i="1"/>
  <c r="AH322" i="1"/>
  <c r="AH366" i="1"/>
  <c r="W235" i="1"/>
  <c r="W236" i="1"/>
  <c r="W237" i="1"/>
  <c r="W234" i="1"/>
  <c r="W190" i="1"/>
  <c r="W191" i="1"/>
  <c r="W192" i="1"/>
  <c r="W189" i="1"/>
  <c r="W146" i="1"/>
  <c r="W147" i="1"/>
  <c r="W148" i="1"/>
  <c r="W145" i="1"/>
  <c r="W103" i="1"/>
  <c r="W104" i="1"/>
  <c r="W102" i="1"/>
  <c r="W101" i="1"/>
  <c r="W60" i="1"/>
  <c r="W59" i="1"/>
  <c r="W58" i="1"/>
  <c r="W57" i="1"/>
  <c r="W281" i="1"/>
  <c r="W280" i="1"/>
  <c r="W279" i="1"/>
  <c r="W278" i="1"/>
  <c r="O591" i="1"/>
  <c r="M591" i="1"/>
  <c r="O582" i="1"/>
  <c r="M582" i="1"/>
  <c r="O519" i="1"/>
  <c r="M519" i="1"/>
  <c r="O516" i="1"/>
  <c r="M516" i="1"/>
  <c r="O471" i="1"/>
  <c r="O468" i="1"/>
  <c r="M468" i="1"/>
  <c r="O465" i="1"/>
  <c r="M465" i="1"/>
  <c r="O462" i="1"/>
  <c r="M462" i="1"/>
  <c r="Q317" i="1"/>
  <c r="C317" i="1"/>
  <c r="Q316" i="1"/>
  <c r="D316" i="1"/>
  <c r="C316" i="1"/>
  <c r="Q315" i="1"/>
  <c r="C315" i="1"/>
  <c r="Q314" i="1"/>
  <c r="C314" i="1"/>
  <c r="Q313" i="1"/>
  <c r="C313" i="1"/>
  <c r="Q312" i="1"/>
  <c r="C312" i="1"/>
  <c r="Q311" i="1"/>
  <c r="C311" i="1"/>
  <c r="Q310" i="1"/>
  <c r="D310" i="1"/>
  <c r="C310" i="1"/>
  <c r="Q309" i="1"/>
  <c r="C309" i="1"/>
  <c r="Q308" i="1"/>
  <c r="C308" i="1"/>
  <c r="Q307" i="1"/>
  <c r="C307" i="1"/>
  <c r="Q306" i="1"/>
  <c r="C306" i="1"/>
  <c r="Q305" i="1"/>
  <c r="C305" i="1"/>
  <c r="Q304" i="1"/>
  <c r="D304" i="1"/>
  <c r="C304" i="1"/>
  <c r="Q303" i="1"/>
  <c r="C303" i="1"/>
  <c r="Q302" i="1"/>
  <c r="C302" i="1"/>
  <c r="Q301" i="1"/>
  <c r="C301" i="1"/>
  <c r="Q300" i="1"/>
  <c r="C300" i="1"/>
  <c r="Q299" i="1"/>
  <c r="C299" i="1"/>
  <c r="Q298" i="1"/>
  <c r="D298" i="1"/>
  <c r="C298" i="1"/>
  <c r="Q297" i="1"/>
  <c r="C297" i="1"/>
  <c r="Q296" i="1"/>
  <c r="C296" i="1"/>
  <c r="Q295" i="1"/>
  <c r="C295" i="1"/>
  <c r="Q294" i="1"/>
  <c r="C294" i="1"/>
  <c r="Q293" i="1"/>
  <c r="C293" i="1"/>
  <c r="Q292" i="1"/>
  <c r="D292" i="1"/>
  <c r="C292" i="1"/>
  <c r="Q291" i="1"/>
  <c r="C291" i="1"/>
  <c r="Q290" i="1"/>
  <c r="C290" i="1"/>
  <c r="Q289" i="1"/>
  <c r="C289" i="1"/>
  <c r="Q288" i="1"/>
  <c r="C288" i="1"/>
  <c r="Q287" i="1"/>
  <c r="C287" i="1"/>
  <c r="Q286" i="1"/>
  <c r="D286" i="1"/>
  <c r="C286" i="1"/>
  <c r="Q285" i="1"/>
  <c r="C285" i="1"/>
  <c r="Q284" i="1"/>
  <c r="C284" i="1"/>
  <c r="Q283" i="1"/>
  <c r="C283" i="1"/>
  <c r="Q282" i="1"/>
  <c r="C282" i="1"/>
  <c r="AG281" i="1"/>
  <c r="AF281" i="1"/>
  <c r="AG280" i="1"/>
  <c r="AF280" i="1"/>
  <c r="AG279" i="1"/>
  <c r="AF279" i="1"/>
  <c r="AG278" i="1"/>
  <c r="AF278" i="1"/>
  <c r="Q276" i="1"/>
  <c r="C276" i="1"/>
  <c r="Q275" i="1"/>
  <c r="C275" i="1"/>
  <c r="Q274" i="1"/>
  <c r="C274" i="1"/>
  <c r="Q273" i="1"/>
  <c r="C273" i="1"/>
  <c r="Q272" i="1"/>
  <c r="C272" i="1"/>
  <c r="Q271" i="1"/>
  <c r="C271" i="1"/>
  <c r="Q270" i="1"/>
  <c r="C270" i="1"/>
  <c r="Q269" i="1"/>
  <c r="C269" i="1"/>
  <c r="Q268" i="1"/>
  <c r="C268" i="1"/>
  <c r="Q267" i="1"/>
  <c r="C267" i="1"/>
  <c r="Q266" i="1"/>
  <c r="C266" i="1"/>
  <c r="Q265" i="1"/>
  <c r="C265" i="1"/>
  <c r="Q264" i="1"/>
  <c r="C264" i="1"/>
  <c r="Q263" i="1"/>
  <c r="C263" i="1"/>
  <c r="Q262" i="1"/>
  <c r="C262" i="1"/>
  <c r="Q261" i="1"/>
  <c r="C261" i="1"/>
  <c r="Q260" i="1"/>
  <c r="C260" i="1"/>
  <c r="Q259" i="1"/>
  <c r="C259" i="1"/>
  <c r="Q258" i="1"/>
  <c r="C258" i="1"/>
  <c r="Q257" i="1"/>
  <c r="C257" i="1"/>
  <c r="Q256" i="1"/>
  <c r="C256" i="1"/>
  <c r="Q255" i="1"/>
  <c r="C255" i="1"/>
  <c r="Q254" i="1"/>
  <c r="C254" i="1"/>
  <c r="Q253" i="1"/>
  <c r="C253" i="1"/>
  <c r="Q252" i="1"/>
  <c r="C252" i="1"/>
  <c r="Q251" i="1"/>
  <c r="C251" i="1"/>
  <c r="Q250" i="1"/>
  <c r="C250" i="1"/>
  <c r="Q249" i="1"/>
  <c r="C249" i="1"/>
  <c r="Q248" i="1"/>
  <c r="C248" i="1"/>
  <c r="Q247" i="1"/>
  <c r="C247" i="1"/>
  <c r="Q246" i="1"/>
  <c r="C246" i="1"/>
  <c r="Q245" i="1"/>
  <c r="C245" i="1"/>
  <c r="Q244" i="1"/>
  <c r="C244" i="1"/>
  <c r="Q243" i="1"/>
  <c r="C243" i="1"/>
  <c r="Q242" i="1"/>
  <c r="C242" i="1"/>
  <c r="Q241" i="1"/>
  <c r="C241" i="1"/>
  <c r="Q240" i="1"/>
  <c r="C240" i="1"/>
  <c r="Q239" i="1"/>
  <c r="C239" i="1"/>
  <c r="Q238" i="1"/>
  <c r="AG237" i="1"/>
  <c r="AF237" i="1"/>
  <c r="AG236" i="1"/>
  <c r="AF236" i="1"/>
  <c r="AG235" i="1"/>
  <c r="AF235" i="1"/>
  <c r="AG234" i="1"/>
  <c r="AF234" i="1"/>
  <c r="Q232" i="1"/>
  <c r="Q231" i="1"/>
  <c r="Q228" i="1"/>
  <c r="C228" i="1"/>
  <c r="Q227" i="1"/>
  <c r="C227" i="1"/>
  <c r="Q226" i="1"/>
  <c r="C226" i="1"/>
  <c r="Q225" i="1"/>
  <c r="C225" i="1"/>
  <c r="Q224" i="1"/>
  <c r="C224" i="1"/>
  <c r="Q223" i="1"/>
  <c r="C223" i="1"/>
  <c r="Q222" i="1"/>
  <c r="C222" i="1"/>
  <c r="Q221" i="1"/>
  <c r="C221" i="1"/>
  <c r="Q220" i="1"/>
  <c r="C220" i="1"/>
  <c r="Q219" i="1"/>
  <c r="C219" i="1"/>
  <c r="Q218" i="1"/>
  <c r="C218" i="1"/>
  <c r="Q217" i="1"/>
  <c r="C217" i="1"/>
  <c r="Q216" i="1"/>
  <c r="C216" i="1"/>
  <c r="Q215" i="1"/>
  <c r="C215" i="1"/>
  <c r="Q214" i="1"/>
  <c r="C214" i="1"/>
  <c r="Q213" i="1"/>
  <c r="C213" i="1"/>
  <c r="Q212" i="1"/>
  <c r="C212" i="1"/>
  <c r="Q211" i="1"/>
  <c r="C211" i="1"/>
  <c r="Q210" i="1"/>
  <c r="C210" i="1"/>
  <c r="Q209" i="1"/>
  <c r="C209" i="1"/>
  <c r="Q208" i="1"/>
  <c r="C208" i="1"/>
  <c r="Q207" i="1"/>
  <c r="C207" i="1"/>
  <c r="Q206" i="1"/>
  <c r="C206" i="1"/>
  <c r="Q205" i="1"/>
  <c r="C205" i="1"/>
  <c r="Q204" i="1"/>
  <c r="C204" i="1"/>
  <c r="Q203" i="1"/>
  <c r="C203" i="1"/>
  <c r="Q202" i="1"/>
  <c r="C202" i="1"/>
  <c r="Q201" i="1"/>
  <c r="C201" i="1"/>
  <c r="Q200" i="1"/>
  <c r="C200" i="1"/>
  <c r="Q199" i="1"/>
  <c r="C199" i="1"/>
  <c r="Q198" i="1"/>
  <c r="C198" i="1"/>
  <c r="Q197" i="1"/>
  <c r="C197" i="1"/>
  <c r="Q196" i="1"/>
  <c r="C196" i="1"/>
  <c r="Q195" i="1"/>
  <c r="C195" i="1"/>
  <c r="Q194" i="1"/>
  <c r="C194" i="1"/>
  <c r="Q193" i="1"/>
  <c r="C193" i="1"/>
  <c r="AG192" i="1"/>
  <c r="AF192" i="1"/>
  <c r="AG191" i="1"/>
  <c r="AF191" i="1"/>
  <c r="AG190" i="1"/>
  <c r="AF190" i="1"/>
  <c r="AG189" i="1"/>
  <c r="AF189" i="1"/>
  <c r="Q187" i="1"/>
  <c r="C187" i="1"/>
  <c r="Q186" i="1"/>
  <c r="C186" i="1"/>
  <c r="Q185" i="1"/>
  <c r="C185" i="1"/>
  <c r="Q184" i="1"/>
  <c r="C184" i="1"/>
  <c r="Q183" i="1"/>
  <c r="C183" i="1"/>
  <c r="Q182" i="1"/>
  <c r="C182" i="1"/>
  <c r="Q181" i="1"/>
  <c r="C181" i="1"/>
  <c r="Q180" i="1"/>
  <c r="C180" i="1"/>
  <c r="Q179" i="1"/>
  <c r="C179" i="1"/>
  <c r="Q178" i="1"/>
  <c r="C178" i="1"/>
  <c r="Q177" i="1"/>
  <c r="C177" i="1"/>
  <c r="Q176" i="1"/>
  <c r="C176" i="1"/>
  <c r="Q175" i="1"/>
  <c r="C175" i="1"/>
  <c r="Q174" i="1"/>
  <c r="C174" i="1"/>
  <c r="Q173" i="1"/>
  <c r="C173" i="1"/>
  <c r="Q172" i="1"/>
  <c r="C172" i="1"/>
  <c r="Q171" i="1"/>
  <c r="C171" i="1"/>
  <c r="Q170" i="1"/>
  <c r="C170" i="1"/>
  <c r="Q169" i="1"/>
  <c r="C169" i="1"/>
  <c r="Q168" i="1"/>
  <c r="C168" i="1"/>
  <c r="Q167" i="1"/>
  <c r="C167" i="1"/>
  <c r="Q166" i="1"/>
  <c r="C166" i="1"/>
  <c r="Q165" i="1"/>
  <c r="C165" i="1"/>
  <c r="Q164" i="1"/>
  <c r="C164" i="1"/>
  <c r="Q163" i="1"/>
  <c r="C163" i="1"/>
  <c r="Q162" i="1"/>
  <c r="C162" i="1"/>
  <c r="Q161" i="1"/>
  <c r="C161" i="1"/>
  <c r="Q160" i="1"/>
  <c r="C160" i="1"/>
  <c r="Q159" i="1"/>
  <c r="C159" i="1"/>
  <c r="Q158" i="1"/>
  <c r="C158" i="1"/>
  <c r="Q157" i="1"/>
  <c r="C157" i="1"/>
  <c r="Q156" i="1"/>
  <c r="C156" i="1"/>
  <c r="Q155" i="1"/>
  <c r="C155" i="1"/>
  <c r="Q154" i="1"/>
  <c r="C154" i="1"/>
  <c r="Q153" i="1"/>
  <c r="C153" i="1"/>
  <c r="Q152" i="1"/>
  <c r="C152" i="1"/>
  <c r="Q151" i="1"/>
  <c r="C151" i="1"/>
  <c r="Q150" i="1"/>
  <c r="C150" i="1"/>
  <c r="Q149" i="1"/>
  <c r="AG148" i="1"/>
  <c r="AF148" i="1"/>
  <c r="AG147" i="1"/>
  <c r="AF147" i="1"/>
  <c r="AG146" i="1"/>
  <c r="AF146" i="1"/>
  <c r="AG145" i="1"/>
  <c r="AF145" i="1"/>
  <c r="Q143" i="1"/>
  <c r="Q142" i="1"/>
  <c r="Q141" i="1"/>
  <c r="C141" i="1"/>
  <c r="Q140" i="1"/>
  <c r="C140" i="1"/>
  <c r="Q139" i="1"/>
  <c r="C139" i="1"/>
  <c r="Q138" i="1"/>
  <c r="C138" i="1"/>
  <c r="Q137" i="1"/>
  <c r="C137" i="1"/>
  <c r="Q136" i="1"/>
  <c r="C136" i="1"/>
  <c r="Q135" i="1"/>
  <c r="C135" i="1"/>
  <c r="Q134" i="1"/>
  <c r="C134" i="1"/>
  <c r="Q133" i="1"/>
  <c r="C133" i="1"/>
  <c r="Q132" i="1"/>
  <c r="C132" i="1"/>
  <c r="Q131" i="1"/>
  <c r="C131" i="1"/>
  <c r="Q130" i="1"/>
  <c r="C130" i="1"/>
  <c r="Q129" i="1"/>
  <c r="C129" i="1"/>
  <c r="Q128" i="1"/>
  <c r="C128" i="1"/>
  <c r="Q127" i="1"/>
  <c r="C127" i="1"/>
  <c r="Q126" i="1"/>
  <c r="C126" i="1"/>
  <c r="Q125" i="1"/>
  <c r="C125" i="1"/>
  <c r="Q124" i="1"/>
  <c r="C124" i="1"/>
  <c r="Q123" i="1"/>
  <c r="C123" i="1"/>
  <c r="Q122" i="1"/>
  <c r="C122" i="1"/>
  <c r="Q121" i="1"/>
  <c r="C121" i="1"/>
  <c r="Q120" i="1"/>
  <c r="C120" i="1"/>
  <c r="Q119" i="1"/>
  <c r="C119" i="1"/>
  <c r="Q118" i="1"/>
  <c r="C118" i="1"/>
  <c r="Q117" i="1"/>
  <c r="C117" i="1"/>
  <c r="Q116" i="1"/>
  <c r="C116" i="1"/>
  <c r="Q115" i="1"/>
  <c r="C115" i="1"/>
  <c r="Q114" i="1"/>
  <c r="C114" i="1"/>
  <c r="Q113" i="1"/>
  <c r="C113" i="1"/>
  <c r="Q112" i="1"/>
  <c r="C112" i="1"/>
  <c r="Q111" i="1"/>
  <c r="C111" i="1"/>
  <c r="Q110" i="1"/>
  <c r="C110" i="1"/>
  <c r="Q109" i="1"/>
  <c r="C109" i="1"/>
  <c r="Q108" i="1"/>
  <c r="C108" i="1"/>
  <c r="Q107" i="1"/>
  <c r="C107" i="1"/>
  <c r="Q106" i="1"/>
  <c r="C106" i="1"/>
  <c r="Q105" i="1"/>
  <c r="C105" i="1"/>
  <c r="AG104" i="1"/>
  <c r="AF104" i="1"/>
  <c r="AG103" i="1"/>
  <c r="AF103" i="1"/>
  <c r="AG102" i="1"/>
  <c r="AF102" i="1"/>
  <c r="AG101" i="1"/>
  <c r="AF101" i="1"/>
  <c r="Q99" i="1"/>
  <c r="C99" i="1"/>
  <c r="Q98" i="1"/>
  <c r="C98" i="1"/>
  <c r="Q97" i="1"/>
  <c r="C97" i="1"/>
  <c r="Q96" i="1"/>
  <c r="C96" i="1"/>
  <c r="Q95" i="1"/>
  <c r="C95" i="1"/>
  <c r="Q94" i="1"/>
  <c r="C94" i="1"/>
  <c r="Q93" i="1"/>
  <c r="C93" i="1"/>
  <c r="Q92" i="1"/>
  <c r="C92" i="1"/>
  <c r="Q91" i="1"/>
  <c r="C91" i="1"/>
  <c r="Q90" i="1"/>
  <c r="C90" i="1"/>
  <c r="Q89" i="1"/>
  <c r="C89" i="1"/>
  <c r="Q88" i="1"/>
  <c r="C88" i="1"/>
  <c r="Q87" i="1"/>
  <c r="C87" i="1"/>
  <c r="Q86" i="1"/>
  <c r="C86" i="1"/>
  <c r="Q85" i="1"/>
  <c r="C85" i="1"/>
  <c r="Q84" i="1"/>
  <c r="C84" i="1"/>
  <c r="Q83" i="1"/>
  <c r="C83" i="1"/>
  <c r="Q82" i="1"/>
  <c r="C82" i="1"/>
  <c r="Q81" i="1"/>
  <c r="C81" i="1"/>
  <c r="Q80" i="1"/>
  <c r="C80" i="1"/>
  <c r="Q79" i="1"/>
  <c r="C79" i="1"/>
  <c r="Q78" i="1"/>
  <c r="C78" i="1"/>
  <c r="Q77" i="1"/>
  <c r="C77" i="1"/>
  <c r="Q76" i="1"/>
  <c r="C76" i="1"/>
  <c r="Q75" i="1"/>
  <c r="C75" i="1"/>
  <c r="Q74" i="1"/>
  <c r="C74" i="1"/>
  <c r="Q73" i="1"/>
  <c r="C73" i="1"/>
  <c r="Q72" i="1"/>
  <c r="C72" i="1"/>
  <c r="Q71" i="1"/>
  <c r="C71" i="1"/>
  <c r="Q70" i="1"/>
  <c r="C70" i="1"/>
  <c r="Q69" i="1"/>
  <c r="C69" i="1"/>
  <c r="Q68" i="1"/>
  <c r="C68" i="1"/>
  <c r="Q67" i="1"/>
  <c r="C67" i="1"/>
  <c r="Q66" i="1"/>
  <c r="C66" i="1"/>
  <c r="Q65" i="1"/>
  <c r="C65" i="1"/>
  <c r="AG60" i="1"/>
  <c r="AF60" i="1"/>
  <c r="D95" i="1"/>
  <c r="AG59" i="1"/>
  <c r="AF59" i="1"/>
  <c r="I95" i="1"/>
  <c r="AG58" i="1"/>
  <c r="AF58" i="1"/>
  <c r="D96" i="1"/>
  <c r="AG57" i="1"/>
  <c r="AF57" i="1"/>
  <c r="W39" i="1" l="1"/>
  <c r="AC21" i="1"/>
  <c r="P460" i="1"/>
  <c r="P442" i="1"/>
  <c r="W41" i="1"/>
  <c r="P445" i="1"/>
  <c r="P463" i="1"/>
  <c r="AC23" i="1"/>
  <c r="W43" i="1"/>
  <c r="P448" i="1"/>
  <c r="P466" i="1"/>
  <c r="AC25" i="1"/>
  <c r="W45" i="1"/>
  <c r="P451" i="1"/>
  <c r="P469" i="1"/>
  <c r="AC27" i="1"/>
  <c r="AC37" i="1"/>
  <c r="W49" i="1"/>
  <c r="P502" i="1"/>
  <c r="AC39" i="1"/>
  <c r="W51" i="1"/>
  <c r="P505" i="1"/>
  <c r="AC51" i="1"/>
  <c r="AC49" i="1"/>
  <c r="P589" i="1"/>
  <c r="P580" i="1"/>
  <c r="AC22" i="1"/>
  <c r="W40" i="1"/>
  <c r="E463" i="1"/>
  <c r="E445" i="1"/>
  <c r="E448" i="1"/>
  <c r="W42" i="1"/>
  <c r="E466" i="1"/>
  <c r="AC24" i="1"/>
  <c r="E451" i="1"/>
  <c r="W44" i="1"/>
  <c r="E469" i="1"/>
  <c r="AC26" i="1"/>
  <c r="E502" i="1"/>
  <c r="AC36" i="1"/>
  <c r="W48" i="1"/>
  <c r="AC38" i="1"/>
  <c r="W50" i="1"/>
  <c r="E505" i="1"/>
  <c r="E580" i="1"/>
  <c r="AC50" i="1"/>
  <c r="AC48" i="1"/>
  <c r="E589" i="1"/>
  <c r="AC20" i="1"/>
  <c r="W38" i="1"/>
  <c r="E460" i="1"/>
  <c r="E442" i="1"/>
  <c r="AJ366" i="1"/>
  <c r="AJ369" i="1"/>
  <c r="AI368" i="1"/>
  <c r="AJ368" i="1"/>
  <c r="AI367" i="1"/>
  <c r="AJ367" i="1"/>
  <c r="AJ322" i="1"/>
  <c r="AI324" i="1"/>
  <c r="AJ324" i="1"/>
  <c r="AI323" i="1"/>
  <c r="AJ323" i="1"/>
  <c r="AI325" i="1"/>
  <c r="AJ325" i="1"/>
  <c r="Y237" i="1"/>
  <c r="AI369" i="1"/>
  <c r="AI322" i="1"/>
  <c r="D626" i="1"/>
  <c r="D615" i="1"/>
  <c r="D593" i="1"/>
  <c r="D604" i="1"/>
  <c r="Y234" i="1"/>
  <c r="Y60" i="1"/>
  <c r="Y57" i="1"/>
  <c r="AI57" i="1" s="1"/>
  <c r="AH280" i="1"/>
  <c r="Y189" i="1"/>
  <c r="Y192" i="1"/>
  <c r="Y191" i="1"/>
  <c r="Y148" i="1"/>
  <c r="Y145" i="1"/>
  <c r="Y104" i="1"/>
  <c r="Y102" i="1"/>
  <c r="Y146" i="1"/>
  <c r="Y101" i="1"/>
  <c r="Y59" i="1"/>
  <c r="Y58" i="1"/>
  <c r="AH101" i="1"/>
  <c r="Y147" i="1"/>
  <c r="Y236" i="1"/>
  <c r="Y280" i="1"/>
  <c r="Y279" i="1"/>
  <c r="Y281" i="1"/>
  <c r="AH147" i="1"/>
  <c r="AH237" i="1"/>
  <c r="Y235" i="1"/>
  <c r="P514" i="1"/>
  <c r="P517" i="1"/>
  <c r="AH103" i="1"/>
  <c r="AH190" i="1"/>
  <c r="AH235" i="1"/>
  <c r="AH192" i="1"/>
  <c r="Y190" i="1"/>
  <c r="AH278" i="1"/>
  <c r="Y103" i="1"/>
  <c r="AH145" i="1"/>
  <c r="E514" i="1"/>
  <c r="E517" i="1"/>
  <c r="Y278" i="1"/>
  <c r="AH57" i="1"/>
  <c r="AH58" i="1"/>
  <c r="AH59" i="1"/>
  <c r="AH60" i="1"/>
  <c r="AH102" i="1"/>
  <c r="AH146" i="1"/>
  <c r="AH191" i="1"/>
  <c r="AH234" i="1"/>
  <c r="AH279" i="1"/>
  <c r="AH104" i="1"/>
  <c r="AH148" i="1"/>
  <c r="AH189" i="1"/>
  <c r="AH236" i="1"/>
  <c r="AH281" i="1"/>
  <c r="D360" i="1"/>
  <c r="I404" i="1"/>
  <c r="I360" i="1"/>
  <c r="D361" i="1"/>
  <c r="D405" i="1"/>
  <c r="I405" i="1"/>
  <c r="I361" i="1"/>
  <c r="I399" i="1"/>
  <c r="D399" i="1"/>
  <c r="I398" i="1"/>
  <c r="I393" i="1"/>
  <c r="D393" i="1"/>
  <c r="I392" i="1"/>
  <c r="I387" i="1"/>
  <c r="D387" i="1"/>
  <c r="I386" i="1"/>
  <c r="I381" i="1"/>
  <c r="D381" i="1"/>
  <c r="I380" i="1"/>
  <c r="I375" i="1"/>
  <c r="D375" i="1"/>
  <c r="I374" i="1"/>
  <c r="I355" i="1"/>
  <c r="D355" i="1"/>
  <c r="I354" i="1"/>
  <c r="D354" i="1"/>
  <c r="I349" i="1"/>
  <c r="D349" i="1"/>
  <c r="I348" i="1"/>
  <c r="D348" i="1"/>
  <c r="I343" i="1"/>
  <c r="D343" i="1"/>
  <c r="I342" i="1"/>
  <c r="D342" i="1"/>
  <c r="I337" i="1"/>
  <c r="D337" i="1"/>
  <c r="I336" i="1"/>
  <c r="D336" i="1"/>
  <c r="I331" i="1"/>
  <c r="D331" i="1"/>
  <c r="I330" i="1"/>
  <c r="D330" i="1"/>
  <c r="I96" i="1"/>
  <c r="D140" i="1"/>
  <c r="D139" i="1"/>
  <c r="I184" i="1"/>
  <c r="D184" i="1"/>
  <c r="I183" i="1"/>
  <c r="D183" i="1"/>
  <c r="I228" i="1"/>
  <c r="D228" i="1"/>
  <c r="I227" i="1"/>
  <c r="D227" i="1"/>
  <c r="I273" i="1"/>
  <c r="D273" i="1"/>
  <c r="I272" i="1"/>
  <c r="D272" i="1"/>
  <c r="I317" i="1"/>
  <c r="D317" i="1"/>
  <c r="I316" i="1"/>
  <c r="I140" i="1"/>
  <c r="I134" i="1"/>
  <c r="I139" i="1"/>
  <c r="D134" i="1"/>
  <c r="D65" i="1"/>
  <c r="I65" i="1"/>
  <c r="D66" i="1"/>
  <c r="I66" i="1"/>
  <c r="D71" i="1"/>
  <c r="I71" i="1"/>
  <c r="D72" i="1"/>
  <c r="I72" i="1"/>
  <c r="D77" i="1"/>
  <c r="I77" i="1"/>
  <c r="D78" i="1"/>
  <c r="I78" i="1"/>
  <c r="D83" i="1"/>
  <c r="I83" i="1"/>
  <c r="D84" i="1"/>
  <c r="I84" i="1"/>
  <c r="D89" i="1"/>
  <c r="I89" i="1"/>
  <c r="D90" i="1"/>
  <c r="I90" i="1"/>
  <c r="D109" i="1"/>
  <c r="I109" i="1"/>
  <c r="D110" i="1"/>
  <c r="I110" i="1"/>
  <c r="D115" i="1"/>
  <c r="I115" i="1"/>
  <c r="D116" i="1"/>
  <c r="I116" i="1"/>
  <c r="D121" i="1"/>
  <c r="I121" i="1"/>
  <c r="D122" i="1"/>
  <c r="I122" i="1"/>
  <c r="D127" i="1"/>
  <c r="I127" i="1"/>
  <c r="D128" i="1"/>
  <c r="I128" i="1"/>
  <c r="D133" i="1"/>
  <c r="I133" i="1"/>
  <c r="D153" i="1"/>
  <c r="I153" i="1"/>
  <c r="D154" i="1"/>
  <c r="I154" i="1"/>
  <c r="D159" i="1"/>
  <c r="I159" i="1"/>
  <c r="D160" i="1"/>
  <c r="I160" i="1"/>
  <c r="D165" i="1"/>
  <c r="I165" i="1"/>
  <c r="D166" i="1"/>
  <c r="I166" i="1"/>
  <c r="D171" i="1"/>
  <c r="I171" i="1"/>
  <c r="D172" i="1"/>
  <c r="I172" i="1"/>
  <c r="D177" i="1"/>
  <c r="I177" i="1"/>
  <c r="D178" i="1"/>
  <c r="I178" i="1"/>
  <c r="D197" i="1"/>
  <c r="I197" i="1"/>
  <c r="D198" i="1"/>
  <c r="I198" i="1"/>
  <c r="D203" i="1"/>
  <c r="I203" i="1"/>
  <c r="D204" i="1"/>
  <c r="I204" i="1"/>
  <c r="D209" i="1"/>
  <c r="I209" i="1"/>
  <c r="D210" i="1"/>
  <c r="I210" i="1"/>
  <c r="D215" i="1"/>
  <c r="I215" i="1"/>
  <c r="D216" i="1"/>
  <c r="I216" i="1"/>
  <c r="D221" i="1"/>
  <c r="I221" i="1"/>
  <c r="D222" i="1"/>
  <c r="I222" i="1"/>
  <c r="D242" i="1"/>
  <c r="I242" i="1"/>
  <c r="D243" i="1"/>
  <c r="I243" i="1"/>
  <c r="D248" i="1"/>
  <c r="I248" i="1"/>
  <c r="D249" i="1"/>
  <c r="I249" i="1"/>
  <c r="D254" i="1"/>
  <c r="I254" i="1"/>
  <c r="D255" i="1"/>
  <c r="I255" i="1"/>
  <c r="D260" i="1"/>
  <c r="I260" i="1"/>
  <c r="D261" i="1"/>
  <c r="I261" i="1"/>
  <c r="D266" i="1"/>
  <c r="I266" i="1"/>
  <c r="D267" i="1"/>
  <c r="I267" i="1"/>
  <c r="I286" i="1"/>
  <c r="D287" i="1"/>
  <c r="I287" i="1"/>
  <c r="I292" i="1"/>
  <c r="D293" i="1"/>
  <c r="I293" i="1"/>
  <c r="I298" i="1"/>
  <c r="D299" i="1"/>
  <c r="I299" i="1"/>
  <c r="I304" i="1"/>
  <c r="D305" i="1"/>
  <c r="I305" i="1"/>
  <c r="I310" i="1"/>
  <c r="D311" i="1"/>
  <c r="I311" i="1"/>
  <c r="AJ58" i="1" l="1"/>
  <c r="AE235" i="1"/>
  <c r="Z234" i="1"/>
  <c r="AJ281" i="1"/>
  <c r="AJ147" i="1"/>
  <c r="AK366" i="1"/>
  <c r="AL366" i="1" s="1"/>
  <c r="AJ279" i="1"/>
  <c r="AJ278" i="1"/>
  <c r="AJ280" i="1"/>
  <c r="AI190" i="1"/>
  <c r="AJ190" i="1"/>
  <c r="AI192" i="1"/>
  <c r="AJ192" i="1"/>
  <c r="AI191" i="1"/>
  <c r="AJ191" i="1"/>
  <c r="AI189" i="1"/>
  <c r="AJ189" i="1"/>
  <c r="AI148" i="1"/>
  <c r="AJ148" i="1"/>
  <c r="AI146" i="1"/>
  <c r="AJ146" i="1"/>
  <c r="AJ145" i="1"/>
  <c r="AJ101" i="1"/>
  <c r="AJ102" i="1"/>
  <c r="AJ103" i="1"/>
  <c r="AJ104" i="1"/>
  <c r="AJ57" i="1"/>
  <c r="AJ59" i="1"/>
  <c r="AJ60" i="1"/>
  <c r="Z237" i="1"/>
  <c r="AK368" i="1"/>
  <c r="AL368" i="1" s="1"/>
  <c r="O368" i="1" s="1"/>
  <c r="AK367" i="1"/>
  <c r="AL367" i="1" s="1"/>
  <c r="O367" i="1" s="1"/>
  <c r="AE236" i="1"/>
  <c r="AD366" i="1"/>
  <c r="AE234" i="1"/>
  <c r="AE237" i="1"/>
  <c r="AK369" i="1"/>
  <c r="AL369" i="1" s="1"/>
  <c r="O369" i="1" s="1"/>
  <c r="AE366" i="1"/>
  <c r="AE368" i="1"/>
  <c r="AE367" i="1"/>
  <c r="AE369" i="1"/>
  <c r="Z236" i="1"/>
  <c r="AC322" i="1"/>
  <c r="AC323" i="1"/>
  <c r="AE323" i="1"/>
  <c r="AE325" i="1"/>
  <c r="AE322" i="1"/>
  <c r="AE324" i="1"/>
  <c r="Z322" i="1"/>
  <c r="AD367" i="1"/>
  <c r="AC367" i="1"/>
  <c r="Z367" i="1"/>
  <c r="AD369" i="1"/>
  <c r="AD368" i="1"/>
  <c r="Z366" i="1"/>
  <c r="Z368" i="1"/>
  <c r="AC366" i="1"/>
  <c r="AC369" i="1"/>
  <c r="AC368" i="1"/>
  <c r="Z369" i="1"/>
  <c r="AD236" i="1"/>
  <c r="Z278" i="1"/>
  <c r="AC324" i="1"/>
  <c r="AD325" i="1"/>
  <c r="AD324" i="1"/>
  <c r="AD323" i="1"/>
  <c r="AC325" i="1"/>
  <c r="AD322" i="1"/>
  <c r="AK322" i="1"/>
  <c r="AL322" i="1" s="1"/>
  <c r="AK323" i="1"/>
  <c r="AL323" i="1" s="1"/>
  <c r="F323" i="1" s="1"/>
  <c r="AK324" i="1"/>
  <c r="AL324" i="1" s="1"/>
  <c r="F324" i="1" s="1"/>
  <c r="AK325" i="1"/>
  <c r="AL325" i="1" s="1"/>
  <c r="F325" i="1" s="1"/>
  <c r="Z325" i="1"/>
  <c r="Z324" i="1"/>
  <c r="Z323" i="1"/>
  <c r="AI279" i="1"/>
  <c r="AI281" i="1"/>
  <c r="AI278" i="1"/>
  <c r="AI280" i="1"/>
  <c r="AI237" i="1"/>
  <c r="AJ237" i="1" s="1"/>
  <c r="AC235" i="1"/>
  <c r="AC237" i="1"/>
  <c r="AC234" i="1"/>
  <c r="AI235" i="1"/>
  <c r="AJ235" i="1" s="1"/>
  <c r="AD237" i="1"/>
  <c r="Z235" i="1"/>
  <c r="AD234" i="1"/>
  <c r="AC236" i="1"/>
  <c r="AI236" i="1"/>
  <c r="AJ236" i="1" s="1"/>
  <c r="AI234" i="1"/>
  <c r="AJ234" i="1" s="1"/>
  <c r="AD235" i="1"/>
  <c r="AI147" i="1"/>
  <c r="AI145" i="1"/>
  <c r="AI101" i="1"/>
  <c r="AI103" i="1"/>
  <c r="AI102" i="1"/>
  <c r="AI104" i="1"/>
  <c r="AI60" i="1"/>
  <c r="AI58" i="1"/>
  <c r="AI59" i="1"/>
  <c r="Z57" i="1"/>
  <c r="AE101" i="1"/>
  <c r="AE145" i="1"/>
  <c r="AE189" i="1"/>
  <c r="AE278" i="1"/>
  <c r="AE58" i="1"/>
  <c r="AE59" i="1"/>
  <c r="AE60" i="1"/>
  <c r="AE57" i="1"/>
  <c r="AD58" i="1"/>
  <c r="AD59" i="1"/>
  <c r="AD60" i="1"/>
  <c r="AD57" i="1"/>
  <c r="AC58" i="1"/>
  <c r="AC59" i="1"/>
  <c r="AC60" i="1"/>
  <c r="AC57" i="1"/>
  <c r="Z58" i="1"/>
  <c r="Z59" i="1"/>
  <c r="Z60" i="1"/>
  <c r="AE281" i="1"/>
  <c r="AD281" i="1"/>
  <c r="AC281" i="1"/>
  <c r="Z281" i="1"/>
  <c r="AE280" i="1"/>
  <c r="AD280" i="1"/>
  <c r="AC280" i="1"/>
  <c r="Z280" i="1"/>
  <c r="AE279" i="1"/>
  <c r="AD279" i="1"/>
  <c r="AC279" i="1"/>
  <c r="Z279" i="1"/>
  <c r="AC278" i="1"/>
  <c r="AD278" i="1"/>
  <c r="AE192" i="1"/>
  <c r="AD192" i="1"/>
  <c r="AC192" i="1"/>
  <c r="Z192" i="1"/>
  <c r="AE191" i="1"/>
  <c r="AD191" i="1"/>
  <c r="AC191" i="1"/>
  <c r="Z191" i="1"/>
  <c r="AE190" i="1"/>
  <c r="AD190" i="1"/>
  <c r="AC190" i="1"/>
  <c r="Z190" i="1"/>
  <c r="Z189" i="1"/>
  <c r="AC189" i="1"/>
  <c r="AD189" i="1"/>
  <c r="AE148" i="1"/>
  <c r="AD148" i="1"/>
  <c r="AC148" i="1"/>
  <c r="Z148" i="1"/>
  <c r="AE147" i="1"/>
  <c r="AD147" i="1"/>
  <c r="AC147" i="1"/>
  <c r="Z147" i="1"/>
  <c r="AE146" i="1"/>
  <c r="AD146" i="1"/>
  <c r="AC146" i="1"/>
  <c r="Z146" i="1"/>
  <c r="Z145" i="1"/>
  <c r="AC145" i="1"/>
  <c r="AD145" i="1"/>
  <c r="AE104" i="1"/>
  <c r="AD104" i="1"/>
  <c r="AC104" i="1"/>
  <c r="Z104" i="1"/>
  <c r="AE103" i="1"/>
  <c r="AD103" i="1"/>
  <c r="AC103" i="1"/>
  <c r="Z103" i="1"/>
  <c r="AE102" i="1"/>
  <c r="AD102" i="1"/>
  <c r="AC102" i="1"/>
  <c r="Z102" i="1"/>
  <c r="Z101" i="1"/>
  <c r="AC101" i="1"/>
  <c r="AD101" i="1"/>
  <c r="O366" i="1" l="1"/>
  <c r="F366" i="1"/>
  <c r="AK234" i="1"/>
  <c r="AL234" i="1" s="1"/>
  <c r="H234" i="1" s="1"/>
  <c r="AK237" i="1"/>
  <c r="AL237" i="1" s="1"/>
  <c r="N237" i="1" s="1"/>
  <c r="AK236" i="1"/>
  <c r="AL236" i="1" s="1"/>
  <c r="L236" i="1" s="1"/>
  <c r="AK235" i="1"/>
  <c r="AL235" i="1" s="1"/>
  <c r="K235" i="1" s="1"/>
  <c r="G322" i="1"/>
  <c r="F322" i="1"/>
  <c r="AK57" i="1"/>
  <c r="AL57" i="1" s="1"/>
  <c r="E369" i="1"/>
  <c r="AK60" i="1"/>
  <c r="AL60" i="1" s="1"/>
  <c r="F60" i="1" s="1"/>
  <c r="AK280" i="1"/>
  <c r="AL280" i="1" s="1"/>
  <c r="L280" i="1" s="1"/>
  <c r="AK147" i="1"/>
  <c r="AL147" i="1" s="1"/>
  <c r="L147" i="1" s="1"/>
  <c r="AK145" i="1"/>
  <c r="AL145" i="1" s="1"/>
  <c r="J145" i="1" s="1"/>
  <c r="E323" i="1"/>
  <c r="G367" i="1"/>
  <c r="AK281" i="1"/>
  <c r="AL281" i="1" s="1"/>
  <c r="G281" i="1" s="1"/>
  <c r="AK279" i="1"/>
  <c r="AL279" i="1" s="1"/>
  <c r="G279" i="1" s="1"/>
  <c r="K366" i="1"/>
  <c r="I368" i="1"/>
  <c r="AK278" i="1"/>
  <c r="AL278" i="1" s="1"/>
  <c r="N278" i="1" s="1"/>
  <c r="E325" i="1"/>
  <c r="I322" i="1"/>
  <c r="E324" i="1"/>
  <c r="AK191" i="1"/>
  <c r="AL191" i="1" s="1"/>
  <c r="F191" i="1" s="1"/>
  <c r="AK190" i="1"/>
  <c r="AL190" i="1" s="1"/>
  <c r="M190" i="1" s="1"/>
  <c r="AK192" i="1"/>
  <c r="AL192" i="1" s="1"/>
  <c r="L192" i="1" s="1"/>
  <c r="AK146" i="1"/>
  <c r="AL146" i="1" s="1"/>
  <c r="L146" i="1" s="1"/>
  <c r="AK148" i="1"/>
  <c r="AL148" i="1" s="1"/>
  <c r="L148" i="1" s="1"/>
  <c r="AK102" i="1"/>
  <c r="AL102" i="1" s="1"/>
  <c r="G102" i="1" s="1"/>
  <c r="AK103" i="1"/>
  <c r="AL103" i="1" s="1"/>
  <c r="L103" i="1" s="1"/>
  <c r="AK101" i="1"/>
  <c r="AL101" i="1" s="1"/>
  <c r="J101" i="1" s="1"/>
  <c r="AK104" i="1"/>
  <c r="AL104" i="1" s="1"/>
  <c r="G104" i="1" s="1"/>
  <c r="AK189" i="1"/>
  <c r="AL189" i="1" s="1"/>
  <c r="H189" i="1" s="1"/>
  <c r="AK58" i="1"/>
  <c r="AL58" i="1" s="1"/>
  <c r="L58" i="1" s="1"/>
  <c r="AK59" i="1"/>
  <c r="AL59" i="1" s="1"/>
  <c r="N57" i="1" l="1"/>
  <c r="O57" i="1"/>
  <c r="W23" i="1"/>
  <c r="P415" i="1"/>
  <c r="H57" i="1"/>
  <c r="F235" i="1"/>
  <c r="G237" i="1"/>
  <c r="H237" i="1"/>
  <c r="K237" i="1"/>
  <c r="E234" i="1"/>
  <c r="K234" i="1"/>
  <c r="E57" i="1"/>
  <c r="I57" i="1"/>
  <c r="F57" i="1"/>
  <c r="G57" i="1"/>
  <c r="K57" i="1"/>
  <c r="M57" i="1"/>
  <c r="J57" i="1"/>
  <c r="L57" i="1"/>
  <c r="H325" i="1"/>
  <c r="M280" i="1"/>
  <c r="K369" i="1"/>
  <c r="F369" i="1"/>
  <c r="M369" i="1"/>
  <c r="H322" i="1"/>
  <c r="H369" i="1"/>
  <c r="G369" i="1"/>
  <c r="J369" i="1"/>
  <c r="N369" i="1"/>
  <c r="L369" i="1"/>
  <c r="K279" i="1"/>
  <c r="I369" i="1"/>
  <c r="F280" i="1"/>
  <c r="I280" i="1"/>
  <c r="H280" i="1"/>
  <c r="O280" i="1"/>
  <c r="J280" i="1"/>
  <c r="N280" i="1"/>
  <c r="G60" i="1"/>
  <c r="H60" i="1"/>
  <c r="O58" i="1"/>
  <c r="N58" i="1"/>
  <c r="J60" i="1"/>
  <c r="L60" i="1"/>
  <c r="E58" i="1"/>
  <c r="I60" i="1"/>
  <c r="M60" i="1"/>
  <c r="O60" i="1"/>
  <c r="N60" i="1"/>
  <c r="K60" i="1"/>
  <c r="E60" i="1"/>
  <c r="K58" i="1"/>
  <c r="J58" i="1"/>
  <c r="I58" i="1"/>
  <c r="H58" i="1"/>
  <c r="J147" i="1"/>
  <c r="G147" i="1"/>
  <c r="K147" i="1"/>
  <c r="G146" i="1"/>
  <c r="H235" i="1"/>
  <c r="J235" i="1"/>
  <c r="G280" i="1"/>
  <c r="K280" i="1"/>
  <c r="I235" i="1"/>
  <c r="E280" i="1"/>
  <c r="I279" i="1"/>
  <c r="O279" i="1"/>
  <c r="E279" i="1"/>
  <c r="G58" i="1"/>
  <c r="L102" i="1"/>
  <c r="H102" i="1"/>
  <c r="M102" i="1"/>
  <c r="F147" i="1"/>
  <c r="O147" i="1"/>
  <c r="N147" i="1"/>
  <c r="E147" i="1"/>
  <c r="O148" i="1"/>
  <c r="N146" i="1"/>
  <c r="M147" i="1"/>
  <c r="I147" i="1"/>
  <c r="H147" i="1"/>
  <c r="E148" i="1"/>
  <c r="F148" i="1"/>
  <c r="I145" i="1"/>
  <c r="O145" i="1"/>
  <c r="F145" i="1"/>
  <c r="H145" i="1"/>
  <c r="M145" i="1"/>
  <c r="K145" i="1"/>
  <c r="E145" i="1"/>
  <c r="L145" i="1"/>
  <c r="N145" i="1"/>
  <c r="G145" i="1"/>
  <c r="K146" i="1"/>
  <c r="K148" i="1"/>
  <c r="I323" i="1"/>
  <c r="N323" i="1"/>
  <c r="G323" i="1"/>
  <c r="O323" i="1"/>
  <c r="J323" i="1"/>
  <c r="H323" i="1"/>
  <c r="K323" i="1"/>
  <c r="L323" i="1"/>
  <c r="M323" i="1"/>
  <c r="M279" i="1"/>
  <c r="N279" i="1"/>
  <c r="H281" i="1"/>
  <c r="N281" i="1"/>
  <c r="I281" i="1"/>
  <c r="J281" i="1"/>
  <c r="K281" i="1"/>
  <c r="L281" i="1"/>
  <c r="F281" i="1"/>
  <c r="M281" i="1"/>
  <c r="O281" i="1"/>
  <c r="E281" i="1"/>
  <c r="H367" i="1"/>
  <c r="M367" i="1"/>
  <c r="K367" i="1"/>
  <c r="G366" i="1"/>
  <c r="N367" i="1"/>
  <c r="I367" i="1"/>
  <c r="E366" i="1"/>
  <c r="H279" i="1"/>
  <c r="F279" i="1"/>
  <c r="J279" i="1"/>
  <c r="J367" i="1"/>
  <c r="L279" i="1"/>
  <c r="E367" i="1"/>
  <c r="L367" i="1"/>
  <c r="F367" i="1"/>
  <c r="G324" i="1"/>
  <c r="L324" i="1"/>
  <c r="K236" i="1"/>
  <c r="K278" i="1"/>
  <c r="J278" i="1"/>
  <c r="G278" i="1"/>
  <c r="L278" i="1"/>
  <c r="O278" i="1"/>
  <c r="E278" i="1"/>
  <c r="H278" i="1"/>
  <c r="I278" i="1"/>
  <c r="F278" i="1"/>
  <c r="M278" i="1"/>
  <c r="M366" i="1"/>
  <c r="N366" i="1"/>
  <c r="L366" i="1"/>
  <c r="J366" i="1"/>
  <c r="H366" i="1"/>
  <c r="E368" i="1"/>
  <c r="G368" i="1"/>
  <c r="L368" i="1"/>
  <c r="M368" i="1"/>
  <c r="F368" i="1"/>
  <c r="N368" i="1"/>
  <c r="J368" i="1"/>
  <c r="H368" i="1"/>
  <c r="I366" i="1"/>
  <c r="K368" i="1"/>
  <c r="G234" i="1"/>
  <c r="N325" i="1"/>
  <c r="O322" i="1"/>
  <c r="L325" i="1"/>
  <c r="O324" i="1"/>
  <c r="G325" i="1"/>
  <c r="H324" i="1"/>
  <c r="I325" i="1"/>
  <c r="N324" i="1"/>
  <c r="F236" i="1"/>
  <c r="M322" i="1"/>
  <c r="J325" i="1"/>
  <c r="O325" i="1"/>
  <c r="O236" i="1"/>
  <c r="K325" i="1"/>
  <c r="G236" i="1"/>
  <c r="J324" i="1"/>
  <c r="M325" i="1"/>
  <c r="E235" i="1"/>
  <c r="N235" i="1"/>
  <c r="L235" i="1"/>
  <c r="J236" i="1"/>
  <c r="M236" i="1"/>
  <c r="G235" i="1"/>
  <c r="J322" i="1"/>
  <c r="M324" i="1"/>
  <c r="O235" i="1"/>
  <c r="I324" i="1"/>
  <c r="N322" i="1"/>
  <c r="L322" i="1"/>
  <c r="H236" i="1"/>
  <c r="N236" i="1"/>
  <c r="M235" i="1"/>
  <c r="E236" i="1"/>
  <c r="I236" i="1"/>
  <c r="M234" i="1"/>
  <c r="L234" i="1"/>
  <c r="O237" i="1"/>
  <c r="I237" i="1"/>
  <c r="N234" i="1"/>
  <c r="F234" i="1"/>
  <c r="I234" i="1"/>
  <c r="K322" i="1"/>
  <c r="J237" i="1"/>
  <c r="J234" i="1"/>
  <c r="K324" i="1"/>
  <c r="M237" i="1"/>
  <c r="E237" i="1"/>
  <c r="O234" i="1"/>
  <c r="L237" i="1"/>
  <c r="E322" i="1"/>
  <c r="F237" i="1"/>
  <c r="K191" i="1"/>
  <c r="O191" i="1"/>
  <c r="E191" i="1"/>
  <c r="J191" i="1"/>
  <c r="N191" i="1"/>
  <c r="L191" i="1"/>
  <c r="G191" i="1"/>
  <c r="M191" i="1"/>
  <c r="H191" i="1"/>
  <c r="I191" i="1"/>
  <c r="G190" i="1"/>
  <c r="J190" i="1"/>
  <c r="H190" i="1"/>
  <c r="O190" i="1"/>
  <c r="J192" i="1"/>
  <c r="I192" i="1"/>
  <c r="K190" i="1"/>
  <c r="G192" i="1"/>
  <c r="O192" i="1"/>
  <c r="L190" i="1"/>
  <c r="I190" i="1"/>
  <c r="N190" i="1"/>
  <c r="E190" i="1"/>
  <c r="K192" i="1"/>
  <c r="E192" i="1"/>
  <c r="F190" i="1"/>
  <c r="H192" i="1"/>
  <c r="N192" i="1"/>
  <c r="F192" i="1"/>
  <c r="M192" i="1"/>
  <c r="K189" i="1"/>
  <c r="M146" i="1"/>
  <c r="E146" i="1"/>
  <c r="J146" i="1"/>
  <c r="H146" i="1"/>
  <c r="F146" i="1"/>
  <c r="I146" i="1"/>
  <c r="O146" i="1"/>
  <c r="N148" i="1"/>
  <c r="G148" i="1"/>
  <c r="H148" i="1"/>
  <c r="I148" i="1"/>
  <c r="M148" i="1"/>
  <c r="J148" i="1"/>
  <c r="I102" i="1"/>
  <c r="N102" i="1"/>
  <c r="O102" i="1"/>
  <c r="K102" i="1"/>
  <c r="E102" i="1"/>
  <c r="J102" i="1"/>
  <c r="F102" i="1"/>
  <c r="I103" i="1"/>
  <c r="M103" i="1"/>
  <c r="E103" i="1"/>
  <c r="O103" i="1"/>
  <c r="F103" i="1"/>
  <c r="K103" i="1"/>
  <c r="G103" i="1"/>
  <c r="H103" i="1"/>
  <c r="J103" i="1"/>
  <c r="N103" i="1"/>
  <c r="O104" i="1"/>
  <c r="M101" i="1"/>
  <c r="O101" i="1"/>
  <c r="F101" i="1"/>
  <c r="L101" i="1"/>
  <c r="E101" i="1"/>
  <c r="G101" i="1"/>
  <c r="N101" i="1"/>
  <c r="J104" i="1"/>
  <c r="H104" i="1"/>
  <c r="F104" i="1"/>
  <c r="I104" i="1"/>
  <c r="I101" i="1"/>
  <c r="N104" i="1"/>
  <c r="K104" i="1"/>
  <c r="L104" i="1"/>
  <c r="E104" i="1"/>
  <c r="M104" i="1"/>
  <c r="K101" i="1"/>
  <c r="H101" i="1"/>
  <c r="N189" i="1"/>
  <c r="F189" i="1"/>
  <c r="E189" i="1"/>
  <c r="M189" i="1"/>
  <c r="L189" i="1"/>
  <c r="O189" i="1"/>
  <c r="G189" i="1"/>
  <c r="J189" i="1"/>
  <c r="F58" i="1"/>
  <c r="M58" i="1"/>
  <c r="I189" i="1"/>
  <c r="M59" i="1"/>
  <c r="E59" i="1"/>
  <c r="F59" i="1"/>
  <c r="N59" i="1"/>
  <c r="G59" i="1"/>
  <c r="O59" i="1"/>
  <c r="L59" i="1"/>
  <c r="H59" i="1"/>
  <c r="K59" i="1"/>
  <c r="J59" i="1"/>
  <c r="I59" i="1"/>
  <c r="P433" i="1" l="1"/>
  <c r="W35" i="1"/>
  <c r="W28" i="1"/>
  <c r="E424" i="1"/>
  <c r="W33" i="1"/>
  <c r="P430" i="1"/>
  <c r="P427" i="1"/>
  <c r="W31" i="1"/>
  <c r="E427" i="1"/>
  <c r="W30" i="1"/>
  <c r="P418" i="1"/>
  <c r="W25" i="1"/>
  <c r="E421" i="1"/>
  <c r="W26" i="1"/>
  <c r="W34" i="1"/>
  <c r="E433" i="1"/>
  <c r="P424" i="1"/>
  <c r="W29" i="1"/>
  <c r="W32" i="1"/>
  <c r="E430" i="1"/>
  <c r="W27" i="1"/>
  <c r="P421" i="1"/>
  <c r="E418" i="1"/>
  <c r="W24" i="1"/>
  <c r="P412" i="1"/>
  <c r="W21" i="1"/>
  <c r="W22" i="1"/>
  <c r="E415" i="1"/>
  <c r="W20" i="1"/>
  <c r="E412" i="1"/>
</calcChain>
</file>

<file path=xl/sharedStrings.xml><?xml version="1.0" encoding="utf-8"?>
<sst xmlns="http://schemas.openxmlformats.org/spreadsheetml/2006/main" count="742" uniqueCount="193">
  <si>
    <t>PARTICIPANTES</t>
  </si>
  <si>
    <t>TIMES</t>
  </si>
  <si>
    <t>P</t>
  </si>
  <si>
    <t>GC</t>
  </si>
  <si>
    <t>SG</t>
  </si>
  <si>
    <t>calc</t>
  </si>
  <si>
    <t>maior</t>
  </si>
  <si>
    <t>corresp</t>
  </si>
  <si>
    <t>CARTOLA</t>
  </si>
  <si>
    <t>GRUPO A</t>
  </si>
  <si>
    <t>Pos.</t>
  </si>
  <si>
    <t>Legenda</t>
  </si>
  <si>
    <t>GF</t>
  </si>
  <si>
    <t>1º</t>
  </si>
  <si>
    <t>P - pontos</t>
  </si>
  <si>
    <t>2º</t>
  </si>
  <si>
    <t>3º</t>
  </si>
  <si>
    <t>4º</t>
  </si>
  <si>
    <t>SP - saldo de pontos</t>
  </si>
  <si>
    <t>x</t>
  </si>
  <si>
    <t xml:space="preserve"> </t>
  </si>
  <si>
    <t>GRUPO B</t>
  </si>
  <si>
    <t>GRUPO C</t>
  </si>
  <si>
    <t>GRUPO D</t>
  </si>
  <si>
    <t>GRUPO E</t>
  </si>
  <si>
    <t>GRUPO F</t>
  </si>
  <si>
    <t>OITAVAS DE FINAIS</t>
  </si>
  <si>
    <t>J1</t>
  </si>
  <si>
    <t>X</t>
  </si>
  <si>
    <t>J2</t>
  </si>
  <si>
    <t>J3</t>
  </si>
  <si>
    <t>J4</t>
  </si>
  <si>
    <t>J5</t>
  </si>
  <si>
    <t>J6</t>
  </si>
  <si>
    <t>J7</t>
  </si>
  <si>
    <t>J8</t>
  </si>
  <si>
    <t>QUARTAS DE FINAL</t>
  </si>
  <si>
    <t>J9</t>
  </si>
  <si>
    <t>J10</t>
  </si>
  <si>
    <t>J11</t>
  </si>
  <si>
    <t>J12</t>
  </si>
  <si>
    <t>SEMI-FINAL</t>
  </si>
  <si>
    <t>J13</t>
  </si>
  <si>
    <t>J14</t>
  </si>
  <si>
    <t>DISPUTA DO 3º LUGAR</t>
  </si>
  <si>
    <t>J15</t>
  </si>
  <si>
    <t>FINAL</t>
  </si>
  <si>
    <t>J16</t>
  </si>
  <si>
    <t>RODADAS #37 e 38</t>
  </si>
  <si>
    <t>V3P</t>
  </si>
  <si>
    <t>V2P</t>
  </si>
  <si>
    <t>E</t>
  </si>
  <si>
    <t>D</t>
  </si>
  <si>
    <t>J</t>
  </si>
  <si>
    <t>% APR.</t>
  </si>
  <si>
    <t>V3P - Vitória por 3 pontos</t>
  </si>
  <si>
    <t>V2P - Vitória por 2 pontos</t>
  </si>
  <si>
    <t>E - Empate</t>
  </si>
  <si>
    <t>D - Derrota</t>
  </si>
  <si>
    <t xml:space="preserve">PPC - Pontos pró Cartola </t>
  </si>
  <si>
    <t xml:space="preserve">PCC - pontos contra Cartola </t>
  </si>
  <si>
    <t xml:space="preserve">% APR. - Aproveitamento </t>
  </si>
  <si>
    <t>Classificado</t>
  </si>
  <si>
    <t>Eliminado</t>
  </si>
  <si>
    <t>GRUPO G</t>
  </si>
  <si>
    <t>GRUPO H</t>
  </si>
  <si>
    <t>DISPUTA DO 9º LUGAR</t>
  </si>
  <si>
    <t>DISPUTA DO 5º LUGAR</t>
  </si>
  <si>
    <t>J17</t>
  </si>
  <si>
    <t>J18</t>
  </si>
  <si>
    <t>J20</t>
  </si>
  <si>
    <t>J21</t>
  </si>
  <si>
    <t>DISPUTA DO 7º LUGAR</t>
  </si>
  <si>
    <t>J22</t>
  </si>
  <si>
    <t>J19</t>
  </si>
  <si>
    <t>J25</t>
  </si>
  <si>
    <t>J26</t>
  </si>
  <si>
    <t>J27</t>
  </si>
  <si>
    <t>rodada 01</t>
  </si>
  <si>
    <t>rodada 02</t>
  </si>
  <si>
    <t>rodada 03</t>
  </si>
  <si>
    <t>rodada 04</t>
  </si>
  <si>
    <t>rodada 05</t>
  </si>
  <si>
    <t>rodada 06</t>
  </si>
  <si>
    <t>Oitavas</t>
  </si>
  <si>
    <t>Seleção</t>
  </si>
  <si>
    <t>Quartas</t>
  </si>
  <si>
    <t>Disputa 9º</t>
  </si>
  <si>
    <t xml:space="preserve">Disputa  5º </t>
  </si>
  <si>
    <t xml:space="preserve">Disputa 7º </t>
  </si>
  <si>
    <t xml:space="preserve">Disputa 3º e final </t>
  </si>
  <si>
    <t>Semi final</t>
  </si>
  <si>
    <t>DISPUTA DO 13º LUGAR</t>
  </si>
  <si>
    <t>DISPUTA DO 15º LUGAR</t>
  </si>
  <si>
    <t>DISPUTA DO 11º LUGAR</t>
  </si>
  <si>
    <t>J28</t>
  </si>
  <si>
    <t>J29</t>
  </si>
  <si>
    <t>J30</t>
  </si>
  <si>
    <t>J31</t>
  </si>
  <si>
    <t>J32</t>
  </si>
  <si>
    <t>Disputa 13º</t>
  </si>
  <si>
    <t xml:space="preserve">Disputa 15º </t>
  </si>
  <si>
    <t xml:space="preserve">Disputa 11º </t>
  </si>
  <si>
    <t>35 pontos Ranking</t>
  </si>
  <si>
    <t>34 pontos Ranking</t>
  </si>
  <si>
    <t>33 pontos Ranking</t>
  </si>
  <si>
    <t>32 pontos Ranking</t>
  </si>
  <si>
    <t>31 pontos Ranking</t>
  </si>
  <si>
    <t>30 pontos Ranking</t>
  </si>
  <si>
    <t>29 pontos Ranking</t>
  </si>
  <si>
    <t>28 pontos Ranking</t>
  </si>
  <si>
    <t>27 pontos Ranking</t>
  </si>
  <si>
    <t>26 pontos Ranking</t>
  </si>
  <si>
    <t>25 pontos Ranking</t>
  </si>
  <si>
    <t>24 pontos Ranking</t>
  </si>
  <si>
    <t>23 pontos Ranking</t>
  </si>
  <si>
    <t>22 pontos Ranking</t>
  </si>
  <si>
    <t>EUROCOPA DE CLUBES - 2016</t>
  </si>
  <si>
    <t xml:space="preserve">BARCELONA </t>
  </si>
  <si>
    <t>BAYER MUNIQUE</t>
  </si>
  <si>
    <t xml:space="preserve">CHELSEA </t>
  </si>
  <si>
    <t>JUVENTUS</t>
  </si>
  <si>
    <t>REAL MADRID</t>
  </si>
  <si>
    <t xml:space="preserve">ARSENAL </t>
  </si>
  <si>
    <t xml:space="preserve">BORUSSIA </t>
  </si>
  <si>
    <t xml:space="preserve">MILAN </t>
  </si>
  <si>
    <t xml:space="preserve">ATL.MADRID </t>
  </si>
  <si>
    <t xml:space="preserve">SCHALKE 04 </t>
  </si>
  <si>
    <t>MANCHESTER UNITED</t>
  </si>
  <si>
    <t>ROMA</t>
  </si>
  <si>
    <t>BAYER LEVERKUNSEN</t>
  </si>
  <si>
    <t>MANCHESTER CITY</t>
  </si>
  <si>
    <t>PORTO</t>
  </si>
  <si>
    <t>LION</t>
  </si>
  <si>
    <t>BENFICA</t>
  </si>
  <si>
    <t xml:space="preserve">CSKA </t>
  </si>
  <si>
    <t>SPORTING</t>
  </si>
  <si>
    <t>SHAKHTAR DONETSK</t>
  </si>
  <si>
    <t>GALATASARAY</t>
  </si>
  <si>
    <t>ANDERLECHT</t>
  </si>
  <si>
    <t xml:space="preserve">PANATHINAIKOS </t>
  </si>
  <si>
    <t xml:space="preserve">ANDERLECHT </t>
  </si>
  <si>
    <t xml:space="preserve">CELTIC </t>
  </si>
  <si>
    <t>CLUBES</t>
  </si>
  <si>
    <t>1º INGLÊS / 1º ESPANHOL</t>
  </si>
  <si>
    <t>1º ALEMÃO/ 1º ITALIANO</t>
  </si>
  <si>
    <t>2º INGLÊS / 2º ALEMÃO</t>
  </si>
  <si>
    <t>2º ESPANHOL / 2º ITALIANO</t>
  </si>
  <si>
    <t>3º INGLÊS / 3º ITALIANO</t>
  </si>
  <si>
    <t>4º INGLÊS / 4º ESPANHOL</t>
  </si>
  <si>
    <t>4º ALEMÃO/ 4º ITALIANO</t>
  </si>
  <si>
    <t>5º INGLÊS / 5º ALEMÃO</t>
  </si>
  <si>
    <t>5º ESPANHOL / 5º ITALIANO</t>
  </si>
  <si>
    <t>6º INGLÊS / 6º ITALIANO</t>
  </si>
  <si>
    <t>3º ESPANHOL / 3º ALEMÃO</t>
  </si>
  <si>
    <t>6º ESPANHOL / 6º ALEMÃO</t>
  </si>
  <si>
    <t>7º INGLÊS / 7º ESPANHOL</t>
  </si>
  <si>
    <t>7º ALEMÃO/ 7º ITALIANO</t>
  </si>
  <si>
    <t>8º INGLÊS / 8º ALEMÃO</t>
  </si>
  <si>
    <t>8º ESPANHOL / 8º ITALIANO</t>
  </si>
  <si>
    <t>9º INGLÊS / 9º ITALIANO</t>
  </si>
  <si>
    <t>9º ESPANHOL / 9º ALEMÃO</t>
  </si>
  <si>
    <t>10º INGLÊS / 10º ESPANHOL</t>
  </si>
  <si>
    <t>10º ALEMÃO/ 10º ITALIANO</t>
  </si>
  <si>
    <t>11º INGLÊS / 11º ALEMÃO</t>
  </si>
  <si>
    <t>11º ESPANHOL / 11º ITALIANO</t>
  </si>
  <si>
    <t>12º INGLÊS / 12º ITALIANO</t>
  </si>
  <si>
    <t>12º ESPANHOL / 12º ALEMÃO</t>
  </si>
  <si>
    <t>13º INGLÊS / 13º ESPANHOL</t>
  </si>
  <si>
    <t>13º ALEMÃO/ 13º ITALIANO</t>
  </si>
  <si>
    <t>14º INGLÊS / 14º ALEMÃO</t>
  </si>
  <si>
    <t>14º ESPANHOL / 14º ITALIANO</t>
  </si>
  <si>
    <t>15º INGLÊS / 15º ITALIANO</t>
  </si>
  <si>
    <t>15º ESPANHOL / 15º ALEMÃO</t>
  </si>
  <si>
    <t>16º INGLÊS / 16º ESPANHOL</t>
  </si>
  <si>
    <t>16º ALEMÃO/ 16º ITALIANO</t>
  </si>
  <si>
    <t xml:space="preserve">OLYMPIQUE DE MASELHA </t>
  </si>
  <si>
    <t>VALENCIA</t>
  </si>
  <si>
    <t>INTER DE MILÃO</t>
  </si>
  <si>
    <t xml:space="preserve">ZENIT </t>
  </si>
  <si>
    <t xml:space="preserve">OLIMPIAKOS </t>
  </si>
  <si>
    <t>FENERBAHCE</t>
  </si>
  <si>
    <t>PARIS SAINT-GERMAIN</t>
  </si>
  <si>
    <t>1ª RODADA - #16</t>
  </si>
  <si>
    <t>2ª RODADA - #17</t>
  </si>
  <si>
    <t>3ª RODADA - #18</t>
  </si>
  <si>
    <t>4ª RODADA - #19</t>
  </si>
  <si>
    <t>5ª RODADA - #20</t>
  </si>
  <si>
    <t>6ª RODADA - #21</t>
  </si>
  <si>
    <t>RODADAS #22 e 23</t>
  </si>
  <si>
    <t>RODADAS #24 e 25</t>
  </si>
  <si>
    <t>RODADAS #26 e 27</t>
  </si>
  <si>
    <t>RODADAS #28 e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</si>
</sst>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6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</fills>
  <borders count="6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9" fontId="13" fillId="0" borderId="0" applyFont="0" applyFill="0" applyBorder="0" applyAlignment="0" applyProtection="0"/>
  </cellStyleXfs>
  <cellXfs count="377">
    <xf numFmtId="0" fontId="0" fillId="0" borderId="0" xfId="0"/>
    <xf numFmtId="0" fontId="1" fillId="2" borderId="9" xfId="0" applyFont="1" applyFill="1" applyBorder="1" applyProtection="1">
      <protection hidden="1"/>
    </xf>
    <xf numFmtId="0" fontId="1" fillId="2" borderId="10" xfId="0" applyFont="1" applyFill="1" applyBorder="1" applyAlignment="1" applyProtection="1">
      <alignment horizontal="center"/>
      <protection hidden="1"/>
    </xf>
    <xf numFmtId="0" fontId="1" fillId="2" borderId="9" xfId="0" applyFont="1" applyFill="1" applyBorder="1" applyAlignment="1" applyProtection="1">
      <alignment horizontal="center"/>
      <protection hidden="1"/>
    </xf>
    <xf numFmtId="0" fontId="1" fillId="2" borderId="10" xfId="0" applyFont="1" applyFill="1" applyBorder="1" applyAlignment="1" applyProtection="1">
      <alignment horizontal="center" vertical="center"/>
      <protection hidden="1"/>
    </xf>
    <xf numFmtId="0" fontId="1" fillId="2" borderId="11" xfId="0" applyFont="1" applyFill="1" applyBorder="1" applyAlignment="1" applyProtection="1">
      <alignment horizontal="center" vertical="center"/>
      <protection hidden="1"/>
    </xf>
    <xf numFmtId="0" fontId="1" fillId="4" borderId="24" xfId="0" applyFont="1" applyFill="1" applyBorder="1" applyAlignment="1" applyProtection="1">
      <alignment horizontal="center"/>
      <protection hidden="1"/>
    </xf>
    <xf numFmtId="0" fontId="1" fillId="4" borderId="13" xfId="0" applyFont="1" applyFill="1" applyBorder="1" applyAlignment="1" applyProtection="1">
      <alignment horizontal="center"/>
      <protection hidden="1"/>
    </xf>
    <xf numFmtId="0" fontId="1" fillId="4" borderId="25" xfId="0" applyFont="1" applyFill="1" applyBorder="1" applyAlignment="1" applyProtection="1">
      <alignment horizontal="center"/>
      <protection hidden="1"/>
    </xf>
    <xf numFmtId="0" fontId="1" fillId="5" borderId="26" xfId="0" applyFont="1" applyFill="1" applyBorder="1" applyAlignment="1" applyProtection="1">
      <alignment horizontal="center"/>
      <protection hidden="1"/>
    </xf>
    <xf numFmtId="0" fontId="1" fillId="5" borderId="13" xfId="0" applyFont="1" applyFill="1" applyBorder="1" applyAlignment="1" applyProtection="1">
      <alignment horizontal="center"/>
      <protection hidden="1"/>
    </xf>
    <xf numFmtId="1" fontId="1" fillId="4" borderId="13" xfId="0" applyNumberFormat="1" applyFont="1" applyFill="1" applyBorder="1" applyAlignment="1" applyProtection="1">
      <alignment horizontal="center"/>
      <protection hidden="1"/>
    </xf>
    <xf numFmtId="1" fontId="1" fillId="5" borderId="13" xfId="0" applyNumberFormat="1" applyFont="1" applyFill="1" applyBorder="1" applyAlignment="1" applyProtection="1">
      <alignment horizontal="center"/>
      <protection hidden="1"/>
    </xf>
    <xf numFmtId="0" fontId="1" fillId="5" borderId="25" xfId="0" applyFont="1" applyFill="1" applyBorder="1" applyAlignment="1" applyProtection="1">
      <alignment horizontal="center"/>
      <protection hidden="1"/>
    </xf>
    <xf numFmtId="0" fontId="4" fillId="0" borderId="0" xfId="0" applyFont="1" applyProtection="1">
      <protection hidden="1"/>
    </xf>
    <xf numFmtId="2" fontId="5" fillId="0" borderId="16" xfId="0" applyNumberFormat="1" applyFont="1" applyBorder="1" applyAlignment="1" applyProtection="1">
      <alignment horizontal="center"/>
      <protection hidden="1"/>
    </xf>
    <xf numFmtId="0" fontId="5" fillId="0" borderId="16" xfId="0" applyFont="1" applyBorder="1" applyAlignment="1" applyProtection="1">
      <alignment horizontal="center"/>
      <protection hidden="1"/>
    </xf>
    <xf numFmtId="0" fontId="4" fillId="0" borderId="0" xfId="0" applyFont="1" applyProtection="1">
      <protection locked="0" hidden="1"/>
    </xf>
    <xf numFmtId="0" fontId="1" fillId="4" borderId="12" xfId="0" applyFont="1" applyFill="1" applyBorder="1" applyAlignment="1" applyProtection="1">
      <alignment horizontal="center"/>
      <protection hidden="1"/>
    </xf>
    <xf numFmtId="0" fontId="1" fillId="4" borderId="15" xfId="0" applyFont="1" applyFill="1" applyBorder="1" applyAlignment="1" applyProtection="1">
      <alignment horizontal="center"/>
      <protection hidden="1"/>
    </xf>
    <xf numFmtId="0" fontId="1" fillId="4" borderId="16" xfId="0" applyFont="1" applyFill="1" applyBorder="1" applyAlignment="1" applyProtection="1">
      <alignment horizontal="center"/>
      <protection hidden="1"/>
    </xf>
    <xf numFmtId="1" fontId="1" fillId="4" borderId="16" xfId="0" applyNumberFormat="1" applyFont="1" applyFill="1" applyBorder="1" applyAlignment="1" applyProtection="1">
      <alignment horizontal="center"/>
      <protection hidden="1"/>
    </xf>
    <xf numFmtId="0" fontId="1" fillId="5" borderId="15" xfId="0" applyFont="1" applyFill="1" applyBorder="1" applyAlignment="1" applyProtection="1">
      <alignment horizontal="center"/>
      <protection hidden="1"/>
    </xf>
    <xf numFmtId="0" fontId="1" fillId="5" borderId="16" xfId="0" applyFont="1" applyFill="1" applyBorder="1" applyAlignment="1" applyProtection="1">
      <alignment horizontal="center"/>
      <protection hidden="1"/>
    </xf>
    <xf numFmtId="1" fontId="1" fillId="5" borderId="16" xfId="0" applyNumberFormat="1" applyFont="1" applyFill="1" applyBorder="1" applyAlignment="1" applyProtection="1">
      <alignment horizontal="center"/>
      <protection hidden="1"/>
    </xf>
    <xf numFmtId="0" fontId="1" fillId="5" borderId="18" xfId="0" applyFont="1" applyFill="1" applyBorder="1" applyAlignment="1" applyProtection="1">
      <alignment horizontal="center"/>
      <protection hidden="1"/>
    </xf>
    <xf numFmtId="0" fontId="1" fillId="5" borderId="30" xfId="0" applyFont="1" applyFill="1" applyBorder="1" applyAlignment="1" applyProtection="1">
      <alignment horizontal="center"/>
      <protection hidden="1"/>
    </xf>
    <xf numFmtId="0" fontId="1" fillId="5" borderId="19" xfId="0" applyFont="1" applyFill="1" applyBorder="1" applyAlignment="1" applyProtection="1">
      <alignment horizontal="center"/>
      <protection hidden="1"/>
    </xf>
    <xf numFmtId="1" fontId="1" fillId="5" borderId="19" xfId="0" applyNumberFormat="1" applyFont="1" applyFill="1" applyBorder="1" applyAlignment="1" applyProtection="1">
      <alignment horizontal="center"/>
      <protection hidden="1"/>
    </xf>
    <xf numFmtId="0" fontId="4" fillId="3" borderId="0" xfId="0" applyFont="1" applyFill="1" applyProtection="1">
      <protection hidden="1"/>
    </xf>
    <xf numFmtId="0" fontId="4" fillId="0" borderId="0" xfId="0" applyFont="1"/>
    <xf numFmtId="1" fontId="5" fillId="0" borderId="0" xfId="0" applyNumberFormat="1" applyFont="1" applyBorder="1" applyAlignment="1" applyProtection="1">
      <alignment horizontal="center"/>
      <protection locked="0" hidden="1"/>
    </xf>
    <xf numFmtId="2" fontId="5" fillId="0" borderId="0" xfId="0" applyNumberFormat="1" applyFont="1" applyBorder="1" applyAlignment="1" applyProtection="1">
      <alignment horizontal="center"/>
      <protection hidden="1"/>
    </xf>
    <xf numFmtId="0" fontId="6" fillId="2" borderId="1" xfId="0" applyFont="1" applyFill="1" applyBorder="1" applyAlignment="1" applyProtection="1">
      <alignment vertical="center"/>
      <protection hidden="1"/>
    </xf>
    <xf numFmtId="0" fontId="6" fillId="2" borderId="2" xfId="0" applyFont="1" applyFill="1" applyBorder="1" applyAlignment="1" applyProtection="1">
      <alignment vertical="center"/>
      <protection hidden="1"/>
    </xf>
    <xf numFmtId="0" fontId="6" fillId="2" borderId="3" xfId="0" applyFont="1" applyFill="1" applyBorder="1" applyAlignment="1" applyProtection="1">
      <alignment vertical="center"/>
      <protection hidden="1"/>
    </xf>
    <xf numFmtId="0" fontId="6" fillId="2" borderId="4" xfId="0" applyFont="1" applyFill="1" applyBorder="1" applyAlignment="1" applyProtection="1">
      <alignment vertical="center"/>
      <protection hidden="1"/>
    </xf>
    <xf numFmtId="0" fontId="6" fillId="2" borderId="0" xfId="0" applyFont="1" applyFill="1" applyBorder="1" applyAlignment="1" applyProtection="1">
      <alignment vertical="center"/>
      <protection hidden="1"/>
    </xf>
    <xf numFmtId="0" fontId="6" fillId="2" borderId="5" xfId="0" applyFont="1" applyFill="1" applyBorder="1" applyAlignment="1" applyProtection="1">
      <alignment vertical="center"/>
      <protection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4" fillId="0" borderId="28" xfId="0" applyNumberFormat="1" applyFon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2" fontId="5" fillId="0" borderId="35" xfId="0" applyNumberFormat="1" applyFont="1" applyBorder="1" applyAlignment="1" applyProtection="1">
      <alignment horizontal="center" vertical="center"/>
      <protection locked="0" hidden="1"/>
    </xf>
    <xf numFmtId="2" fontId="4" fillId="0" borderId="36" xfId="0" applyNumberFormat="1" applyFont="1" applyBorder="1" applyAlignment="1" applyProtection="1">
      <alignment horizontal="center" vertical="center"/>
      <protection hidden="1"/>
    </xf>
    <xf numFmtId="2" fontId="5" fillId="0" borderId="37" xfId="0" applyNumberFormat="1" applyFont="1" applyBorder="1" applyAlignment="1" applyProtection="1">
      <alignment horizontal="center" vertical="center"/>
      <protection locked="0" hidden="1"/>
    </xf>
    <xf numFmtId="0" fontId="8" fillId="0" borderId="38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23" xfId="0" applyFont="1" applyBorder="1" applyAlignment="1" applyProtection="1">
      <alignment horizontal="center" vertical="center"/>
      <protection hidden="1"/>
    </xf>
    <xf numFmtId="2" fontId="9" fillId="0" borderId="9" xfId="0" applyNumberFormat="1" applyFont="1" applyBorder="1" applyAlignment="1" applyProtection="1">
      <alignment horizontal="center" vertical="center"/>
      <protection hidden="1"/>
    </xf>
    <xf numFmtId="2" fontId="4" fillId="0" borderId="10" xfId="0" applyNumberFormat="1" applyFont="1" applyBorder="1" applyAlignment="1" applyProtection="1">
      <alignment horizontal="center" vertical="center"/>
      <protection hidden="1"/>
    </xf>
    <xf numFmtId="2" fontId="10" fillId="0" borderId="11" xfId="0" applyNumberFormat="1" applyFont="1" applyBorder="1" applyAlignment="1" applyProtection="1">
      <alignment horizontal="center" vertical="center"/>
      <protection hidden="1"/>
    </xf>
    <xf numFmtId="0" fontId="4" fillId="0" borderId="38" xfId="0" applyFont="1" applyBorder="1" applyProtection="1">
      <protection hidden="1"/>
    </xf>
    <xf numFmtId="2" fontId="9" fillId="0" borderId="22" xfId="0" applyNumberFormat="1" applyFont="1" applyBorder="1" applyAlignment="1" applyProtection="1">
      <alignment horizontal="center" vertical="center"/>
      <protection hidden="1"/>
    </xf>
    <xf numFmtId="2" fontId="10" fillId="0" borderId="21" xfId="0" applyNumberFormat="1" applyFont="1" applyBorder="1" applyAlignment="1" applyProtection="1">
      <alignment horizontal="center" vertical="center"/>
      <protection hidden="1"/>
    </xf>
    <xf numFmtId="0" fontId="4" fillId="0" borderId="0" xfId="0" applyFont="1" applyBorder="1" applyProtection="1">
      <protection hidden="1"/>
    </xf>
    <xf numFmtId="2" fontId="9" fillId="0" borderId="0" xfId="0" applyNumberFormat="1" applyFont="1" applyBorder="1" applyAlignment="1" applyProtection="1">
      <alignment horizontal="center" vertical="center"/>
      <protection hidden="1"/>
    </xf>
    <xf numFmtId="2" fontId="4" fillId="0" borderId="0" xfId="0" applyNumberFormat="1" applyFont="1" applyBorder="1" applyAlignment="1" applyProtection="1">
      <alignment horizontal="center" vertical="center"/>
      <protection hidden="1"/>
    </xf>
    <xf numFmtId="2" fontId="10" fillId="0" borderId="0" xfId="0" applyNumberFormat="1" applyFont="1" applyBorder="1" applyAlignment="1" applyProtection="1">
      <alignment horizontal="center" vertical="center"/>
      <protection hidden="1"/>
    </xf>
    <xf numFmtId="2" fontId="5" fillId="0" borderId="40" xfId="0" applyNumberFormat="1" applyFont="1" applyBorder="1" applyAlignment="1" applyProtection="1">
      <alignment horizontal="center" vertical="center"/>
      <protection locked="0" hidden="1"/>
    </xf>
    <xf numFmtId="2" fontId="4" fillId="0" borderId="19" xfId="0" applyNumberFormat="1" applyFont="1" applyBorder="1" applyAlignment="1" applyProtection="1">
      <alignment horizontal="center" vertical="center"/>
      <protection hidden="1"/>
    </xf>
    <xf numFmtId="2" fontId="5" fillId="0" borderId="41" xfId="0" applyNumberFormat="1" applyFont="1" applyBorder="1" applyAlignment="1" applyProtection="1">
      <alignment horizontal="center" vertical="center"/>
      <protection locked="0" hidden="1"/>
    </xf>
    <xf numFmtId="0" fontId="8" fillId="0" borderId="38" xfId="0" applyFont="1" applyBorder="1" applyAlignment="1" applyProtection="1">
      <alignment vertical="center"/>
      <protection hidden="1"/>
    </xf>
    <xf numFmtId="0" fontId="4" fillId="0" borderId="38" xfId="0" applyFont="1" applyBorder="1" applyAlignment="1" applyProtection="1">
      <alignment horizontal="center"/>
      <protection hidden="1"/>
    </xf>
    <xf numFmtId="0" fontId="4" fillId="0" borderId="39" xfId="0" applyFont="1" applyBorder="1" applyAlignment="1" applyProtection="1">
      <alignment horizontal="center"/>
      <protection hidden="1"/>
    </xf>
    <xf numFmtId="0" fontId="4" fillId="0" borderId="23" xfId="0" applyFont="1" applyBorder="1" applyAlignment="1" applyProtection="1">
      <alignment horizontal="center"/>
      <protection hidden="1"/>
    </xf>
    <xf numFmtId="2" fontId="9" fillId="0" borderId="42" xfId="0" applyNumberFormat="1" applyFont="1" applyBorder="1" applyAlignment="1" applyProtection="1">
      <alignment horizontal="center" vertical="center"/>
      <protection hidden="1"/>
    </xf>
    <xf numFmtId="2" fontId="4" fillId="0" borderId="30" xfId="0" applyNumberFormat="1" applyFont="1" applyBorder="1" applyAlignment="1" applyProtection="1">
      <alignment horizontal="center" vertical="center"/>
      <protection hidden="1"/>
    </xf>
    <xf numFmtId="2" fontId="10" fillId="0" borderId="43" xfId="0" applyNumberFormat="1" applyFont="1" applyBorder="1" applyAlignment="1" applyProtection="1">
      <alignment horizontal="center" vertical="center"/>
      <protection hidden="1"/>
    </xf>
    <xf numFmtId="0" fontId="4" fillId="0" borderId="39" xfId="0" applyFont="1" applyBorder="1" applyProtection="1">
      <protection hidden="1"/>
    </xf>
    <xf numFmtId="0" fontId="4" fillId="0" borderId="23" xfId="0" applyFont="1" applyBorder="1" applyProtection="1">
      <protection hidden="1"/>
    </xf>
    <xf numFmtId="2" fontId="10" fillId="0" borderId="22" xfId="0" applyNumberFormat="1" applyFont="1" applyBorder="1" applyAlignment="1" applyProtection="1">
      <alignment horizontal="center" vertical="center"/>
      <protection hidden="1"/>
    </xf>
    <xf numFmtId="2" fontId="9" fillId="0" borderId="21" xfId="0" applyNumberFormat="1" applyFon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vertical="center"/>
      <protection hidden="1"/>
    </xf>
    <xf numFmtId="0" fontId="11" fillId="3" borderId="0" xfId="0" applyFont="1" applyFill="1" applyBorder="1" applyAlignment="1" applyProtection="1">
      <alignment vertical="center"/>
      <protection hidden="1"/>
    </xf>
    <xf numFmtId="0" fontId="4" fillId="3" borderId="0" xfId="0" applyFont="1" applyFill="1" applyBorder="1" applyProtection="1">
      <protection hidden="1"/>
    </xf>
    <xf numFmtId="0" fontId="4" fillId="0" borderId="0" xfId="0" applyFont="1" applyBorder="1"/>
    <xf numFmtId="9" fontId="1" fillId="4" borderId="13" xfId="1" applyFont="1" applyFill="1" applyBorder="1" applyAlignment="1" applyProtection="1">
      <alignment horizontal="center"/>
      <protection hidden="1"/>
    </xf>
    <xf numFmtId="9" fontId="1" fillId="5" borderId="13" xfId="1" applyFont="1" applyFill="1" applyBorder="1" applyAlignment="1" applyProtection="1">
      <alignment horizontal="center"/>
      <protection hidden="1"/>
    </xf>
    <xf numFmtId="1" fontId="9" fillId="0" borderId="16" xfId="0" applyNumberFormat="1" applyFont="1" applyBorder="1" applyAlignment="1" applyProtection="1">
      <alignment horizontal="center"/>
      <protection locked="0" hidden="1"/>
    </xf>
    <xf numFmtId="1" fontId="10" fillId="0" borderId="16" xfId="0" applyNumberFormat="1" applyFont="1" applyBorder="1" applyAlignment="1" applyProtection="1">
      <alignment horizontal="center"/>
      <protection locked="0" hidden="1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9" fontId="1" fillId="4" borderId="14" xfId="1" applyFont="1" applyFill="1" applyBorder="1" applyAlignment="1" applyProtection="1">
      <alignment horizontal="center" vertical="center"/>
      <protection hidden="1"/>
    </xf>
    <xf numFmtId="9" fontId="1" fillId="4" borderId="17" xfId="1" applyFont="1" applyFill="1" applyBorder="1" applyAlignment="1" applyProtection="1">
      <alignment horizontal="center" vertical="center"/>
      <protection hidden="1"/>
    </xf>
    <xf numFmtId="9" fontId="1" fillId="5" borderId="17" xfId="1" applyFont="1" applyFill="1" applyBorder="1" applyAlignment="1" applyProtection="1">
      <alignment horizontal="center" vertical="center"/>
      <protection hidden="1"/>
    </xf>
    <xf numFmtId="9" fontId="1" fillId="5" borderId="20" xfId="1" applyFont="1" applyFill="1" applyBorder="1" applyAlignment="1" applyProtection="1">
      <alignment horizontal="center" vertical="center"/>
      <protection hidden="1"/>
    </xf>
    <xf numFmtId="9" fontId="1" fillId="4" borderId="14" xfId="1" applyFont="1" applyFill="1" applyBorder="1" applyAlignment="1" applyProtection="1">
      <alignment horizontal="center"/>
      <protection hidden="1"/>
    </xf>
    <xf numFmtId="9" fontId="1" fillId="4" borderId="17" xfId="1" applyFont="1" applyFill="1" applyBorder="1" applyAlignment="1" applyProtection="1">
      <alignment horizontal="center"/>
      <protection hidden="1"/>
    </xf>
    <xf numFmtId="9" fontId="1" fillId="5" borderId="17" xfId="1" applyFont="1" applyFill="1" applyBorder="1" applyAlignment="1" applyProtection="1">
      <alignment horizontal="center"/>
      <protection hidden="1"/>
    </xf>
    <xf numFmtId="9" fontId="1" fillId="5" borderId="20" xfId="1" applyFont="1" applyFill="1" applyBorder="1" applyAlignment="1" applyProtection="1">
      <alignment horizontal="center"/>
      <protection hidden="1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14" xfId="0" applyFont="1" applyBorder="1" applyAlignment="1" applyProtection="1">
      <alignment horizontal="center" vertical="center"/>
      <protection locked="0"/>
    </xf>
    <xf numFmtId="0" fontId="4" fillId="3" borderId="14" xfId="0" applyFont="1" applyFill="1" applyBorder="1" applyAlignment="1" applyProtection="1">
      <alignment horizontal="center" vertical="center"/>
      <protection locked="0"/>
    </xf>
    <xf numFmtId="0" fontId="4" fillId="3" borderId="52" xfId="0" applyFont="1" applyFill="1" applyBorder="1" applyAlignment="1" applyProtection="1">
      <alignment horizontal="center" vertical="center"/>
      <protection locked="0"/>
    </xf>
    <xf numFmtId="0" fontId="4" fillId="3" borderId="49" xfId="0" applyFont="1" applyFill="1" applyBorder="1" applyAlignment="1" applyProtection="1">
      <alignment horizontal="center" vertical="center"/>
      <protection locked="0"/>
    </xf>
    <xf numFmtId="0" fontId="4" fillId="3" borderId="12" xfId="0" applyFont="1" applyFill="1" applyBorder="1" applyAlignment="1" applyProtection="1">
      <alignment horizontal="center" vertical="center"/>
      <protection locked="0"/>
    </xf>
    <xf numFmtId="0" fontId="4" fillId="0" borderId="52" xfId="0" applyFont="1" applyBorder="1" applyAlignment="1" applyProtection="1">
      <alignment horizontal="center" vertical="center"/>
      <protection locked="0"/>
    </xf>
    <xf numFmtId="0" fontId="4" fillId="0" borderId="49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 vertical="center"/>
      <protection locked="0"/>
    </xf>
    <xf numFmtId="0" fontId="4" fillId="0" borderId="15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  <xf numFmtId="0" fontId="4" fillId="3" borderId="17" xfId="0" applyFont="1" applyFill="1" applyBorder="1" applyAlignment="1" applyProtection="1">
      <alignment horizontal="center" vertical="center"/>
      <protection locked="0"/>
    </xf>
    <xf numFmtId="0" fontId="4" fillId="3" borderId="51" xfId="0" applyFont="1" applyFill="1" applyBorder="1" applyAlignment="1" applyProtection="1">
      <alignment horizontal="center" vertical="center"/>
      <protection locked="0"/>
    </xf>
    <xf numFmtId="0" fontId="4" fillId="3" borderId="50" xfId="0" applyFont="1" applyFill="1" applyBorder="1" applyAlignment="1" applyProtection="1">
      <alignment horizontal="center" vertical="center"/>
      <protection locked="0"/>
    </xf>
    <xf numFmtId="0" fontId="4" fillId="3" borderId="15" xfId="0" applyFont="1" applyFill="1" applyBorder="1" applyAlignment="1" applyProtection="1">
      <alignment horizontal="center" vertical="center"/>
      <protection locked="0"/>
    </xf>
    <xf numFmtId="0" fontId="4" fillId="0" borderId="51" xfId="0" applyFont="1" applyBorder="1" applyAlignment="1" applyProtection="1">
      <alignment horizontal="center" vertical="center"/>
      <protection locked="0"/>
    </xf>
    <xf numFmtId="0" fontId="4" fillId="0" borderId="50" xfId="0" applyFont="1" applyBorder="1" applyAlignment="1" applyProtection="1">
      <alignment horizontal="center" vertical="center"/>
      <protection locked="0"/>
    </xf>
    <xf numFmtId="0" fontId="5" fillId="0" borderId="15" xfId="0" applyFont="1" applyBorder="1" applyAlignment="1" applyProtection="1">
      <alignment horizontal="center" vertical="center"/>
      <protection locked="0"/>
    </xf>
    <xf numFmtId="0" fontId="4" fillId="0" borderId="51" xfId="0" applyFont="1" applyBorder="1" applyAlignment="1" applyProtection="1">
      <alignment horizontal="center" vertical="center"/>
      <protection locked="0" hidden="1"/>
    </xf>
    <xf numFmtId="0" fontId="4" fillId="0" borderId="18" xfId="0" applyFont="1" applyBorder="1" applyAlignment="1" applyProtection="1">
      <alignment horizontal="center" vertical="center"/>
      <protection locked="0"/>
    </xf>
    <xf numFmtId="0" fontId="4" fillId="0" borderId="20" xfId="0" applyFont="1" applyBorder="1" applyAlignment="1" applyProtection="1">
      <alignment horizontal="center" vertical="center"/>
      <protection locked="0"/>
    </xf>
    <xf numFmtId="0" fontId="4" fillId="0" borderId="40" xfId="0" applyFont="1" applyBorder="1" applyAlignment="1" applyProtection="1">
      <alignment horizontal="center" vertical="center"/>
      <protection locked="0"/>
    </xf>
    <xf numFmtId="0" fontId="4" fillId="0" borderId="41" xfId="0" applyFont="1" applyBorder="1" applyAlignment="1" applyProtection="1">
      <alignment horizontal="center" vertical="center"/>
      <protection locked="0"/>
    </xf>
    <xf numFmtId="9" fontId="1" fillId="5" borderId="14" xfId="1" applyFont="1" applyFill="1" applyBorder="1" applyAlignment="1" applyProtection="1">
      <alignment horizontal="center"/>
      <protection hidden="1"/>
    </xf>
    <xf numFmtId="0" fontId="5" fillId="0" borderId="43" xfId="0" applyFont="1" applyBorder="1" applyAlignment="1">
      <alignment horizontal="center" vertical="center"/>
    </xf>
    <xf numFmtId="0" fontId="5" fillId="3" borderId="49" xfId="0" applyFont="1" applyFill="1" applyBorder="1" applyAlignment="1" applyProtection="1">
      <alignment horizontal="center" vertical="center"/>
      <protection locked="0"/>
    </xf>
    <xf numFmtId="0" fontId="5" fillId="3" borderId="50" xfId="0" applyFont="1" applyFill="1" applyBorder="1" applyAlignment="1" applyProtection="1">
      <alignment horizontal="center" vertical="center"/>
      <protection locked="0"/>
    </xf>
    <xf numFmtId="0" fontId="5" fillId="3" borderId="16" xfId="0" applyFont="1" applyFill="1" applyBorder="1" applyAlignment="1">
      <alignment vertical="center"/>
    </xf>
    <xf numFmtId="0" fontId="5" fillId="3" borderId="16" xfId="0" applyFont="1" applyFill="1" applyBorder="1"/>
    <xf numFmtId="0" fontId="5" fillId="3" borderId="20" xfId="0" applyFont="1" applyFill="1" applyBorder="1" applyAlignment="1">
      <alignment horizontal="center" vertical="center"/>
    </xf>
    <xf numFmtId="0" fontId="5" fillId="3" borderId="41" xfId="0" applyFont="1" applyFill="1" applyBorder="1" applyAlignment="1" applyProtection="1">
      <alignment horizontal="center" vertical="center"/>
      <protection locked="0"/>
    </xf>
    <xf numFmtId="0" fontId="5" fillId="3" borderId="41" xfId="0" applyFont="1" applyFill="1" applyBorder="1" applyAlignment="1">
      <alignment horizontal="center" vertical="center"/>
    </xf>
    <xf numFmtId="0" fontId="5" fillId="3" borderId="13" xfId="0" applyFont="1" applyFill="1" applyBorder="1"/>
    <xf numFmtId="0" fontId="5" fillId="3" borderId="13" xfId="0" applyFont="1" applyFill="1" applyBorder="1" applyAlignment="1">
      <alignment vertical="center"/>
    </xf>
    <xf numFmtId="0" fontId="5" fillId="3" borderId="12" xfId="0" applyFont="1" applyFill="1" applyBorder="1"/>
    <xf numFmtId="0" fontId="5" fillId="3" borderId="14" xfId="0" applyFont="1" applyFill="1" applyBorder="1" applyAlignment="1">
      <alignment vertical="center"/>
    </xf>
    <xf numFmtId="0" fontId="5" fillId="3" borderId="15" xfId="0" applyFont="1" applyFill="1" applyBorder="1"/>
    <xf numFmtId="0" fontId="5" fillId="3" borderId="17" xfId="0" applyFont="1" applyFill="1" applyBorder="1" applyAlignment="1">
      <alignment vertical="center"/>
    </xf>
    <xf numFmtId="0" fontId="5" fillId="3" borderId="18" xfId="0" applyFont="1" applyFill="1" applyBorder="1"/>
    <xf numFmtId="0" fontId="5" fillId="3" borderId="19" xfId="0" applyFont="1" applyFill="1" applyBorder="1"/>
    <xf numFmtId="0" fontId="5" fillId="3" borderId="30" xfId="0" applyFont="1" applyFill="1" applyBorder="1" applyAlignment="1">
      <alignment vertical="center"/>
    </xf>
    <xf numFmtId="0" fontId="5" fillId="3" borderId="42" xfId="0" applyFont="1" applyFill="1" applyBorder="1" applyAlignment="1">
      <alignment vertical="center"/>
    </xf>
    <xf numFmtId="0" fontId="5" fillId="3" borderId="8" xfId="0" applyFont="1" applyFill="1" applyBorder="1" applyAlignment="1">
      <alignment vertical="center"/>
    </xf>
    <xf numFmtId="1" fontId="5" fillId="3" borderId="13" xfId="0" applyNumberFormat="1" applyFont="1" applyFill="1" applyBorder="1"/>
    <xf numFmtId="1" fontId="5" fillId="3" borderId="14" xfId="0" applyNumberFormat="1" applyFont="1" applyFill="1" applyBorder="1"/>
    <xf numFmtId="1" fontId="5" fillId="3" borderId="16" xfId="0" applyNumberFormat="1" applyFont="1" applyFill="1" applyBorder="1"/>
    <xf numFmtId="1" fontId="5" fillId="3" borderId="17" xfId="0" applyNumberFormat="1" applyFont="1" applyFill="1" applyBorder="1"/>
    <xf numFmtId="0" fontId="5" fillId="3" borderId="17" xfId="0" applyFont="1" applyFill="1" applyBorder="1"/>
    <xf numFmtId="0" fontId="5" fillId="3" borderId="20" xfId="0" applyFont="1" applyFill="1" applyBorder="1"/>
    <xf numFmtId="0" fontId="5" fillId="3" borderId="32" xfId="0" applyFont="1" applyFill="1" applyBorder="1"/>
    <xf numFmtId="0" fontId="5" fillId="3" borderId="28" xfId="0" applyFont="1" applyFill="1" applyBorder="1"/>
    <xf numFmtId="0" fontId="5" fillId="3" borderId="33" xfId="0" applyFont="1" applyFill="1" applyBorder="1"/>
    <xf numFmtId="0" fontId="5" fillId="3" borderId="29" xfId="0" applyFont="1" applyFill="1" applyBorder="1"/>
    <xf numFmtId="0" fontId="5" fillId="3" borderId="51" xfId="0" applyFont="1" applyFill="1" applyBorder="1"/>
    <xf numFmtId="0" fontId="5" fillId="3" borderId="50" xfId="0" applyFont="1" applyFill="1" applyBorder="1"/>
    <xf numFmtId="0" fontId="5" fillId="3" borderId="40" xfId="0" applyFont="1" applyFill="1" applyBorder="1"/>
    <xf numFmtId="0" fontId="5" fillId="3" borderId="41" xfId="0" applyFont="1" applyFill="1" applyBorder="1"/>
    <xf numFmtId="0" fontId="5" fillId="3" borderId="52" xfId="0" applyFont="1" applyFill="1" applyBorder="1"/>
    <xf numFmtId="0" fontId="5" fillId="3" borderId="49" xfId="0" applyFont="1" applyFill="1" applyBorder="1"/>
    <xf numFmtId="0" fontId="5" fillId="3" borderId="14" xfId="0" applyFont="1" applyFill="1" applyBorder="1"/>
    <xf numFmtId="0" fontId="5" fillId="3" borderId="35" xfId="0" applyFont="1" applyFill="1" applyBorder="1"/>
    <xf numFmtId="0" fontId="5" fillId="3" borderId="36" xfId="0" applyFont="1" applyFill="1" applyBorder="1"/>
    <xf numFmtId="0" fontId="5" fillId="3" borderId="37" xfId="0" applyFont="1" applyFill="1" applyBorder="1"/>
    <xf numFmtId="0" fontId="1" fillId="3" borderId="19" xfId="0" applyFont="1" applyFill="1" applyBorder="1"/>
    <xf numFmtId="0" fontId="1" fillId="3" borderId="41" xfId="0" applyFont="1" applyFill="1" applyBorder="1"/>
    <xf numFmtId="0" fontId="1" fillId="3" borderId="16" xfId="0" applyFont="1" applyFill="1" applyBorder="1"/>
    <xf numFmtId="0" fontId="1" fillId="3" borderId="50" xfId="0" applyFont="1" applyFill="1" applyBorder="1"/>
    <xf numFmtId="0" fontId="1" fillId="3" borderId="17" xfId="0" applyFont="1" applyFill="1" applyBorder="1"/>
    <xf numFmtId="0" fontId="1" fillId="3" borderId="13" xfId="0" applyFont="1" applyFill="1" applyBorder="1"/>
    <xf numFmtId="0" fontId="1" fillId="3" borderId="49" xfId="0" applyFont="1" applyFill="1" applyBorder="1"/>
    <xf numFmtId="0" fontId="1" fillId="3" borderId="14" xfId="0" applyFont="1" applyFill="1" applyBorder="1"/>
    <xf numFmtId="0" fontId="1" fillId="3" borderId="20" xfId="0" applyFont="1" applyFill="1" applyBorder="1"/>
    <xf numFmtId="0" fontId="5" fillId="3" borderId="59" xfId="0" applyFont="1" applyFill="1" applyBorder="1"/>
    <xf numFmtId="0" fontId="5" fillId="3" borderId="60" xfId="0" applyFont="1" applyFill="1" applyBorder="1"/>
    <xf numFmtId="0" fontId="4" fillId="0" borderId="60" xfId="0" applyFont="1" applyBorder="1"/>
    <xf numFmtId="0" fontId="5" fillId="3" borderId="61" xfId="0" applyFont="1" applyFill="1" applyBorder="1"/>
    <xf numFmtId="0" fontId="5" fillId="3" borderId="62" xfId="0" applyFont="1" applyFill="1" applyBorder="1"/>
    <xf numFmtId="2" fontId="10" fillId="0" borderId="33" xfId="0" applyNumberFormat="1" applyFont="1" applyBorder="1" applyAlignment="1" applyProtection="1">
      <alignment horizontal="center" vertical="center"/>
      <protection locked="0" hidden="1"/>
    </xf>
    <xf numFmtId="2" fontId="10" fillId="0" borderId="32" xfId="0" applyNumberFormat="1" applyFont="1" applyBorder="1" applyAlignment="1" applyProtection="1">
      <alignment horizontal="center" vertical="center"/>
      <protection locked="0" hidden="1"/>
    </xf>
    <xf numFmtId="2" fontId="9" fillId="0" borderId="32" xfId="0" applyNumberFormat="1" applyFont="1" applyBorder="1" applyAlignment="1" applyProtection="1">
      <alignment horizontal="center" vertical="center"/>
      <protection locked="0" hidden="1"/>
    </xf>
    <xf numFmtId="2" fontId="9" fillId="0" borderId="33" xfId="0" applyNumberFormat="1" applyFont="1" applyBorder="1" applyAlignment="1" applyProtection="1">
      <alignment horizontal="center" vertical="center"/>
      <protection locked="0" hidden="1"/>
    </xf>
    <xf numFmtId="2" fontId="4" fillId="0" borderId="13" xfId="0" applyNumberFormat="1" applyFont="1" applyBorder="1" applyAlignment="1" applyProtection="1">
      <alignment horizontal="center" vertical="center"/>
      <protection hidden="1"/>
    </xf>
    <xf numFmtId="2" fontId="5" fillId="0" borderId="52" xfId="0" applyNumberFormat="1" applyFont="1" applyBorder="1" applyAlignment="1" applyProtection="1">
      <alignment horizontal="center" vertical="center"/>
      <protection locked="0" hidden="1"/>
    </xf>
    <xf numFmtId="2" fontId="5" fillId="0" borderId="49" xfId="0" applyNumberFormat="1" applyFont="1" applyBorder="1" applyAlignment="1" applyProtection="1">
      <alignment horizontal="center" vertical="center"/>
      <protection locked="0" hidden="1"/>
    </xf>
    <xf numFmtId="0" fontId="6" fillId="2" borderId="6" xfId="0" applyFont="1" applyFill="1" applyBorder="1" applyAlignment="1" applyProtection="1">
      <alignment vertical="center"/>
      <protection hidden="1"/>
    </xf>
    <xf numFmtId="0" fontId="6" fillId="2" borderId="7" xfId="0" applyFont="1" applyFill="1" applyBorder="1" applyAlignment="1" applyProtection="1">
      <alignment vertical="center"/>
      <protection hidden="1"/>
    </xf>
    <xf numFmtId="0" fontId="8" fillId="0" borderId="65" xfId="0" applyFont="1" applyBorder="1" applyAlignment="1" applyProtection="1">
      <alignment vertical="center"/>
      <protection hidden="1"/>
    </xf>
    <xf numFmtId="2" fontId="9" fillId="0" borderId="66" xfId="0" applyNumberFormat="1" applyFont="1" applyBorder="1" applyAlignment="1" applyProtection="1">
      <alignment horizontal="center" vertical="center"/>
      <protection hidden="1"/>
    </xf>
    <xf numFmtId="2" fontId="4" fillId="0" borderId="66" xfId="0" applyNumberFormat="1" applyFont="1" applyBorder="1" applyAlignment="1" applyProtection="1">
      <alignment horizontal="center" vertical="center"/>
      <protection hidden="1"/>
    </xf>
    <xf numFmtId="0" fontId="4" fillId="0" borderId="47" xfId="0" applyFont="1" applyBorder="1" applyProtection="1">
      <protection hidden="1"/>
    </xf>
    <xf numFmtId="2" fontId="10" fillId="0" borderId="30" xfId="0" applyNumberFormat="1" applyFont="1" applyBorder="1" applyAlignment="1" applyProtection="1">
      <alignment horizontal="center" vertical="center"/>
      <protection hidden="1"/>
    </xf>
    <xf numFmtId="0" fontId="8" fillId="0" borderId="4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2" fontId="10" fillId="0" borderId="66" xfId="0" applyNumberFormat="1" applyFont="1" applyBorder="1" applyAlignment="1" applyProtection="1">
      <alignment horizontal="center" vertical="center"/>
      <protection hidden="1"/>
    </xf>
    <xf numFmtId="2" fontId="9" fillId="0" borderId="30" xfId="0" applyNumberFormat="1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/>
      <protection hidden="1"/>
    </xf>
    <xf numFmtId="0" fontId="5" fillId="3" borderId="18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0" borderId="0" xfId="0" applyFont="1"/>
    <xf numFmtId="0" fontId="6" fillId="3" borderId="0" xfId="0" applyFont="1" applyFill="1" applyBorder="1" applyAlignment="1" applyProtection="1">
      <alignment horizontal="center" vertical="center"/>
      <protection hidden="1"/>
    </xf>
    <xf numFmtId="0" fontId="14" fillId="3" borderId="0" xfId="0" applyFont="1" applyFill="1" applyBorder="1" applyAlignment="1" applyProtection="1">
      <alignment horizontal="center" vertical="center"/>
      <protection hidden="1"/>
    </xf>
    <xf numFmtId="0" fontId="5" fillId="3" borderId="0" xfId="0" applyFont="1" applyFill="1"/>
    <xf numFmtId="0" fontId="1" fillId="3" borderId="0" xfId="0" applyFont="1" applyFill="1"/>
    <xf numFmtId="0" fontId="4" fillId="0" borderId="0" xfId="0" applyFont="1" applyBorder="1" applyAlignment="1">
      <alignment horizontal="center"/>
    </xf>
    <xf numFmtId="0" fontId="4" fillId="3" borderId="0" xfId="0" applyFont="1" applyFill="1" applyBorder="1" applyAlignment="1">
      <alignment horizontal="center" vertical="center"/>
    </xf>
    <xf numFmtId="0" fontId="10" fillId="0" borderId="0" xfId="0" applyFont="1"/>
    <xf numFmtId="0" fontId="10" fillId="3" borderId="0" xfId="0" applyFont="1" applyFill="1"/>
    <xf numFmtId="0" fontId="9" fillId="0" borderId="0" xfId="0" applyFont="1"/>
    <xf numFmtId="0" fontId="9" fillId="3" borderId="0" xfId="0" applyFont="1" applyFill="1"/>
    <xf numFmtId="0" fontId="1" fillId="0" borderId="0" xfId="0" applyFont="1"/>
    <xf numFmtId="0" fontId="5" fillId="0" borderId="0" xfId="0" applyFont="1" applyProtection="1">
      <protection hidden="1"/>
    </xf>
    <xf numFmtId="0" fontId="5" fillId="3" borderId="0" xfId="0" applyFont="1" applyFill="1" applyProtection="1">
      <protection hidden="1"/>
    </xf>
    <xf numFmtId="0" fontId="9" fillId="3" borderId="0" xfId="0" applyFont="1" applyFill="1" applyProtection="1">
      <protection hidden="1"/>
    </xf>
    <xf numFmtId="0" fontId="10" fillId="3" borderId="0" xfId="0" applyFont="1" applyFill="1" applyProtection="1">
      <protection hidden="1"/>
    </xf>
    <xf numFmtId="0" fontId="1" fillId="0" borderId="0" xfId="0" applyFont="1" applyProtection="1">
      <protection hidden="1"/>
    </xf>
    <xf numFmtId="0" fontId="1" fillId="3" borderId="0" xfId="0" applyFont="1" applyFill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left"/>
      <protection hidden="1"/>
    </xf>
    <xf numFmtId="0" fontId="1" fillId="3" borderId="0" xfId="0" applyFont="1" applyFill="1" applyAlignment="1" applyProtection="1">
      <alignment horizontal="center"/>
      <protection hidden="1"/>
    </xf>
    <xf numFmtId="1" fontId="1" fillId="3" borderId="0" xfId="0" applyNumberFormat="1" applyFont="1" applyFill="1" applyAlignment="1" applyProtection="1">
      <alignment horizontal="center"/>
      <protection hidden="1"/>
    </xf>
    <xf numFmtId="0" fontId="9" fillId="4" borderId="44" xfId="0" applyFont="1" applyFill="1" applyBorder="1" applyProtection="1">
      <protection hidden="1"/>
    </xf>
    <xf numFmtId="0" fontId="4" fillId="5" borderId="34" xfId="0" applyFont="1" applyFill="1" applyBorder="1" applyProtection="1">
      <protection hidden="1"/>
    </xf>
    <xf numFmtId="0" fontId="9" fillId="0" borderId="0" xfId="0" applyFont="1" applyProtection="1">
      <protection hidden="1"/>
    </xf>
    <xf numFmtId="0" fontId="10" fillId="0" borderId="0" xfId="0" applyFont="1" applyProtection="1">
      <protection hidden="1"/>
    </xf>
    <xf numFmtId="1" fontId="1" fillId="3" borderId="0" xfId="0" applyNumberFormat="1" applyFont="1" applyFill="1" applyProtection="1">
      <protection hidden="1"/>
    </xf>
    <xf numFmtId="0" fontId="9" fillId="4" borderId="31" xfId="0" applyFont="1" applyFill="1" applyBorder="1" applyProtection="1">
      <protection hidden="1"/>
    </xf>
    <xf numFmtId="0" fontId="4" fillId="5" borderId="44" xfId="0" applyFont="1" applyFill="1" applyBorder="1" applyProtection="1">
      <protection hidden="1"/>
    </xf>
    <xf numFmtId="1" fontId="1" fillId="3" borderId="0" xfId="0" applyNumberFormat="1" applyFont="1" applyFill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3" borderId="0" xfId="0" applyFont="1" applyFill="1" applyAlignment="1" applyProtection="1">
      <alignment horizontal="center" vertical="center"/>
      <protection hidden="1"/>
    </xf>
    <xf numFmtId="0" fontId="9" fillId="0" borderId="0" xfId="0" applyFont="1" applyAlignment="1" applyProtection="1">
      <alignment horizontal="center"/>
      <protection hidden="1"/>
    </xf>
    <xf numFmtId="0" fontId="5" fillId="3" borderId="0" xfId="0" applyFont="1" applyFill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 vertical="center"/>
      <protection hidden="1"/>
    </xf>
    <xf numFmtId="0" fontId="11" fillId="0" borderId="2" xfId="0" applyFont="1" applyBorder="1" applyAlignment="1" applyProtection="1">
      <alignment horizontal="center" vertical="center"/>
      <protection hidden="1"/>
    </xf>
    <xf numFmtId="0" fontId="11" fillId="0" borderId="3" xfId="0" applyFont="1" applyBorder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horizontal="center" vertical="center"/>
      <protection hidden="1"/>
    </xf>
    <xf numFmtId="0" fontId="11" fillId="0" borderId="5" xfId="0" applyFont="1" applyBorder="1" applyAlignment="1" applyProtection="1">
      <alignment horizontal="center" vertical="center"/>
      <protection hidden="1"/>
    </xf>
    <xf numFmtId="0" fontId="11" fillId="0" borderId="6" xfId="0" applyFont="1" applyBorder="1" applyAlignment="1" applyProtection="1">
      <alignment horizontal="center" vertical="center"/>
      <protection hidden="1"/>
    </xf>
    <xf numFmtId="0" fontId="11" fillId="0" borderId="7" xfId="0" applyFont="1" applyBorder="1" applyAlignment="1" applyProtection="1">
      <alignment horizontal="center" vertical="center"/>
      <protection hidden="1"/>
    </xf>
    <xf numFmtId="0" fontId="11" fillId="0" borderId="8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" xfId="0" applyFont="1" applyBorder="1" applyAlignment="1" applyProtection="1">
      <alignment horizontal="center" vertical="center"/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5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7" xfId="0" applyFont="1" applyBorder="1" applyAlignment="1" applyProtection="1">
      <alignment horizontal="center" vertical="center"/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8" fillId="0" borderId="4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5" xfId="0" applyFont="1" applyBorder="1" applyAlignment="1" applyProtection="1">
      <alignment horizontal="center" vertical="center"/>
      <protection hidden="1"/>
    </xf>
    <xf numFmtId="2" fontId="10" fillId="0" borderId="38" xfId="0" applyNumberFormat="1" applyFont="1" applyBorder="1" applyAlignment="1" applyProtection="1">
      <alignment horizontal="center" vertical="center"/>
      <protection hidden="1"/>
    </xf>
    <xf numFmtId="2" fontId="10" fillId="0" borderId="39" xfId="0" applyNumberFormat="1" applyFont="1" applyBorder="1" applyAlignment="1" applyProtection="1">
      <alignment horizontal="center" vertical="center"/>
      <protection hidden="1"/>
    </xf>
    <xf numFmtId="2" fontId="10" fillId="0" borderId="23" xfId="0" applyNumberFormat="1" applyFont="1" applyBorder="1" applyAlignment="1" applyProtection="1">
      <alignment horizontal="center" vertical="center"/>
      <protection hidden="1"/>
    </xf>
    <xf numFmtId="0" fontId="5" fillId="3" borderId="56" xfId="0" applyFont="1" applyFill="1" applyBorder="1" applyAlignment="1">
      <alignment horizontal="center" vertical="center"/>
    </xf>
    <xf numFmtId="0" fontId="5" fillId="3" borderId="57" xfId="0" applyFont="1" applyFill="1" applyBorder="1" applyAlignment="1">
      <alignment horizontal="center" vertical="center"/>
    </xf>
    <xf numFmtId="0" fontId="5" fillId="3" borderId="58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5" xfId="0" applyFont="1" applyFill="1" applyBorder="1" applyAlignment="1">
      <alignment horizontal="center" vertical="center"/>
    </xf>
    <xf numFmtId="0" fontId="5" fillId="3" borderId="42" xfId="0" applyFont="1" applyFill="1" applyBorder="1" applyAlignment="1">
      <alignment horizontal="center" vertical="center"/>
    </xf>
    <xf numFmtId="0" fontId="5" fillId="3" borderId="54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55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hidden="1"/>
    </xf>
    <xf numFmtId="0" fontId="6" fillId="2" borderId="2" xfId="0" applyFont="1" applyFill="1" applyBorder="1" applyAlignment="1" applyProtection="1">
      <alignment horizontal="center" vertical="center"/>
      <protection hidden="1"/>
    </xf>
    <xf numFmtId="0" fontId="6" fillId="2" borderId="3" xfId="0" applyFont="1" applyFill="1" applyBorder="1" applyAlignment="1" applyProtection="1">
      <alignment horizontal="center" vertic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8" fillId="0" borderId="1" xfId="0" applyFont="1" applyBorder="1" applyAlignment="1" applyProtection="1">
      <alignment horizontal="center" vertical="center"/>
      <protection hidden="1"/>
    </xf>
    <xf numFmtId="0" fontId="8" fillId="0" borderId="2" xfId="0" applyFont="1" applyBorder="1" applyAlignment="1" applyProtection="1">
      <alignment horizontal="center" vertical="center"/>
      <protection hidden="1"/>
    </xf>
    <xf numFmtId="0" fontId="8" fillId="0" borderId="3" xfId="0" applyFont="1" applyBorder="1" applyAlignment="1" applyProtection="1">
      <alignment horizontal="center" vertical="center"/>
      <protection hidden="1"/>
    </xf>
    <xf numFmtId="0" fontId="8" fillId="0" borderId="6" xfId="0" applyFont="1" applyBorder="1" applyAlignment="1" applyProtection="1">
      <alignment horizontal="center" vertical="center"/>
      <protection hidden="1"/>
    </xf>
    <xf numFmtId="0" fontId="8" fillId="0" borderId="7" xfId="0" applyFont="1" applyBorder="1" applyAlignment="1" applyProtection="1">
      <alignment horizontal="center" vertic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7" fillId="2" borderId="4" xfId="0" applyFont="1" applyFill="1" applyBorder="1" applyAlignment="1" applyProtection="1">
      <alignment horizontal="center" vertical="center"/>
      <protection hidden="1"/>
    </xf>
    <xf numFmtId="0" fontId="7" fillId="2" borderId="0" xfId="0" applyFont="1" applyFill="1" applyBorder="1" applyAlignment="1" applyProtection="1">
      <alignment horizontal="center" vertical="center"/>
      <protection hidden="1"/>
    </xf>
    <xf numFmtId="0" fontId="7" fillId="2" borderId="5" xfId="0" applyFont="1" applyFill="1" applyBorder="1" applyAlignment="1" applyProtection="1">
      <alignment horizontal="center" vertical="center"/>
      <protection hidden="1"/>
    </xf>
    <xf numFmtId="0" fontId="7" fillId="2" borderId="6" xfId="0" applyFont="1" applyFill="1" applyBorder="1" applyAlignment="1" applyProtection="1">
      <alignment horizontal="center" vertical="center"/>
      <protection hidden="1"/>
    </xf>
    <xf numFmtId="0" fontId="7" fillId="2" borderId="7" xfId="0" applyFont="1" applyFill="1" applyBorder="1" applyAlignment="1" applyProtection="1">
      <alignment horizontal="center" vertical="center"/>
      <protection hidden="1"/>
    </xf>
    <xf numFmtId="0" fontId="7" fillId="2" borderId="8" xfId="0" applyFont="1" applyFill="1" applyBorder="1" applyAlignment="1" applyProtection="1">
      <alignment horizontal="center" vertical="center"/>
      <protection hidden="1"/>
    </xf>
    <xf numFmtId="0" fontId="7" fillId="2" borderId="1" xfId="0" applyFont="1" applyFill="1" applyBorder="1" applyAlignment="1" applyProtection="1">
      <alignment horizontal="center" vertical="center"/>
      <protection hidden="1"/>
    </xf>
    <xf numFmtId="0" fontId="7" fillId="2" borderId="2" xfId="0" applyFont="1" applyFill="1" applyBorder="1" applyAlignment="1" applyProtection="1">
      <alignment horizontal="center" vertical="center"/>
      <protection hidden="1"/>
    </xf>
    <xf numFmtId="0" fontId="7" fillId="2" borderId="3" xfId="0" applyFont="1" applyFill="1" applyBorder="1" applyAlignment="1" applyProtection="1">
      <alignment horizontal="center" vertical="center"/>
      <protection hidden="1"/>
    </xf>
    <xf numFmtId="2" fontId="9" fillId="0" borderId="38" xfId="0" applyNumberFormat="1" applyFont="1" applyBorder="1" applyAlignment="1" applyProtection="1">
      <alignment horizontal="center" vertical="center"/>
      <protection hidden="1"/>
    </xf>
    <xf numFmtId="2" fontId="9" fillId="0" borderId="39" xfId="0" applyNumberFormat="1" applyFont="1" applyBorder="1" applyAlignment="1" applyProtection="1">
      <alignment horizontal="center" vertical="center"/>
      <protection hidden="1"/>
    </xf>
    <xf numFmtId="2" fontId="9" fillId="0" borderId="23" xfId="0" applyNumberFormat="1" applyFont="1" applyBorder="1" applyAlignment="1" applyProtection="1">
      <alignment horizontal="center" vertical="center"/>
      <protection hidden="1"/>
    </xf>
    <xf numFmtId="0" fontId="8" fillId="0" borderId="27" xfId="0" applyFont="1" applyBorder="1" applyAlignment="1" applyProtection="1">
      <alignment horizontal="center" vertical="center"/>
      <protection hidden="1"/>
    </xf>
    <xf numFmtId="0" fontId="8" fillId="0" borderId="28" xfId="0" applyFont="1" applyBorder="1" applyAlignment="1" applyProtection="1">
      <alignment horizontal="center" vertical="center"/>
      <protection hidden="1"/>
    </xf>
    <xf numFmtId="0" fontId="8" fillId="0" borderId="29" xfId="0" applyFont="1" applyBorder="1" applyAlignment="1" applyProtection="1">
      <alignment horizontal="center" vertical="center"/>
      <protection hidden="1"/>
    </xf>
    <xf numFmtId="0" fontId="8" fillId="0" borderId="18" xfId="0" applyFont="1" applyBorder="1" applyAlignment="1" applyProtection="1">
      <alignment horizontal="center" vertical="center"/>
      <protection hidden="1"/>
    </xf>
    <xf numFmtId="0" fontId="8" fillId="0" borderId="19" xfId="0" applyFont="1" applyBorder="1" applyAlignment="1" applyProtection="1">
      <alignment horizontal="center" vertical="center"/>
      <protection hidden="1"/>
    </xf>
    <xf numFmtId="0" fontId="8" fillId="0" borderId="20" xfId="0" applyFont="1" applyBorder="1" applyAlignment="1" applyProtection="1">
      <alignment horizontal="center" vertical="center"/>
      <protection hidden="1"/>
    </xf>
    <xf numFmtId="2" fontId="10" fillId="0" borderId="66" xfId="0" applyNumberFormat="1" applyFont="1" applyBorder="1" applyAlignment="1" applyProtection="1">
      <alignment horizontal="center" vertical="center"/>
      <protection hidden="1"/>
    </xf>
    <xf numFmtId="2" fontId="10" fillId="0" borderId="67" xfId="0" applyNumberFormat="1" applyFont="1" applyBorder="1" applyAlignment="1" applyProtection="1">
      <alignment horizontal="center" vertical="center"/>
      <protection hidden="1"/>
    </xf>
    <xf numFmtId="2" fontId="9" fillId="0" borderId="30" xfId="0" applyNumberFormat="1" applyFont="1" applyBorder="1" applyAlignment="1" applyProtection="1">
      <alignment horizontal="center" vertical="center"/>
      <protection hidden="1"/>
    </xf>
    <xf numFmtId="2" fontId="9" fillId="0" borderId="48" xfId="0" applyNumberFormat="1" applyFont="1" applyBorder="1" applyAlignment="1" applyProtection="1">
      <alignment horizontal="center" vertical="center"/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42" xfId="0" applyFont="1" applyFill="1" applyBorder="1" applyAlignment="1" applyProtection="1">
      <alignment horizontal="center" vertical="center"/>
      <protection hidden="1"/>
    </xf>
    <xf numFmtId="0" fontId="6" fillId="2" borderId="63" xfId="0" applyFont="1" applyFill="1" applyBorder="1" applyAlignment="1" applyProtection="1">
      <alignment horizontal="center" vertical="center"/>
      <protection hidden="1"/>
    </xf>
    <xf numFmtId="0" fontId="6" fillId="2" borderId="43" xfId="0" applyFont="1" applyFill="1" applyBorder="1" applyAlignment="1" applyProtection="1">
      <alignment horizontal="center" vertical="center"/>
      <protection hidden="1"/>
    </xf>
    <xf numFmtId="0" fontId="4" fillId="0" borderId="63" xfId="0" applyFont="1" applyBorder="1" applyAlignment="1" applyProtection="1">
      <alignment horizontal="center"/>
      <protection hidden="1"/>
    </xf>
    <xf numFmtId="0" fontId="4" fillId="0" borderId="0" xfId="0" applyFont="1" applyBorder="1" applyAlignment="1" applyProtection="1">
      <alignment horizontal="center"/>
      <protection hidden="1"/>
    </xf>
    <xf numFmtId="0" fontId="4" fillId="0" borderId="64" xfId="0" applyFont="1" applyBorder="1" applyAlignment="1" applyProtection="1">
      <alignment horizontal="center"/>
      <protection hidden="1"/>
    </xf>
    <xf numFmtId="0" fontId="4" fillId="0" borderId="43" xfId="0" applyFont="1" applyBorder="1" applyAlignment="1" applyProtection="1">
      <alignment horizontal="center"/>
      <protection hidden="1"/>
    </xf>
    <xf numFmtId="0" fontId="4" fillId="0" borderId="7" xfId="0" applyFont="1" applyBorder="1" applyAlignment="1" applyProtection="1">
      <alignment horizontal="center"/>
      <protection hidden="1"/>
    </xf>
    <xf numFmtId="0" fontId="4" fillId="0" borderId="42" xfId="0" applyFont="1" applyBorder="1" applyAlignment="1" applyProtection="1">
      <alignment horizontal="center"/>
      <protection hidden="1"/>
    </xf>
    <xf numFmtId="0" fontId="4" fillId="0" borderId="22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4" fillId="3" borderId="16" xfId="0" applyFont="1" applyFill="1" applyBorder="1" applyAlignment="1">
      <alignment horizontal="center" vertical="center"/>
    </xf>
    <xf numFmtId="0" fontId="4" fillId="3" borderId="50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3" fillId="2" borderId="2" xfId="0" applyFont="1" applyFill="1" applyBorder="1" applyAlignment="1" applyProtection="1">
      <alignment horizontal="center" vertical="center"/>
      <protection hidden="1"/>
    </xf>
    <xf numFmtId="0" fontId="3" fillId="2" borderId="3" xfId="0" applyFont="1" applyFill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horizontal="center" vertical="center"/>
      <protection hidden="1"/>
    </xf>
    <xf numFmtId="0" fontId="3" fillId="2" borderId="7" xfId="0" applyFont="1" applyFill="1" applyBorder="1" applyAlignment="1" applyProtection="1">
      <alignment horizontal="center" vertical="center"/>
      <protection hidden="1"/>
    </xf>
    <xf numFmtId="0" fontId="3" fillId="2" borderId="8" xfId="0" applyFont="1" applyFill="1" applyBorder="1" applyAlignment="1" applyProtection="1">
      <alignment horizontal="center" vertical="center"/>
      <protection hidden="1"/>
    </xf>
    <xf numFmtId="0" fontId="4" fillId="3" borderId="12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4" fillId="3" borderId="16" xfId="0" applyFont="1" applyFill="1" applyBorder="1" applyAlignment="1">
      <alignment horizontal="center"/>
    </xf>
    <xf numFmtId="0" fontId="4" fillId="3" borderId="17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49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3" borderId="0" xfId="0" applyFont="1" applyFill="1" applyAlignment="1" applyProtection="1">
      <alignment horizontal="center"/>
      <protection hidden="1"/>
    </xf>
    <xf numFmtId="0" fontId="4" fillId="3" borderId="18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3" fillId="2" borderId="27" xfId="0" applyFont="1" applyFill="1" applyBorder="1" applyAlignment="1" applyProtection="1">
      <alignment horizontal="center" vertical="center"/>
      <protection hidden="1"/>
    </xf>
    <xf numFmtId="0" fontId="3" fillId="2" borderId="28" xfId="0" applyFont="1" applyFill="1" applyBorder="1" applyAlignment="1" applyProtection="1">
      <alignment horizontal="center" vertical="center"/>
      <protection hidden="1"/>
    </xf>
    <xf numFmtId="0" fontId="3" fillId="2" borderId="29" xfId="0" applyFont="1" applyFill="1" applyBorder="1" applyAlignment="1" applyProtection="1">
      <alignment horizontal="center" vertical="center"/>
      <protection hidden="1"/>
    </xf>
    <xf numFmtId="0" fontId="3" fillId="2" borderId="18" xfId="0" applyFont="1" applyFill="1" applyBorder="1" applyAlignment="1" applyProtection="1">
      <alignment horizontal="center" vertical="center"/>
      <protection hidden="1"/>
    </xf>
    <xf numFmtId="0" fontId="3" fillId="2" borderId="19" xfId="0" applyFont="1" applyFill="1" applyBorder="1" applyAlignment="1" applyProtection="1">
      <alignment horizontal="center" vertical="center"/>
      <protection hidden="1"/>
    </xf>
    <xf numFmtId="0" fontId="3" fillId="2" borderId="20" xfId="0" applyFont="1" applyFill="1" applyBorder="1" applyAlignment="1" applyProtection="1">
      <alignment horizontal="center" vertical="center"/>
      <protection hidden="1"/>
    </xf>
    <xf numFmtId="0" fontId="4" fillId="0" borderId="16" xfId="0" applyFont="1" applyBorder="1" applyAlignment="1" applyProtection="1">
      <alignment horizontal="center"/>
      <protection hidden="1"/>
    </xf>
    <xf numFmtId="0" fontId="8" fillId="0" borderId="31" xfId="0" applyFont="1" applyBorder="1" applyAlignment="1" applyProtection="1">
      <alignment horizontal="center" vertical="center"/>
      <protection hidden="1"/>
    </xf>
    <xf numFmtId="0" fontId="8" fillId="0" borderId="34" xfId="0" applyFont="1" applyBorder="1" applyAlignment="1" applyProtection="1">
      <alignment horizontal="center" vertical="center"/>
      <protection hidden="1"/>
    </xf>
    <xf numFmtId="0" fontId="7" fillId="2" borderId="13" xfId="0" applyFont="1" applyFill="1" applyBorder="1" applyAlignment="1" applyProtection="1">
      <alignment horizontal="center" vertical="center"/>
      <protection hidden="1"/>
    </xf>
    <xf numFmtId="0" fontId="7" fillId="2" borderId="19" xfId="0" applyFont="1" applyFill="1" applyBorder="1" applyAlignment="1" applyProtection="1">
      <alignment horizontal="center" vertical="center"/>
      <protection hidden="1"/>
    </xf>
    <xf numFmtId="0" fontId="6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6" fillId="2" borderId="29" xfId="0" applyFont="1" applyFill="1" applyBorder="1" applyAlignment="1" applyProtection="1">
      <alignment horizontal="center" vertical="center"/>
      <protection hidden="1"/>
    </xf>
    <xf numFmtId="0" fontId="6" fillId="2" borderId="15" xfId="0" applyFont="1" applyFill="1" applyBorder="1" applyAlignment="1" applyProtection="1">
      <alignment horizontal="center" vertical="center"/>
      <protection hidden="1"/>
    </xf>
    <xf numFmtId="0" fontId="6" fillId="2" borderId="16" xfId="0" applyFont="1" applyFill="1" applyBorder="1" applyAlignment="1" applyProtection="1">
      <alignment horizontal="center" vertical="center"/>
      <protection hidden="1"/>
    </xf>
    <xf numFmtId="0" fontId="6" fillId="2" borderId="17" xfId="0" applyFont="1" applyFill="1" applyBorder="1" applyAlignment="1" applyProtection="1">
      <alignment horizontal="center" vertical="center"/>
      <protection hidden="1"/>
    </xf>
    <xf numFmtId="0" fontId="6" fillId="2" borderId="1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8" fillId="0" borderId="58" xfId="0" applyFont="1" applyBorder="1" applyAlignment="1" applyProtection="1">
      <alignment horizontal="center" vertical="center"/>
      <protection hidden="1"/>
    </xf>
    <xf numFmtId="0" fontId="8" fillId="0" borderId="26" xfId="0" applyFont="1" applyBorder="1" applyAlignment="1" applyProtection="1">
      <alignment horizontal="center" vertical="center"/>
      <protection hidden="1"/>
    </xf>
    <xf numFmtId="0" fontId="5" fillId="3" borderId="46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5" fillId="3" borderId="53" xfId="0" applyFont="1" applyFill="1" applyBorder="1" applyAlignment="1">
      <alignment horizontal="center" vertical="center"/>
    </xf>
    <xf numFmtId="0" fontId="5" fillId="3" borderId="47" xfId="0" applyFont="1" applyFill="1" applyBorder="1" applyAlignment="1">
      <alignment horizontal="center" vertical="center"/>
    </xf>
  </cellXfs>
  <cellStyles count="2">
    <cellStyle name="Normal" xfId="0" builtinId="0"/>
    <cellStyle name="Porcentagem" xfId="1" builtinId="5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231322</xdr:colOff>
      <xdr:row>0</xdr:row>
      <xdr:rowOff>81644</xdr:rowOff>
    </xdr:from>
    <xdr:to>
      <xdr:col>4</xdr:col>
      <xdr:colOff>1942824</xdr:colOff>
      <xdr:row>16</xdr:row>
      <xdr:rowOff>54342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9858" y="81644"/>
          <a:ext cx="3660321" cy="2068198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1</xdr:row>
      <xdr:rowOff>1</xdr:rowOff>
    </xdr:from>
    <xdr:to>
      <xdr:col>17</xdr:col>
      <xdr:colOff>21296</xdr:colOff>
      <xdr:row>16</xdr:row>
      <xdr:rowOff>56407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13465" y="190501"/>
          <a:ext cx="4381500" cy="19614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2:AR767"/>
  <sheetViews>
    <sheetView showGridLines="0" showRowColHeaders="0" tabSelected="1" zoomScale="56" zoomScaleNormal="56" workbookViewId="0">
      <selection activeCell="K587" sqref="K587:R588"/>
    </sheetView>
  </sheetViews>
  <sheetFormatPr defaultRowHeight="15" x14ac:dyDescent="0.25"/>
  <cols>
    <col min="1" max="1" width="3.85546875" style="30" customWidth="1"/>
    <col min="2" max="2" width="5.28515625" style="30" customWidth="1"/>
    <col min="3" max="3" width="15.42578125" style="30" customWidth="1"/>
    <col min="4" max="4" width="8.140625" style="30" customWidth="1"/>
    <col min="5" max="5" width="37.7109375" style="30" bestFit="1" customWidth="1"/>
    <col min="6" max="7" width="5" style="30" customWidth="1"/>
    <col min="8" max="9" width="6.42578125" style="30" bestFit="1" customWidth="1"/>
    <col min="10" max="10" width="4.140625" style="30" customWidth="1"/>
    <col min="11" max="12" width="6.5703125" style="30" customWidth="1"/>
    <col min="13" max="13" width="7.28515625" style="30" customWidth="1"/>
    <col min="14" max="14" width="5.85546875" style="30" customWidth="1"/>
    <col min="15" max="15" width="6.28515625" style="30" customWidth="1"/>
    <col min="16" max="16" width="0.85546875" style="30" customWidth="1"/>
    <col min="17" max="17" width="4.42578125" style="30" customWidth="1"/>
    <col min="18" max="18" width="5.5703125" style="30" customWidth="1"/>
    <col min="19" max="19" width="5.28515625" style="30" customWidth="1"/>
    <col min="20" max="20" width="4.5703125" style="30" customWidth="1"/>
    <col min="21" max="21" width="5.28515625" style="30" customWidth="1"/>
    <col min="22" max="22" width="5" style="30" customWidth="1"/>
    <col min="23" max="23" width="4.85546875" style="30" customWidth="1"/>
    <col min="24" max="24" width="6" style="30" customWidth="1"/>
    <col min="25" max="25" width="4.5703125" style="30" customWidth="1"/>
    <col min="26" max="26" width="4.42578125" style="30" customWidth="1"/>
    <col min="27" max="27" width="3.140625" style="30" bestFit="1" customWidth="1"/>
    <col min="28" max="28" width="3.140625" style="30" customWidth="1"/>
    <col min="29" max="29" width="6.28515625" style="30" customWidth="1"/>
    <col min="30" max="30" width="5.28515625" style="30" customWidth="1"/>
    <col min="31" max="31" width="4.85546875" style="30" customWidth="1"/>
    <col min="32" max="32" width="5.42578125" style="30" customWidth="1"/>
    <col min="33" max="33" width="4.7109375" style="30" customWidth="1"/>
    <col min="34" max="34" width="6.28515625" style="30" customWidth="1"/>
    <col min="35" max="35" width="19.5703125" style="30" bestFit="1" customWidth="1"/>
    <col min="36" max="36" width="20.5703125" style="30" bestFit="1" customWidth="1"/>
    <col min="37" max="37" width="12" style="30" bestFit="1" customWidth="1"/>
    <col min="38" max="38" width="9.42578125" style="30" bestFit="1" customWidth="1"/>
    <col min="39" max="16384" width="9.140625" style="30"/>
  </cols>
  <sheetData>
    <row r="12" spans="2:39" ht="15.75" hidden="1" thickBot="1" x14ac:dyDescent="0.3"/>
    <row r="13" spans="2:39" hidden="1" x14ac:dyDescent="0.25">
      <c r="B13" s="268" t="s">
        <v>117</v>
      </c>
      <c r="C13" s="269"/>
      <c r="D13" s="269"/>
      <c r="E13" s="269"/>
      <c r="F13" s="269"/>
      <c r="G13" s="269"/>
      <c r="H13" s="269"/>
      <c r="I13" s="269"/>
      <c r="J13" s="269"/>
      <c r="K13" s="269"/>
      <c r="L13" s="269"/>
      <c r="M13" s="269"/>
      <c r="N13" s="269"/>
      <c r="O13" s="269"/>
      <c r="P13" s="269"/>
      <c r="Q13" s="270"/>
    </row>
    <row r="14" spans="2:39" hidden="1" x14ac:dyDescent="0.25">
      <c r="B14" s="271"/>
      <c r="C14" s="247"/>
      <c r="D14" s="247"/>
      <c r="E14" s="247"/>
      <c r="F14" s="247"/>
      <c r="G14" s="247"/>
      <c r="H14" s="247"/>
      <c r="I14" s="247"/>
      <c r="J14" s="247"/>
      <c r="K14" s="247"/>
      <c r="L14" s="247"/>
      <c r="M14" s="247"/>
      <c r="N14" s="247"/>
      <c r="O14" s="247"/>
      <c r="P14" s="247"/>
      <c r="Q14" s="248"/>
    </row>
    <row r="15" spans="2:39" ht="15.75" hidden="1" thickBot="1" x14ac:dyDescent="0.3">
      <c r="B15" s="272"/>
      <c r="C15" s="273"/>
      <c r="D15" s="273"/>
      <c r="E15" s="273"/>
      <c r="F15" s="273"/>
      <c r="G15" s="273"/>
      <c r="H15" s="273"/>
      <c r="I15" s="273"/>
      <c r="J15" s="273"/>
      <c r="K15" s="273"/>
      <c r="L15" s="273"/>
      <c r="M15" s="273"/>
      <c r="N15" s="273"/>
      <c r="O15" s="273"/>
      <c r="P15" s="273"/>
      <c r="Q15" s="274"/>
      <c r="U15" s="194"/>
      <c r="V15" s="194"/>
      <c r="W15" s="194"/>
      <c r="X15" s="194"/>
      <c r="Y15" s="194"/>
      <c r="Z15" s="194"/>
      <c r="AA15" s="194"/>
      <c r="AB15" s="194"/>
      <c r="AC15" s="194"/>
      <c r="AD15" s="194"/>
      <c r="AE15" s="194"/>
      <c r="AF15" s="194"/>
      <c r="AG15" s="194"/>
      <c r="AH15" s="194"/>
      <c r="AI15" s="194"/>
      <c r="AJ15" s="194"/>
      <c r="AK15" s="194"/>
      <c r="AL15" s="194"/>
      <c r="AM15" s="194"/>
    </row>
    <row r="16" spans="2:39" ht="12" hidden="1" customHeight="1" x14ac:dyDescent="0.25">
      <c r="B16" s="195"/>
      <c r="C16" s="195"/>
      <c r="D16" s="195"/>
      <c r="E16" s="195"/>
      <c r="F16" s="195"/>
      <c r="G16" s="195"/>
      <c r="H16" s="196"/>
      <c r="I16" s="195"/>
      <c r="J16" s="195"/>
      <c r="K16" s="195"/>
      <c r="L16" s="195"/>
      <c r="M16" s="195"/>
      <c r="N16" s="195"/>
      <c r="O16" s="195"/>
      <c r="P16" s="195"/>
      <c r="Q16" s="195"/>
      <c r="U16" s="194"/>
      <c r="V16" s="194"/>
      <c r="W16" s="194"/>
      <c r="X16" s="194"/>
      <c r="Y16" s="194"/>
      <c r="Z16" s="194"/>
      <c r="AA16" s="194"/>
      <c r="AB16" s="194"/>
      <c r="AC16" s="194"/>
      <c r="AD16" s="194"/>
      <c r="AE16" s="194"/>
      <c r="AF16" s="194"/>
      <c r="AG16" s="194"/>
      <c r="AH16" s="194"/>
      <c r="AI16" s="194"/>
      <c r="AJ16" s="194"/>
      <c r="AK16" s="194"/>
      <c r="AL16" s="194"/>
      <c r="AM16" s="194"/>
    </row>
    <row r="17" spans="2:40" ht="12" customHeight="1" thickBot="1" x14ac:dyDescent="0.3">
      <c r="U17" s="194"/>
      <c r="V17" s="194"/>
      <c r="W17" s="194"/>
      <c r="X17" s="194"/>
      <c r="Y17" s="194"/>
      <c r="Z17" s="194"/>
      <c r="AA17" s="194"/>
      <c r="AB17" s="194"/>
      <c r="AC17" s="194"/>
      <c r="AD17" s="194"/>
      <c r="AE17" s="194"/>
      <c r="AF17" s="194"/>
      <c r="AG17" s="194"/>
      <c r="AH17" s="194"/>
      <c r="AI17" s="194"/>
      <c r="AJ17" s="194"/>
      <c r="AK17" s="194"/>
      <c r="AL17" s="194"/>
      <c r="AM17" s="194"/>
    </row>
    <row r="18" spans="2:40" ht="15.75" customHeight="1" thickBot="1" x14ac:dyDescent="0.3">
      <c r="B18" s="335" t="s">
        <v>143</v>
      </c>
      <c r="C18" s="336"/>
      <c r="D18" s="336"/>
      <c r="E18" s="335" t="s">
        <v>0</v>
      </c>
      <c r="F18" s="336"/>
      <c r="G18" s="336"/>
      <c r="H18" s="336"/>
      <c r="I18" s="336"/>
      <c r="J18" s="339"/>
      <c r="K18" s="341" t="s">
        <v>78</v>
      </c>
      <c r="L18" s="342"/>
      <c r="M18" s="341" t="s">
        <v>79</v>
      </c>
      <c r="N18" s="342"/>
      <c r="O18" s="313" t="s">
        <v>80</v>
      </c>
      <c r="P18" s="314"/>
      <c r="Q18" s="341" t="s">
        <v>81</v>
      </c>
      <c r="R18" s="342"/>
      <c r="S18" s="313" t="s">
        <v>82</v>
      </c>
      <c r="T18" s="314"/>
      <c r="U18" s="315" t="s">
        <v>83</v>
      </c>
      <c r="V18" s="316"/>
      <c r="W18" s="370" t="s">
        <v>85</v>
      </c>
      <c r="X18" s="372" t="s">
        <v>0</v>
      </c>
      <c r="Y18" s="372" t="s">
        <v>84</v>
      </c>
      <c r="Z18" s="372"/>
      <c r="AA18" s="372"/>
      <c r="AB18" s="374"/>
      <c r="AC18" s="255" t="s">
        <v>85</v>
      </c>
      <c r="AD18" s="257" t="s">
        <v>0</v>
      </c>
      <c r="AE18" s="259" t="s">
        <v>87</v>
      </c>
      <c r="AF18" s="260"/>
      <c r="AG18" s="260"/>
      <c r="AH18" s="261"/>
      <c r="AI18" s="255" t="s">
        <v>85</v>
      </c>
      <c r="AJ18" s="257" t="s">
        <v>0</v>
      </c>
      <c r="AK18" s="259" t="s">
        <v>100</v>
      </c>
      <c r="AL18" s="260"/>
      <c r="AM18" s="260"/>
      <c r="AN18" s="261"/>
    </row>
    <row r="19" spans="2:40" ht="15.75" customHeight="1" thickBot="1" x14ac:dyDescent="0.3">
      <c r="B19" s="337"/>
      <c r="C19" s="338"/>
      <c r="D19" s="338"/>
      <c r="E19" s="337"/>
      <c r="F19" s="338"/>
      <c r="G19" s="338"/>
      <c r="H19" s="338"/>
      <c r="I19" s="338"/>
      <c r="J19" s="340"/>
      <c r="K19" s="80">
        <v>1</v>
      </c>
      <c r="L19" s="81">
        <v>2</v>
      </c>
      <c r="M19" s="80">
        <v>1</v>
      </c>
      <c r="N19" s="81">
        <v>2</v>
      </c>
      <c r="O19" s="82">
        <v>1</v>
      </c>
      <c r="P19" s="83">
        <v>2</v>
      </c>
      <c r="Q19" s="80">
        <v>1</v>
      </c>
      <c r="R19" s="81">
        <v>2</v>
      </c>
      <c r="S19" s="82">
        <v>1</v>
      </c>
      <c r="T19" s="83">
        <v>2</v>
      </c>
      <c r="U19" s="84">
        <v>1</v>
      </c>
      <c r="V19" s="120">
        <v>2</v>
      </c>
      <c r="W19" s="371"/>
      <c r="X19" s="373"/>
      <c r="Y19" s="193">
        <v>1</v>
      </c>
      <c r="Z19" s="193">
        <v>2</v>
      </c>
      <c r="AA19" s="193">
        <v>1</v>
      </c>
      <c r="AB19" s="125">
        <v>2</v>
      </c>
      <c r="AC19" s="256"/>
      <c r="AD19" s="258"/>
      <c r="AE19" s="192">
        <v>1</v>
      </c>
      <c r="AF19" s="125">
        <v>2</v>
      </c>
      <c r="AG19" s="193">
        <v>1</v>
      </c>
      <c r="AH19" s="125">
        <v>2</v>
      </c>
      <c r="AI19" s="256"/>
      <c r="AJ19" s="258"/>
      <c r="AK19" s="192">
        <v>1</v>
      </c>
      <c r="AL19" s="125">
        <v>2</v>
      </c>
      <c r="AM19" s="193">
        <v>1</v>
      </c>
      <c r="AN19" s="125">
        <v>2</v>
      </c>
    </row>
    <row r="20" spans="2:40" x14ac:dyDescent="0.25">
      <c r="B20" s="85">
        <v>1</v>
      </c>
      <c r="C20" s="333" t="s">
        <v>118</v>
      </c>
      <c r="D20" s="334"/>
      <c r="E20" s="325" t="s">
        <v>144</v>
      </c>
      <c r="F20" s="326"/>
      <c r="G20" s="326"/>
      <c r="H20" s="326"/>
      <c r="I20" s="326"/>
      <c r="J20" s="327"/>
      <c r="K20" s="96"/>
      <c r="L20" s="97"/>
      <c r="M20" s="96"/>
      <c r="N20" s="98"/>
      <c r="O20" s="99"/>
      <c r="P20" s="100"/>
      <c r="Q20" s="101"/>
      <c r="R20" s="98"/>
      <c r="S20" s="102"/>
      <c r="T20" s="103"/>
      <c r="U20" s="104"/>
      <c r="V20" s="121"/>
      <c r="W20" s="168" t="str">
        <f>IF(OR(F96="",H96=""),"1º GRUPO A",E57)</f>
        <v>1º GRUPO A</v>
      </c>
      <c r="X20" s="153"/>
      <c r="Y20" s="129"/>
      <c r="Z20" s="129"/>
      <c r="AA20" s="129"/>
      <c r="AB20" s="131"/>
      <c r="AC20" s="168" t="str">
        <f>IF(OR(M414="",O414=""),"PERDEDOR J1",IF(M414&lt;O414,E412,P412))</f>
        <v>PERDEDOR J1</v>
      </c>
      <c r="AD20" s="153"/>
      <c r="AE20" s="128"/>
      <c r="AF20" s="139"/>
      <c r="AG20" s="139"/>
      <c r="AH20" s="140"/>
      <c r="AI20" s="168" t="str">
        <f>IF(OR(M444="",O444=""),"PERDEDOR J9",IF(M444&lt;O444,E442,P442))</f>
        <v>PERDEDOR J9</v>
      </c>
      <c r="AJ20" s="153"/>
      <c r="AK20" s="128"/>
      <c r="AL20" s="139"/>
      <c r="AM20" s="139"/>
      <c r="AN20" s="140"/>
    </row>
    <row r="21" spans="2:40" x14ac:dyDescent="0.25">
      <c r="B21" s="86">
        <v>2</v>
      </c>
      <c r="C21" s="317" t="s">
        <v>119</v>
      </c>
      <c r="D21" s="318"/>
      <c r="E21" s="328" t="s">
        <v>145</v>
      </c>
      <c r="F21" s="329"/>
      <c r="G21" s="329"/>
      <c r="H21" s="329"/>
      <c r="I21" s="329"/>
      <c r="J21" s="330"/>
      <c r="K21" s="105"/>
      <c r="L21" s="106"/>
      <c r="M21" s="105"/>
      <c r="N21" s="107"/>
      <c r="O21" s="108"/>
      <c r="P21" s="109"/>
      <c r="Q21" s="110"/>
      <c r="R21" s="106"/>
      <c r="S21" s="111"/>
      <c r="T21" s="112"/>
      <c r="U21" s="113"/>
      <c r="V21" s="122"/>
      <c r="W21" s="169" t="str">
        <f>IF(OR(F405="",H405=""),"2º GRUPO H",E367)</f>
        <v>2º GRUPO H</v>
      </c>
      <c r="X21" s="149"/>
      <c r="Y21" s="123"/>
      <c r="Z21" s="123"/>
      <c r="AA21" s="123"/>
      <c r="AB21" s="133"/>
      <c r="AC21" s="169" t="str">
        <f>IF(OR(M417="",O417=""),"PERDEDOR J2",IF(M417&lt;O417,E415,P415))</f>
        <v>PERDEDOR J2</v>
      </c>
      <c r="AD21" s="149"/>
      <c r="AE21" s="124"/>
      <c r="AF21" s="141"/>
      <c r="AG21" s="141"/>
      <c r="AH21" s="142"/>
      <c r="AI21" s="169" t="str">
        <f>IF(OR(M447="",O447=""),"PERDEDOR J10",IF(M447&lt;O447,E445,P445))</f>
        <v>PERDEDOR J10</v>
      </c>
      <c r="AJ21" s="149"/>
      <c r="AK21" s="124"/>
      <c r="AL21" s="141"/>
      <c r="AM21" s="141"/>
      <c r="AN21" s="142"/>
    </row>
    <row r="22" spans="2:40" x14ac:dyDescent="0.25">
      <c r="B22" s="86">
        <v>3</v>
      </c>
      <c r="C22" s="317" t="s">
        <v>120</v>
      </c>
      <c r="D22" s="318"/>
      <c r="E22" s="325" t="s">
        <v>146</v>
      </c>
      <c r="F22" s="326"/>
      <c r="G22" s="326"/>
      <c r="H22" s="326"/>
      <c r="I22" s="326"/>
      <c r="J22" s="327"/>
      <c r="K22" s="105"/>
      <c r="L22" s="106"/>
      <c r="M22" s="105"/>
      <c r="N22" s="107"/>
      <c r="O22" s="108"/>
      <c r="P22" s="109"/>
      <c r="Q22" s="110"/>
      <c r="R22" s="106"/>
      <c r="S22" s="111"/>
      <c r="T22" s="112"/>
      <c r="U22" s="113"/>
      <c r="V22" s="122"/>
      <c r="W22" s="169" t="str">
        <f>IF(OR(F140="",H140=""),"1º GRUPO B",E101)</f>
        <v>1º GRUPO B</v>
      </c>
      <c r="X22" s="149"/>
      <c r="Y22" s="123"/>
      <c r="Z22" s="123"/>
      <c r="AA22" s="123"/>
      <c r="AB22" s="133"/>
      <c r="AC22" s="169" t="str">
        <f>IF(OR(M420="",O420=""),"PERDEDOR J3",IF(M420&lt;O420,E418,P418))</f>
        <v>PERDEDOR J3</v>
      </c>
      <c r="AD22" s="149"/>
      <c r="AE22" s="124"/>
      <c r="AF22" s="141"/>
      <c r="AG22" s="141"/>
      <c r="AH22" s="142"/>
      <c r="AI22" s="169" t="str">
        <f>IF(OR(M450="",O450=""),"PERDEDOR J11",IF(M450&lt;O450,E448,P448))</f>
        <v>PERDEDOR J11</v>
      </c>
      <c r="AJ22" s="149"/>
      <c r="AK22" s="124"/>
      <c r="AL22" s="141"/>
      <c r="AM22" s="141"/>
      <c r="AN22" s="142"/>
    </row>
    <row r="23" spans="2:40" x14ac:dyDescent="0.25">
      <c r="B23" s="86">
        <v>4</v>
      </c>
      <c r="C23" s="317" t="s">
        <v>121</v>
      </c>
      <c r="D23" s="318"/>
      <c r="E23" s="325" t="s">
        <v>147</v>
      </c>
      <c r="F23" s="326"/>
      <c r="G23" s="326"/>
      <c r="H23" s="326"/>
      <c r="I23" s="326"/>
      <c r="J23" s="327"/>
      <c r="K23" s="105"/>
      <c r="L23" s="106"/>
      <c r="M23" s="110"/>
      <c r="N23" s="107"/>
      <c r="O23" s="108"/>
      <c r="P23" s="109"/>
      <c r="Q23" s="110"/>
      <c r="R23" s="106"/>
      <c r="S23" s="111"/>
      <c r="T23" s="112"/>
      <c r="U23" s="113"/>
      <c r="V23" s="122"/>
      <c r="W23" s="170" t="str">
        <f>IF(OR(F361="",H361=""),"2º GRUPO G",E323)</f>
        <v>2º GRUPO G</v>
      </c>
      <c r="X23" s="149"/>
      <c r="Y23" s="123"/>
      <c r="Z23" s="123"/>
      <c r="AA23" s="123"/>
      <c r="AB23" s="133"/>
      <c r="AC23" s="169" t="str">
        <f>IF(OR(M423="",O423=""),"PERDEDOR J4",IF(M423&lt;O423,E421,P421))</f>
        <v>PERDEDOR J4</v>
      </c>
      <c r="AD23" s="149"/>
      <c r="AE23" s="124"/>
      <c r="AF23" s="141"/>
      <c r="AG23" s="141"/>
      <c r="AH23" s="142"/>
      <c r="AI23" s="169" t="str">
        <f>IF(OR(M450="",O450=""),"PERDEDOR J11",IF(M450&lt;O450,E448,P448))</f>
        <v>PERDEDOR J11</v>
      </c>
      <c r="AJ23" s="149"/>
      <c r="AK23" s="124"/>
      <c r="AL23" s="141"/>
      <c r="AM23" s="141"/>
      <c r="AN23" s="142"/>
    </row>
    <row r="24" spans="2:40" x14ac:dyDescent="0.25">
      <c r="B24" s="86">
        <v>5</v>
      </c>
      <c r="C24" s="317" t="s">
        <v>122</v>
      </c>
      <c r="D24" s="318"/>
      <c r="E24" s="325" t="s">
        <v>148</v>
      </c>
      <c r="F24" s="326"/>
      <c r="G24" s="326"/>
      <c r="H24" s="326"/>
      <c r="I24" s="326"/>
      <c r="J24" s="327"/>
      <c r="K24" s="105"/>
      <c r="L24" s="106"/>
      <c r="M24" s="105"/>
      <c r="N24" s="107"/>
      <c r="O24" s="108"/>
      <c r="P24" s="109"/>
      <c r="Q24" s="110"/>
      <c r="R24" s="106"/>
      <c r="S24" s="111"/>
      <c r="T24" s="112"/>
      <c r="U24" s="113"/>
      <c r="V24" s="122"/>
      <c r="W24" s="169" t="str">
        <f>IF(OR(F184="",H184=""),"1º GRUPO C",E145)</f>
        <v>1º GRUPO C</v>
      </c>
      <c r="X24" s="149"/>
      <c r="Y24" s="123"/>
      <c r="Z24" s="123"/>
      <c r="AA24" s="123"/>
      <c r="AB24" s="133"/>
      <c r="AC24" s="169" t="str">
        <f>IF(OR(M426="",O426=""),"PERDEDOR J5",IF(M426&lt;O426,E424,P424))</f>
        <v>PERDEDOR J5</v>
      </c>
      <c r="AD24" s="149"/>
      <c r="AE24" s="124"/>
      <c r="AF24" s="141"/>
      <c r="AG24" s="141"/>
      <c r="AH24" s="142"/>
      <c r="AI24" s="169" t="str">
        <f>IF(OR(M480="",O480=""),"VENCEDOR J17",IF(M480&gt;O480,E478,P478))</f>
        <v>VENCEDOR J17</v>
      </c>
      <c r="AJ24" s="149"/>
      <c r="AK24" s="124"/>
      <c r="AL24" s="141"/>
      <c r="AM24" s="141"/>
      <c r="AN24" s="142"/>
    </row>
    <row r="25" spans="2:40" ht="15.75" thickBot="1" x14ac:dyDescent="0.3">
      <c r="B25" s="86">
        <v>6</v>
      </c>
      <c r="C25" s="317" t="s">
        <v>123</v>
      </c>
      <c r="D25" s="318"/>
      <c r="E25" s="325" t="s">
        <v>154</v>
      </c>
      <c r="F25" s="326"/>
      <c r="G25" s="326"/>
      <c r="H25" s="326"/>
      <c r="I25" s="326"/>
      <c r="J25" s="327"/>
      <c r="K25" s="105"/>
      <c r="L25" s="106"/>
      <c r="M25" s="105"/>
      <c r="N25" s="107"/>
      <c r="O25" s="108"/>
      <c r="P25" s="109"/>
      <c r="Q25" s="110"/>
      <c r="R25" s="106"/>
      <c r="S25" s="111"/>
      <c r="T25" s="112"/>
      <c r="U25" s="113"/>
      <c r="V25" s="122"/>
      <c r="W25" s="169" t="str">
        <f>IF(OR(F317="",H317=""),"2º GRUPO F",E279)</f>
        <v>2º GRUPO F</v>
      </c>
      <c r="X25" s="149"/>
      <c r="Y25" s="123"/>
      <c r="Z25" s="123"/>
      <c r="AA25" s="123"/>
      <c r="AB25" s="133"/>
      <c r="AC25" s="169" t="str">
        <f>IF(OR(M429="",O429=""),"PERDEDOR J6",IF(M429&lt;O429,E427,P427))</f>
        <v>PERDEDOR J6</v>
      </c>
      <c r="AD25" s="149"/>
      <c r="AE25" s="124"/>
      <c r="AF25" s="141"/>
      <c r="AG25" s="141"/>
      <c r="AH25" s="142"/>
      <c r="AI25" s="169" t="str">
        <f>IF(OR(M483="",O483=""),"VENCEDOR J18",IF(M483&gt;O483,E481,P481))</f>
        <v>VENCEDOR J18</v>
      </c>
      <c r="AJ25" s="149"/>
      <c r="AK25" s="124"/>
      <c r="AL25" s="141"/>
      <c r="AM25" s="141"/>
      <c r="AN25" s="142"/>
    </row>
    <row r="26" spans="2:40" x14ac:dyDescent="0.25">
      <c r="B26" s="86">
        <v>7</v>
      </c>
      <c r="C26" s="317" t="s">
        <v>124</v>
      </c>
      <c r="D26" s="318"/>
      <c r="E26" s="325" t="s">
        <v>149</v>
      </c>
      <c r="F26" s="326"/>
      <c r="G26" s="326"/>
      <c r="H26" s="326"/>
      <c r="I26" s="326"/>
      <c r="J26" s="327"/>
      <c r="K26" s="105"/>
      <c r="L26" s="106"/>
      <c r="M26" s="105"/>
      <c r="N26" s="107"/>
      <c r="O26" s="108"/>
      <c r="P26" s="109"/>
      <c r="Q26" s="110"/>
      <c r="R26" s="106"/>
      <c r="S26" s="111"/>
      <c r="T26" s="112"/>
      <c r="U26" s="113"/>
      <c r="V26" s="122"/>
      <c r="W26" s="169" t="str">
        <f>IF(OR(F228="",H228=""),"1º GRUPO D",E189)</f>
        <v>1º GRUPO D</v>
      </c>
      <c r="X26" s="149"/>
      <c r="Y26" s="123"/>
      <c r="Z26" s="123"/>
      <c r="AA26" s="123"/>
      <c r="AB26" s="133"/>
      <c r="AC26" s="169" t="str">
        <f>IF(OR(M432="",O432=""),"PERDEDOR J7",IF(M432&lt;O432,E430,P430))</f>
        <v>PERDEDOR J7</v>
      </c>
      <c r="AD26" s="149"/>
      <c r="AE26" s="124"/>
      <c r="AF26" s="124"/>
      <c r="AG26" s="124"/>
      <c r="AH26" s="143"/>
      <c r="AI26" s="262" t="s">
        <v>85</v>
      </c>
      <c r="AJ26" s="264" t="s">
        <v>0</v>
      </c>
      <c r="AK26" s="266" t="s">
        <v>101</v>
      </c>
      <c r="AL26" s="255"/>
      <c r="AM26" s="255"/>
      <c r="AN26" s="267"/>
    </row>
    <row r="27" spans="2:40" ht="15.75" thickBot="1" x14ac:dyDescent="0.3">
      <c r="B27" s="86">
        <v>8</v>
      </c>
      <c r="C27" s="317" t="s">
        <v>125</v>
      </c>
      <c r="D27" s="318"/>
      <c r="E27" s="328" t="s">
        <v>150</v>
      </c>
      <c r="F27" s="329"/>
      <c r="G27" s="329"/>
      <c r="H27" s="329"/>
      <c r="I27" s="329"/>
      <c r="J27" s="330"/>
      <c r="K27" s="105"/>
      <c r="L27" s="106"/>
      <c r="M27" s="105"/>
      <c r="N27" s="107"/>
      <c r="O27" s="108"/>
      <c r="P27" s="109"/>
      <c r="Q27" s="110"/>
      <c r="R27" s="106"/>
      <c r="S27" s="111"/>
      <c r="T27" s="112"/>
      <c r="U27" s="113"/>
      <c r="V27" s="122"/>
      <c r="W27" s="169" t="str">
        <f>IF(OR(F273="",H273=""),"2º GRUPO E",E235)</f>
        <v>2º GRUPO E</v>
      </c>
      <c r="X27" s="149"/>
      <c r="Y27" s="123"/>
      <c r="Z27" s="123"/>
      <c r="AA27" s="123"/>
      <c r="AB27" s="133"/>
      <c r="AC27" s="172" t="str">
        <f>IF(OR(M435="",O435=""),"PERDEDOR J8",IF(M435&lt;O435,E433,P433))</f>
        <v>PERDEDOR J8</v>
      </c>
      <c r="AD27" s="151"/>
      <c r="AE27" s="135"/>
      <c r="AF27" s="135"/>
      <c r="AG27" s="135"/>
      <c r="AH27" s="144"/>
      <c r="AI27" s="263"/>
      <c r="AJ27" s="265"/>
      <c r="AK27" s="193">
        <v>1</v>
      </c>
      <c r="AL27" s="127">
        <v>2</v>
      </c>
      <c r="AM27" s="193">
        <v>1</v>
      </c>
      <c r="AN27" s="125">
        <v>2</v>
      </c>
    </row>
    <row r="28" spans="2:40" x14ac:dyDescent="0.25">
      <c r="B28" s="86">
        <v>9</v>
      </c>
      <c r="C28" s="317" t="s">
        <v>126</v>
      </c>
      <c r="D28" s="318"/>
      <c r="E28" s="325" t="s">
        <v>151</v>
      </c>
      <c r="F28" s="326"/>
      <c r="G28" s="326"/>
      <c r="H28" s="326"/>
      <c r="I28" s="326"/>
      <c r="J28" s="327"/>
      <c r="K28" s="105"/>
      <c r="L28" s="106"/>
      <c r="M28" s="105"/>
      <c r="N28" s="107"/>
      <c r="O28" s="108"/>
      <c r="P28" s="109"/>
      <c r="Q28" s="110"/>
      <c r="R28" s="106"/>
      <c r="S28" s="111"/>
      <c r="T28" s="112"/>
      <c r="U28" s="113"/>
      <c r="V28" s="122"/>
      <c r="W28" s="169" t="str">
        <f>IF(OR(F273="",H273=""),"1º GRUPO E",E234)</f>
        <v>1º GRUPO E</v>
      </c>
      <c r="X28" s="149"/>
      <c r="Y28" s="123"/>
      <c r="Z28" s="123"/>
      <c r="AA28" s="123"/>
      <c r="AB28" s="133"/>
      <c r="AC28" s="168" t="str">
        <f>IF(OR(M444="",O444=""),"VENCEDOR J9",IF(M444&gt;O444,E442,P442))</f>
        <v>VENCEDOR J9</v>
      </c>
      <c r="AD28" s="145"/>
      <c r="AE28" s="146"/>
      <c r="AF28" s="147"/>
      <c r="AG28" s="146"/>
      <c r="AH28" s="148"/>
      <c r="AI28" s="153" t="str">
        <f>IF(OR(M480="",O480=""),"PERDEDOR J17",IF(M480&lt;O480,E478,P478))</f>
        <v>PERDEDOR J17</v>
      </c>
      <c r="AJ28" s="164"/>
      <c r="AK28" s="164"/>
      <c r="AL28" s="165"/>
      <c r="AM28" s="164"/>
      <c r="AN28" s="166"/>
    </row>
    <row r="29" spans="2:40" ht="15.75" thickBot="1" x14ac:dyDescent="0.3">
      <c r="B29" s="86">
        <v>10</v>
      </c>
      <c r="C29" s="317" t="s">
        <v>127</v>
      </c>
      <c r="D29" s="318"/>
      <c r="E29" s="325" t="s">
        <v>152</v>
      </c>
      <c r="F29" s="326"/>
      <c r="G29" s="326"/>
      <c r="H29" s="326"/>
      <c r="I29" s="326"/>
      <c r="J29" s="327"/>
      <c r="K29" s="105"/>
      <c r="L29" s="106"/>
      <c r="M29" s="105"/>
      <c r="N29" s="107"/>
      <c r="O29" s="108"/>
      <c r="P29" s="109"/>
      <c r="Q29" s="110"/>
      <c r="R29" s="106"/>
      <c r="S29" s="111"/>
      <c r="T29" s="112"/>
      <c r="U29" s="113"/>
      <c r="V29" s="122"/>
      <c r="W29" s="169" t="str">
        <f>IF(OR(F228="",H228=""),"2º GRUPO D",E190)</f>
        <v>2º GRUPO D</v>
      </c>
      <c r="X29" s="149"/>
      <c r="Y29" s="123"/>
      <c r="Z29" s="123"/>
      <c r="AA29" s="123"/>
      <c r="AB29" s="133"/>
      <c r="AC29" s="169" t="str">
        <f>IF(OR(M447="",O447=""),"VENCEDOR J10",IF(M447&gt;O447,E445,P445))</f>
        <v>VENCEDOR J10</v>
      </c>
      <c r="AD29" s="149"/>
      <c r="AE29" s="124"/>
      <c r="AF29" s="150"/>
      <c r="AG29" s="124"/>
      <c r="AH29" s="143"/>
      <c r="AI29" s="151" t="str">
        <f>IF(OR(M483="",O483=""),"PERDEDOR J18",IF(M483&lt;O483,E481,P481))</f>
        <v>PERDEDOR J18</v>
      </c>
      <c r="AJ29" s="159"/>
      <c r="AK29" s="159"/>
      <c r="AL29" s="160"/>
      <c r="AM29" s="159"/>
      <c r="AN29" s="167"/>
    </row>
    <row r="30" spans="2:40" x14ac:dyDescent="0.25">
      <c r="B30" s="86">
        <v>11</v>
      </c>
      <c r="C30" s="317" t="s">
        <v>128</v>
      </c>
      <c r="D30" s="318"/>
      <c r="E30" s="325" t="s">
        <v>153</v>
      </c>
      <c r="F30" s="326"/>
      <c r="G30" s="326"/>
      <c r="H30" s="326"/>
      <c r="I30" s="326"/>
      <c r="J30" s="327"/>
      <c r="K30" s="105"/>
      <c r="L30" s="106"/>
      <c r="M30" s="105"/>
      <c r="N30" s="107"/>
      <c r="O30" s="108"/>
      <c r="P30" s="109"/>
      <c r="Q30" s="110"/>
      <c r="R30" s="106"/>
      <c r="S30" s="111"/>
      <c r="T30" s="112"/>
      <c r="U30" s="113"/>
      <c r="V30" s="122"/>
      <c r="W30" s="169" t="str">
        <f>IF(OR(F317="",H317=""),"1º GRUPO F",E278)</f>
        <v>1º GRUPO F</v>
      </c>
      <c r="X30" s="149"/>
      <c r="Y30" s="123"/>
      <c r="Z30" s="123"/>
      <c r="AA30" s="123"/>
      <c r="AB30" s="133"/>
      <c r="AC30" s="169" t="str">
        <f>IF(OR(M450="",O450=""),"VENCEDOR J11",IF(M450&gt;O450,E448,P448))</f>
        <v>VENCEDOR J11</v>
      </c>
      <c r="AD30" s="149"/>
      <c r="AE30" s="124"/>
      <c r="AF30" s="150"/>
      <c r="AG30" s="124"/>
      <c r="AH30" s="143"/>
      <c r="AI30" s="262" t="s">
        <v>85</v>
      </c>
      <c r="AJ30" s="264" t="s">
        <v>0</v>
      </c>
      <c r="AK30" s="266" t="s">
        <v>102</v>
      </c>
      <c r="AL30" s="255"/>
      <c r="AM30" s="255"/>
      <c r="AN30" s="267"/>
    </row>
    <row r="31" spans="2:40" ht="15.75" thickBot="1" x14ac:dyDescent="0.3">
      <c r="B31" s="86">
        <v>12</v>
      </c>
      <c r="C31" s="317" t="s">
        <v>129</v>
      </c>
      <c r="D31" s="318"/>
      <c r="E31" s="325" t="s">
        <v>155</v>
      </c>
      <c r="F31" s="326"/>
      <c r="G31" s="326"/>
      <c r="H31" s="326"/>
      <c r="I31" s="326"/>
      <c r="J31" s="327"/>
      <c r="K31" s="105"/>
      <c r="L31" s="106"/>
      <c r="M31" s="105"/>
      <c r="N31" s="107"/>
      <c r="O31" s="108"/>
      <c r="P31" s="109"/>
      <c r="Q31" s="110"/>
      <c r="R31" s="106"/>
      <c r="S31" s="111"/>
      <c r="T31" s="112"/>
      <c r="U31" s="113"/>
      <c r="V31" s="122"/>
      <c r="W31" s="169" t="str">
        <f>IF(OR(F184="",H184=""),"2º GRUPO C",E146)</f>
        <v>2º GRUPO C</v>
      </c>
      <c r="X31" s="149"/>
      <c r="Y31" s="123"/>
      <c r="Z31" s="123"/>
      <c r="AA31" s="123"/>
      <c r="AB31" s="133"/>
      <c r="AC31" s="171" t="str">
        <f>IF(OR(M453="",O453=""),"VENCEDOR J12",IF(M453&gt;O453,E451,P451))</f>
        <v>VENCEDOR J12</v>
      </c>
      <c r="AD31" s="151"/>
      <c r="AE31" s="135"/>
      <c r="AF31" s="152"/>
      <c r="AG31" s="135"/>
      <c r="AH31" s="144"/>
      <c r="AI31" s="263"/>
      <c r="AJ31" s="265"/>
      <c r="AK31" s="193">
        <v>1</v>
      </c>
      <c r="AL31" s="127">
        <v>2</v>
      </c>
      <c r="AM31" s="193">
        <v>1</v>
      </c>
      <c r="AN31" s="125">
        <v>2</v>
      </c>
    </row>
    <row r="32" spans="2:40" x14ac:dyDescent="0.25">
      <c r="B32" s="86">
        <v>13</v>
      </c>
      <c r="C32" s="317" t="s">
        <v>130</v>
      </c>
      <c r="D32" s="318"/>
      <c r="E32" s="325" t="s">
        <v>156</v>
      </c>
      <c r="F32" s="326"/>
      <c r="G32" s="326"/>
      <c r="H32" s="326"/>
      <c r="I32" s="326"/>
      <c r="J32" s="327"/>
      <c r="K32" s="105"/>
      <c r="L32" s="106"/>
      <c r="M32" s="105"/>
      <c r="N32" s="107"/>
      <c r="O32" s="108"/>
      <c r="P32" s="109"/>
      <c r="Q32" s="110"/>
      <c r="R32" s="106"/>
      <c r="S32" s="111"/>
      <c r="T32" s="112"/>
      <c r="U32" s="113"/>
      <c r="V32" s="122"/>
      <c r="W32" s="169" t="str">
        <f>IF(OR(F361="",H361=""),"1º GRUPO G",E322)</f>
        <v>1º GRUPO G</v>
      </c>
      <c r="X32" s="149"/>
      <c r="Y32" s="123"/>
      <c r="Z32" s="123"/>
      <c r="AA32" s="123"/>
      <c r="AB32" s="133"/>
      <c r="AC32" s="168" t="str">
        <f>IF(OR(M492="",O492=""),"VENCEDOR J17",IF(M492&gt;O492,E490,P490))</f>
        <v>VENCEDOR J17</v>
      </c>
      <c r="AD32" s="145"/>
      <c r="AE32" s="146"/>
      <c r="AF32" s="147"/>
      <c r="AG32" s="146"/>
      <c r="AH32" s="148"/>
      <c r="AI32" s="153" t="str">
        <f>IF(OR(M504="",O504=""),"PERDEDOR J19",IF(M504&lt;O504,E502,P502))</f>
        <v>PERDEDOR J19</v>
      </c>
      <c r="AJ32" s="164"/>
      <c r="AK32" s="164"/>
      <c r="AL32" s="165"/>
      <c r="AM32" s="164"/>
      <c r="AN32" s="166"/>
    </row>
    <row r="33" spans="2:40" ht="15.75" thickBot="1" x14ac:dyDescent="0.3">
      <c r="B33" s="86">
        <v>14</v>
      </c>
      <c r="C33" s="317" t="s">
        <v>177</v>
      </c>
      <c r="D33" s="318"/>
      <c r="E33" s="328" t="s">
        <v>157</v>
      </c>
      <c r="F33" s="329"/>
      <c r="G33" s="329"/>
      <c r="H33" s="329"/>
      <c r="I33" s="329"/>
      <c r="J33" s="330"/>
      <c r="K33" s="105"/>
      <c r="L33" s="106"/>
      <c r="M33" s="105"/>
      <c r="N33" s="107"/>
      <c r="O33" s="108"/>
      <c r="P33" s="109"/>
      <c r="Q33" s="110"/>
      <c r="R33" s="106"/>
      <c r="S33" s="111"/>
      <c r="T33" s="112"/>
      <c r="U33" s="113"/>
      <c r="V33" s="122"/>
      <c r="W33" s="169" t="str">
        <f>IF(OR(F140="",H140=""),"2º GRUPO B",E102)</f>
        <v>2º GRUPO B</v>
      </c>
      <c r="X33" s="149"/>
      <c r="Y33" s="123"/>
      <c r="Z33" s="123"/>
      <c r="AA33" s="123"/>
      <c r="AB33" s="133"/>
      <c r="AC33" s="171" t="str">
        <f>IF(OR(M495="",O495=""),"VENCEDOR J18",IF(M495&gt;O495,E493,P493))</f>
        <v>VENCEDOR J18</v>
      </c>
      <c r="AD33" s="151"/>
      <c r="AE33" s="135"/>
      <c r="AF33" s="152"/>
      <c r="AG33" s="135"/>
      <c r="AH33" s="144"/>
      <c r="AI33" s="151" t="str">
        <f>IF(OR(M507="",O507=""),"PERDEDOR J20",IF(M507&lt;O507,E505,P505))</f>
        <v>PERDEDOR J20</v>
      </c>
      <c r="AJ33" s="159"/>
      <c r="AK33" s="159"/>
      <c r="AL33" s="160"/>
      <c r="AM33" s="159"/>
      <c r="AN33" s="167"/>
    </row>
    <row r="34" spans="2:40" x14ac:dyDescent="0.25">
      <c r="B34" s="86">
        <v>15</v>
      </c>
      <c r="C34" s="317" t="s">
        <v>131</v>
      </c>
      <c r="D34" s="318"/>
      <c r="E34" s="325" t="s">
        <v>158</v>
      </c>
      <c r="F34" s="326"/>
      <c r="G34" s="326"/>
      <c r="H34" s="326"/>
      <c r="I34" s="326"/>
      <c r="J34" s="327"/>
      <c r="K34" s="105"/>
      <c r="L34" s="106"/>
      <c r="M34" s="105"/>
      <c r="N34" s="107"/>
      <c r="O34" s="108"/>
      <c r="P34" s="109"/>
      <c r="Q34" s="110"/>
      <c r="R34" s="106"/>
      <c r="S34" s="111"/>
      <c r="T34" s="112"/>
      <c r="U34" s="113"/>
      <c r="V34" s="122"/>
      <c r="W34" s="169" t="str">
        <f>IF(OR(F405="",H405=""),"1º GRUPO H",E366)</f>
        <v>1º GRUPO H</v>
      </c>
      <c r="X34" s="149"/>
      <c r="Y34" s="123"/>
      <c r="Z34" s="123"/>
      <c r="AA34" s="123"/>
      <c r="AB34" s="133"/>
      <c r="AC34" s="262" t="s">
        <v>85</v>
      </c>
      <c r="AD34" s="264" t="s">
        <v>0</v>
      </c>
      <c r="AE34" s="369" t="s">
        <v>88</v>
      </c>
      <c r="AF34" s="260"/>
      <c r="AG34" s="260"/>
      <c r="AH34" s="261"/>
      <c r="AI34" s="197"/>
      <c r="AJ34" s="197"/>
      <c r="AK34" s="197"/>
      <c r="AL34" s="197"/>
      <c r="AM34" s="194"/>
    </row>
    <row r="35" spans="2:40" ht="15.75" thickBot="1" x14ac:dyDescent="0.3">
      <c r="B35" s="86">
        <v>16</v>
      </c>
      <c r="C35" s="317" t="s">
        <v>178</v>
      </c>
      <c r="D35" s="318"/>
      <c r="E35" s="325" t="s">
        <v>159</v>
      </c>
      <c r="F35" s="326"/>
      <c r="G35" s="326"/>
      <c r="H35" s="326"/>
      <c r="I35" s="326"/>
      <c r="J35" s="327"/>
      <c r="K35" s="105"/>
      <c r="L35" s="106"/>
      <c r="M35" s="105"/>
      <c r="N35" s="107"/>
      <c r="O35" s="108"/>
      <c r="P35" s="109"/>
      <c r="Q35" s="110"/>
      <c r="R35" s="106"/>
      <c r="S35" s="111"/>
      <c r="T35" s="112"/>
      <c r="U35" s="113"/>
      <c r="V35" s="122"/>
      <c r="W35" s="171" t="str">
        <f>IF(OR(F96="",H96=""),"2º GRUPO A",E58)</f>
        <v>2º GRUPO A</v>
      </c>
      <c r="X35" s="151"/>
      <c r="Y35" s="136"/>
      <c r="Z35" s="136"/>
      <c r="AA35" s="137"/>
      <c r="AB35" s="138"/>
      <c r="AC35" s="263"/>
      <c r="AD35" s="265"/>
      <c r="AE35" s="193">
        <v>1</v>
      </c>
      <c r="AF35" s="125">
        <v>2</v>
      </c>
      <c r="AG35" s="193">
        <v>1</v>
      </c>
      <c r="AH35" s="125">
        <v>2</v>
      </c>
      <c r="AI35" s="197"/>
      <c r="AJ35" s="197"/>
      <c r="AK35" s="197"/>
      <c r="AL35" s="197"/>
      <c r="AM35" s="194"/>
    </row>
    <row r="36" spans="2:40" x14ac:dyDescent="0.25">
      <c r="B36" s="86">
        <v>17</v>
      </c>
      <c r="C36" s="317" t="s">
        <v>182</v>
      </c>
      <c r="D36" s="318"/>
      <c r="E36" s="325" t="s">
        <v>160</v>
      </c>
      <c r="F36" s="326"/>
      <c r="G36" s="326"/>
      <c r="H36" s="326"/>
      <c r="I36" s="326"/>
      <c r="J36" s="327"/>
      <c r="K36" s="105"/>
      <c r="L36" s="106"/>
      <c r="M36" s="105"/>
      <c r="N36" s="107"/>
      <c r="O36" s="108"/>
      <c r="P36" s="109"/>
      <c r="Q36" s="110"/>
      <c r="R36" s="106"/>
      <c r="S36" s="111"/>
      <c r="T36" s="112"/>
      <c r="U36" s="113"/>
      <c r="V36" s="122"/>
      <c r="W36" s="370" t="s">
        <v>85</v>
      </c>
      <c r="X36" s="372" t="s">
        <v>0</v>
      </c>
      <c r="Y36" s="266" t="s">
        <v>86</v>
      </c>
      <c r="Z36" s="255"/>
      <c r="AA36" s="255"/>
      <c r="AB36" s="267"/>
      <c r="AC36" s="153" t="str">
        <f>IF(OR(M462="",O462=""),"PERDEDOR J13",IF(M462&lt;O462,E460,P460))</f>
        <v>PERDEDOR J13</v>
      </c>
      <c r="AD36" s="128"/>
      <c r="AE36" s="128"/>
      <c r="AF36" s="154"/>
      <c r="AG36" s="128"/>
      <c r="AH36" s="128"/>
      <c r="AI36" s="197"/>
      <c r="AJ36" s="197"/>
      <c r="AK36" s="197"/>
      <c r="AL36" s="197"/>
      <c r="AM36" s="194"/>
    </row>
    <row r="37" spans="2:40" ht="15.75" thickBot="1" x14ac:dyDescent="0.3">
      <c r="B37" s="86">
        <v>18</v>
      </c>
      <c r="C37" s="317" t="s">
        <v>132</v>
      </c>
      <c r="D37" s="318"/>
      <c r="E37" s="325" t="s">
        <v>161</v>
      </c>
      <c r="F37" s="326"/>
      <c r="G37" s="326"/>
      <c r="H37" s="326"/>
      <c r="I37" s="326"/>
      <c r="J37" s="327"/>
      <c r="K37" s="105"/>
      <c r="L37" s="106"/>
      <c r="M37" s="105"/>
      <c r="N37" s="106"/>
      <c r="O37" s="111"/>
      <c r="P37" s="112"/>
      <c r="Q37" s="105"/>
      <c r="R37" s="106"/>
      <c r="S37" s="111"/>
      <c r="T37" s="112"/>
      <c r="U37" s="113"/>
      <c r="V37" s="122"/>
      <c r="W37" s="371"/>
      <c r="X37" s="373"/>
      <c r="Y37" s="193">
        <v>1</v>
      </c>
      <c r="Z37" s="127">
        <v>2</v>
      </c>
      <c r="AA37" s="193">
        <v>1</v>
      </c>
      <c r="AB37" s="125">
        <v>2</v>
      </c>
      <c r="AC37" s="149" t="str">
        <f>IF(OR(M465="",O465=""),"PERDEDOR J14",IF(M465&gt;O465,E463,P463))</f>
        <v>PERDEDOR J14</v>
      </c>
      <c r="AD37" s="124"/>
      <c r="AE37" s="124"/>
      <c r="AF37" s="150"/>
      <c r="AG37" s="124"/>
      <c r="AH37" s="124"/>
      <c r="AI37" s="197"/>
      <c r="AJ37" s="197"/>
      <c r="AK37" s="197"/>
      <c r="AL37" s="197"/>
      <c r="AM37" s="194"/>
    </row>
    <row r="38" spans="2:40" x14ac:dyDescent="0.25">
      <c r="B38" s="86">
        <v>19</v>
      </c>
      <c r="C38" s="317" t="s">
        <v>179</v>
      </c>
      <c r="D38" s="318"/>
      <c r="E38" s="325" t="s">
        <v>162</v>
      </c>
      <c r="F38" s="326"/>
      <c r="G38" s="326"/>
      <c r="H38" s="326"/>
      <c r="I38" s="326"/>
      <c r="J38" s="327"/>
      <c r="K38" s="105"/>
      <c r="L38" s="106"/>
      <c r="M38" s="105"/>
      <c r="N38" s="106"/>
      <c r="O38" s="111"/>
      <c r="P38" s="112"/>
      <c r="Q38" s="105"/>
      <c r="R38" s="106"/>
      <c r="S38" s="114"/>
      <c r="T38" s="112"/>
      <c r="U38" s="113"/>
      <c r="V38" s="122"/>
      <c r="W38" s="130" t="str">
        <f>IF(OR(M414="",O414=""),"VENCEDOR J1",IF(M414&gt;O414,E412,P412))</f>
        <v>VENCEDOR J1</v>
      </c>
      <c r="X38" s="128"/>
      <c r="Y38" s="128"/>
      <c r="Z38" s="154"/>
      <c r="AA38" s="128"/>
      <c r="AB38" s="155"/>
      <c r="AC38" s="149" t="str">
        <f>IF(OR(M468="",O468=""),"PERDEDOR J15",IF(M468&lt;O468,E466,P466))</f>
        <v>PERDEDOR J15</v>
      </c>
      <c r="AD38" s="124"/>
      <c r="AE38" s="124"/>
      <c r="AF38" s="150"/>
      <c r="AG38" s="124"/>
      <c r="AH38" s="124"/>
      <c r="AI38" s="197"/>
      <c r="AJ38" s="197"/>
      <c r="AK38" s="197"/>
      <c r="AL38" s="197"/>
      <c r="AM38" s="194"/>
    </row>
    <row r="39" spans="2:40" ht="15.75" thickBot="1" x14ac:dyDescent="0.3">
      <c r="B39" s="86">
        <v>20</v>
      </c>
      <c r="C39" s="317" t="s">
        <v>133</v>
      </c>
      <c r="D39" s="318"/>
      <c r="E39" s="328" t="s">
        <v>163</v>
      </c>
      <c r="F39" s="329"/>
      <c r="G39" s="329"/>
      <c r="H39" s="329"/>
      <c r="I39" s="329"/>
      <c r="J39" s="330"/>
      <c r="K39" s="105"/>
      <c r="L39" s="106"/>
      <c r="M39" s="105"/>
      <c r="N39" s="106"/>
      <c r="O39" s="111"/>
      <c r="P39" s="112"/>
      <c r="Q39" s="105"/>
      <c r="R39" s="106"/>
      <c r="S39" s="114"/>
      <c r="T39" s="112"/>
      <c r="U39" s="113"/>
      <c r="V39" s="122"/>
      <c r="W39" s="132" t="str">
        <f>IF(OR(M417="",O417=""),"VENCEDOR J2",IF(M417&gt;O417,E415,P415))</f>
        <v>VENCEDOR J2</v>
      </c>
      <c r="X39" s="124"/>
      <c r="Y39" s="124"/>
      <c r="Z39" s="150"/>
      <c r="AA39" s="124"/>
      <c r="AB39" s="143"/>
      <c r="AC39" s="156" t="str">
        <f>IF(OR(M471="",O471=""),"PERDEDOR J16",IF(M471&gt;O471,E469,P469))</f>
        <v>PERDEDOR J16</v>
      </c>
      <c r="AD39" s="157"/>
      <c r="AE39" s="157"/>
      <c r="AF39" s="158"/>
      <c r="AG39" s="157"/>
      <c r="AH39" s="157"/>
      <c r="AI39" s="197"/>
      <c r="AJ39" s="197"/>
      <c r="AK39" s="197"/>
      <c r="AL39" s="197"/>
      <c r="AM39" s="194"/>
    </row>
    <row r="40" spans="2:40" x14ac:dyDescent="0.25">
      <c r="B40" s="86">
        <v>21</v>
      </c>
      <c r="C40" s="317" t="s">
        <v>134</v>
      </c>
      <c r="D40" s="318"/>
      <c r="E40" s="325" t="s">
        <v>164</v>
      </c>
      <c r="F40" s="326"/>
      <c r="G40" s="326"/>
      <c r="H40" s="326"/>
      <c r="I40" s="326"/>
      <c r="J40" s="327"/>
      <c r="K40" s="105"/>
      <c r="L40" s="106"/>
      <c r="M40" s="105"/>
      <c r="N40" s="106"/>
      <c r="O40" s="111"/>
      <c r="P40" s="112"/>
      <c r="Q40" s="105"/>
      <c r="R40" s="106"/>
      <c r="S40" s="114"/>
      <c r="T40" s="112"/>
      <c r="U40" s="113"/>
      <c r="V40" s="122"/>
      <c r="W40" s="132" t="str">
        <f>IF(OR(M420="",O420=""),"VENCEDOR J3",IF(M420&gt;O420,E418,P418))</f>
        <v>VENCEDOR J3</v>
      </c>
      <c r="X40" s="124"/>
      <c r="Y40" s="124"/>
      <c r="Z40" s="150"/>
      <c r="AA40" s="124"/>
      <c r="AB40" s="143"/>
      <c r="AC40" s="145" t="str">
        <f>IF(OR(M504="",O504=""),"VENCEDOR J19",IF(M504&gt;O504,E502,P502))</f>
        <v>VENCEDOR J19</v>
      </c>
      <c r="AD40" s="146"/>
      <c r="AE40" s="146"/>
      <c r="AF40" s="147"/>
      <c r="AG40" s="146"/>
      <c r="AH40" s="148"/>
      <c r="AI40" s="197"/>
      <c r="AJ40" s="197"/>
      <c r="AK40" s="197"/>
      <c r="AL40" s="197"/>
      <c r="AM40" s="194"/>
    </row>
    <row r="41" spans="2:40" ht="15.75" thickBot="1" x14ac:dyDescent="0.3">
      <c r="B41" s="86">
        <v>22</v>
      </c>
      <c r="C41" s="317" t="s">
        <v>135</v>
      </c>
      <c r="D41" s="318"/>
      <c r="E41" s="325" t="s">
        <v>165</v>
      </c>
      <c r="F41" s="326"/>
      <c r="G41" s="326"/>
      <c r="H41" s="326"/>
      <c r="I41" s="326"/>
      <c r="J41" s="327"/>
      <c r="K41" s="105"/>
      <c r="L41" s="106"/>
      <c r="M41" s="105"/>
      <c r="N41" s="106"/>
      <c r="O41" s="111"/>
      <c r="P41" s="112"/>
      <c r="Q41" s="105"/>
      <c r="R41" s="106"/>
      <c r="S41" s="114"/>
      <c r="T41" s="112"/>
      <c r="U41" s="113"/>
      <c r="V41" s="122"/>
      <c r="W41" s="132" t="str">
        <f>IF(OR(M423="",O423=""),"VENCEDOR J4",IF(M423&gt;O423,E421,P421))</f>
        <v>VENCEDOR J4</v>
      </c>
      <c r="X41" s="124"/>
      <c r="Y41" s="124"/>
      <c r="Z41" s="150"/>
      <c r="AA41" s="124"/>
      <c r="AB41" s="143"/>
      <c r="AC41" s="151" t="str">
        <f>IF(OR(M507="",O507=""),"VENCEDOR J20",IF(M507&gt;O507,E505,P505))</f>
        <v>VENCEDOR J20</v>
      </c>
      <c r="AD41" s="159"/>
      <c r="AE41" s="159"/>
      <c r="AF41" s="160"/>
      <c r="AG41" s="135"/>
      <c r="AH41" s="144"/>
      <c r="AI41" s="197"/>
      <c r="AJ41" s="197"/>
      <c r="AK41" s="197"/>
      <c r="AL41" s="197"/>
      <c r="AM41" s="194"/>
    </row>
    <row r="42" spans="2:40" x14ac:dyDescent="0.25">
      <c r="B42" s="86">
        <v>23</v>
      </c>
      <c r="C42" s="317" t="s">
        <v>176</v>
      </c>
      <c r="D42" s="318"/>
      <c r="E42" s="325" t="s">
        <v>166</v>
      </c>
      <c r="F42" s="326"/>
      <c r="G42" s="326"/>
      <c r="H42" s="326"/>
      <c r="I42" s="326"/>
      <c r="J42" s="327"/>
      <c r="K42" s="105"/>
      <c r="L42" s="106"/>
      <c r="M42" s="105"/>
      <c r="N42" s="106"/>
      <c r="O42" s="111"/>
      <c r="P42" s="112"/>
      <c r="Q42" s="105"/>
      <c r="R42" s="106"/>
      <c r="S42" s="114"/>
      <c r="T42" s="112"/>
      <c r="U42" s="113"/>
      <c r="V42" s="122"/>
      <c r="W42" s="132" t="str">
        <f>IF(OR(M426="",O426=""),"VENCEDOR J5",IF(M426&gt;O426,E424,P424))</f>
        <v>VENCEDOR J5</v>
      </c>
      <c r="X42" s="124"/>
      <c r="Y42" s="124"/>
      <c r="Z42" s="150"/>
      <c r="AA42" s="124"/>
      <c r="AB42" s="143"/>
      <c r="AC42" s="262" t="s">
        <v>85</v>
      </c>
      <c r="AD42" s="264" t="s">
        <v>0</v>
      </c>
      <c r="AE42" s="266" t="s">
        <v>89</v>
      </c>
      <c r="AF42" s="255"/>
      <c r="AG42" s="255"/>
      <c r="AH42" s="267"/>
      <c r="AI42" s="197"/>
      <c r="AJ42" s="197"/>
      <c r="AK42" s="197"/>
      <c r="AL42" s="197"/>
      <c r="AM42" s="194"/>
    </row>
    <row r="43" spans="2:40" ht="15.75" thickBot="1" x14ac:dyDescent="0.3">
      <c r="B43" s="86">
        <v>24</v>
      </c>
      <c r="C43" s="317" t="s">
        <v>136</v>
      </c>
      <c r="D43" s="318"/>
      <c r="E43" s="325" t="s">
        <v>167</v>
      </c>
      <c r="F43" s="326"/>
      <c r="G43" s="326"/>
      <c r="H43" s="326"/>
      <c r="I43" s="326"/>
      <c r="J43" s="327"/>
      <c r="K43" s="105"/>
      <c r="L43" s="106"/>
      <c r="M43" s="105"/>
      <c r="N43" s="106"/>
      <c r="O43" s="111"/>
      <c r="P43" s="112"/>
      <c r="Q43" s="105"/>
      <c r="R43" s="106"/>
      <c r="S43" s="111"/>
      <c r="T43" s="112"/>
      <c r="U43" s="105"/>
      <c r="V43" s="122"/>
      <c r="W43" s="132" t="str">
        <f>IF(OR(M429="",O429=""),"VENCEDOR J6",IF(M429&gt;O429,E427,P427))</f>
        <v>VENCEDOR J6</v>
      </c>
      <c r="X43" s="161"/>
      <c r="Y43" s="161"/>
      <c r="Z43" s="162"/>
      <c r="AA43" s="161"/>
      <c r="AB43" s="163"/>
      <c r="AC43" s="263"/>
      <c r="AD43" s="265"/>
      <c r="AE43" s="193">
        <v>1</v>
      </c>
      <c r="AF43" s="127">
        <v>2</v>
      </c>
      <c r="AG43" s="193">
        <v>1</v>
      </c>
      <c r="AH43" s="125">
        <v>2</v>
      </c>
      <c r="AI43" s="198"/>
      <c r="AJ43" s="198"/>
      <c r="AK43" s="198"/>
      <c r="AL43" s="198"/>
    </row>
    <row r="44" spans="2:40" x14ac:dyDescent="0.25">
      <c r="B44" s="86">
        <v>25</v>
      </c>
      <c r="C44" s="317" t="s">
        <v>137</v>
      </c>
      <c r="D44" s="318"/>
      <c r="E44" s="325" t="s">
        <v>168</v>
      </c>
      <c r="F44" s="326"/>
      <c r="G44" s="326"/>
      <c r="H44" s="326"/>
      <c r="I44" s="326"/>
      <c r="J44" s="327"/>
      <c r="K44" s="105"/>
      <c r="L44" s="106"/>
      <c r="M44" s="105"/>
      <c r="N44" s="107"/>
      <c r="O44" s="108"/>
      <c r="P44" s="109"/>
      <c r="Q44" s="110"/>
      <c r="R44" s="107"/>
      <c r="S44" s="111"/>
      <c r="T44" s="112"/>
      <c r="U44" s="105"/>
      <c r="V44" s="122"/>
      <c r="W44" s="132" t="str">
        <f>IF(OR(M432="",O432=""),"VENCEDOR J7",IF(M432&gt;O432,E430,P430))</f>
        <v>VENCEDOR J7</v>
      </c>
      <c r="X44" s="161"/>
      <c r="Y44" s="161"/>
      <c r="Z44" s="161"/>
      <c r="AA44" s="161"/>
      <c r="AB44" s="163"/>
      <c r="AC44" s="153" t="str">
        <f>IF(OR(M504="",O504=""),"PERDEDOR J19",IF(M504&lt;O504,E502,P502))</f>
        <v>PERDEDOR J19</v>
      </c>
      <c r="AD44" s="164"/>
      <c r="AE44" s="164"/>
      <c r="AF44" s="165"/>
      <c r="AG44" s="164"/>
      <c r="AH44" s="166"/>
      <c r="AI44" s="198"/>
      <c r="AJ44" s="198"/>
      <c r="AK44" s="198"/>
      <c r="AL44" s="198"/>
    </row>
    <row r="45" spans="2:40" ht="15.75" thickBot="1" x14ac:dyDescent="0.3">
      <c r="B45" s="86">
        <v>26</v>
      </c>
      <c r="C45" s="317" t="s">
        <v>138</v>
      </c>
      <c r="D45" s="318"/>
      <c r="E45" s="328" t="s">
        <v>169</v>
      </c>
      <c r="F45" s="329"/>
      <c r="G45" s="329"/>
      <c r="H45" s="329"/>
      <c r="I45" s="329"/>
      <c r="J45" s="330"/>
      <c r="K45" s="105"/>
      <c r="L45" s="106"/>
      <c r="M45" s="105"/>
      <c r="N45" s="107"/>
      <c r="O45" s="108"/>
      <c r="P45" s="109"/>
      <c r="Q45" s="110"/>
      <c r="R45" s="106"/>
      <c r="S45" s="111"/>
      <c r="T45" s="112"/>
      <c r="U45" s="105"/>
      <c r="V45" s="122"/>
      <c r="W45" s="134" t="str">
        <f>IF(OR(M435="",O435=""),"VENCEDOR J8",IF(M435&gt;O435,E433,P433))</f>
        <v>VENCEDOR J8</v>
      </c>
      <c r="X45" s="159"/>
      <c r="Y45" s="159"/>
      <c r="Z45" s="159"/>
      <c r="AA45" s="159"/>
      <c r="AB45" s="167"/>
      <c r="AC45" s="151" t="str">
        <f>IF(OR(M507="",O507=""),"PERDEDOR J20",IF(M507&lt;O507,E505,P505))</f>
        <v>PERDEDOR J20</v>
      </c>
      <c r="AD45" s="159"/>
      <c r="AE45" s="159"/>
      <c r="AF45" s="160"/>
      <c r="AG45" s="159"/>
      <c r="AH45" s="167"/>
      <c r="AI45" s="198"/>
      <c r="AJ45" s="198"/>
      <c r="AK45" s="198"/>
      <c r="AL45" s="198"/>
    </row>
    <row r="46" spans="2:40" x14ac:dyDescent="0.25">
      <c r="B46" s="86">
        <v>27</v>
      </c>
      <c r="C46" s="317" t="s">
        <v>180</v>
      </c>
      <c r="D46" s="318"/>
      <c r="E46" s="325" t="s">
        <v>170</v>
      </c>
      <c r="F46" s="326"/>
      <c r="G46" s="326"/>
      <c r="H46" s="326"/>
      <c r="I46" s="326"/>
      <c r="J46" s="327"/>
      <c r="K46" s="105"/>
      <c r="L46" s="106"/>
      <c r="M46" s="105"/>
      <c r="N46" s="107"/>
      <c r="O46" s="108"/>
      <c r="P46" s="109"/>
      <c r="Q46" s="110"/>
      <c r="R46" s="106"/>
      <c r="S46" s="111"/>
      <c r="T46" s="112"/>
      <c r="U46" s="105"/>
      <c r="V46" s="122"/>
      <c r="W46" s="370" t="s">
        <v>85</v>
      </c>
      <c r="X46" s="372" t="s">
        <v>0</v>
      </c>
      <c r="Y46" s="369" t="s">
        <v>91</v>
      </c>
      <c r="Z46" s="260"/>
      <c r="AA46" s="260"/>
      <c r="AB46" s="261"/>
      <c r="AC46" s="375" t="s">
        <v>85</v>
      </c>
      <c r="AD46" s="264" t="s">
        <v>0</v>
      </c>
      <c r="AE46" s="266" t="s">
        <v>90</v>
      </c>
      <c r="AF46" s="255"/>
      <c r="AG46" s="255"/>
      <c r="AH46" s="267"/>
      <c r="AI46" s="198"/>
      <c r="AJ46" s="198"/>
      <c r="AK46" s="198"/>
      <c r="AL46" s="198"/>
    </row>
    <row r="47" spans="2:40" ht="15.75" thickBot="1" x14ac:dyDescent="0.3">
      <c r="B47" s="86">
        <v>28</v>
      </c>
      <c r="C47" s="317" t="s">
        <v>139</v>
      </c>
      <c r="D47" s="318"/>
      <c r="E47" s="325" t="s">
        <v>171</v>
      </c>
      <c r="F47" s="326"/>
      <c r="G47" s="326"/>
      <c r="H47" s="326"/>
      <c r="I47" s="326"/>
      <c r="J47" s="327"/>
      <c r="K47" s="105"/>
      <c r="L47" s="106"/>
      <c r="M47" s="110"/>
      <c r="N47" s="107"/>
      <c r="O47" s="108"/>
      <c r="P47" s="109"/>
      <c r="Q47" s="110"/>
      <c r="R47" s="106"/>
      <c r="S47" s="111"/>
      <c r="T47" s="112"/>
      <c r="U47" s="105"/>
      <c r="V47" s="122"/>
      <c r="W47" s="371"/>
      <c r="X47" s="373"/>
      <c r="Y47" s="193">
        <v>1</v>
      </c>
      <c r="Z47" s="125">
        <v>2</v>
      </c>
      <c r="AA47" s="193">
        <v>1</v>
      </c>
      <c r="AB47" s="125">
        <v>2</v>
      </c>
      <c r="AC47" s="376"/>
      <c r="AD47" s="265"/>
      <c r="AE47" s="193">
        <v>1</v>
      </c>
      <c r="AF47" s="127">
        <v>2</v>
      </c>
      <c r="AG47" s="193">
        <v>1</v>
      </c>
      <c r="AH47" s="125">
        <v>2</v>
      </c>
      <c r="AI47" s="198"/>
      <c r="AJ47" s="198"/>
      <c r="AK47" s="198"/>
      <c r="AL47" s="198"/>
    </row>
    <row r="48" spans="2:40" x14ac:dyDescent="0.25">
      <c r="B48" s="86">
        <v>29</v>
      </c>
      <c r="C48" s="317" t="s">
        <v>181</v>
      </c>
      <c r="D48" s="318"/>
      <c r="E48" s="325" t="s">
        <v>172</v>
      </c>
      <c r="F48" s="326"/>
      <c r="G48" s="326"/>
      <c r="H48" s="326"/>
      <c r="I48" s="326"/>
      <c r="J48" s="327"/>
      <c r="K48" s="105"/>
      <c r="L48" s="106"/>
      <c r="M48" s="105"/>
      <c r="N48" s="106"/>
      <c r="O48" s="111"/>
      <c r="P48" s="112"/>
      <c r="Q48" s="105"/>
      <c r="R48" s="106"/>
      <c r="S48" s="111"/>
      <c r="T48" s="112"/>
      <c r="U48" s="105"/>
      <c r="V48" s="122"/>
      <c r="W48" s="130" t="str">
        <f>IF(OR(M462="",O462=""),"PERDEDOR J13",IF(M462&lt;O462,E460,P460))</f>
        <v>PERDEDOR J13</v>
      </c>
      <c r="X48" s="164"/>
      <c r="Y48" s="164"/>
      <c r="Z48" s="164"/>
      <c r="AA48" s="164"/>
      <c r="AB48" s="166"/>
      <c r="AC48" s="130" t="str">
        <f>IF(OR(M516="",O516=""),"PERDEDOR J21",IF(M516&lt;O516,E514,P514))</f>
        <v>PERDEDOR J21</v>
      </c>
      <c r="AD48" s="164"/>
      <c r="AE48" s="164"/>
      <c r="AF48" s="165"/>
      <c r="AG48" s="161"/>
      <c r="AH48" s="163"/>
      <c r="AI48" s="198"/>
      <c r="AJ48" s="198"/>
      <c r="AK48" s="198"/>
      <c r="AL48" s="198"/>
    </row>
    <row r="49" spans="2:44" x14ac:dyDescent="0.25">
      <c r="B49" s="86">
        <v>30</v>
      </c>
      <c r="C49" s="317" t="s">
        <v>140</v>
      </c>
      <c r="D49" s="318"/>
      <c r="E49" s="325" t="s">
        <v>173</v>
      </c>
      <c r="F49" s="326"/>
      <c r="G49" s="326"/>
      <c r="H49" s="326"/>
      <c r="I49" s="326"/>
      <c r="J49" s="327"/>
      <c r="K49" s="105"/>
      <c r="L49" s="106"/>
      <c r="M49" s="105"/>
      <c r="N49" s="106"/>
      <c r="O49" s="111"/>
      <c r="P49" s="112"/>
      <c r="Q49" s="105"/>
      <c r="R49" s="106"/>
      <c r="S49" s="111"/>
      <c r="T49" s="112"/>
      <c r="U49" s="105"/>
      <c r="V49" s="122"/>
      <c r="W49" s="132" t="str">
        <f>IF(OR(M465="",O465=""),"PERDEDOR J14",IF(M465&gt;O465,E463,P463))</f>
        <v>PERDEDOR J14</v>
      </c>
      <c r="X49" s="161"/>
      <c r="Y49" s="161"/>
      <c r="Z49" s="161"/>
      <c r="AA49" s="161"/>
      <c r="AB49" s="163"/>
      <c r="AC49" s="132" t="str">
        <f>IF(OR(M519="",O519=""),"PERDEDOR J21",IF(M519&lt;O519,E517,P517))</f>
        <v>PERDEDOR J21</v>
      </c>
      <c r="AD49" s="161"/>
      <c r="AE49" s="161"/>
      <c r="AF49" s="162"/>
      <c r="AG49" s="161"/>
      <c r="AH49" s="163"/>
      <c r="AI49" s="198"/>
      <c r="AJ49" s="198"/>
      <c r="AK49" s="198"/>
      <c r="AL49" s="198"/>
    </row>
    <row r="50" spans="2:44" x14ac:dyDescent="0.25">
      <c r="B50" s="86">
        <v>31</v>
      </c>
      <c r="C50" s="317" t="s">
        <v>141</v>
      </c>
      <c r="D50" s="318"/>
      <c r="E50" s="325" t="s">
        <v>174</v>
      </c>
      <c r="F50" s="326"/>
      <c r="G50" s="326"/>
      <c r="H50" s="326"/>
      <c r="I50" s="326"/>
      <c r="J50" s="327"/>
      <c r="K50" s="105"/>
      <c r="L50" s="106"/>
      <c r="M50" s="105"/>
      <c r="N50" s="106"/>
      <c r="O50" s="111"/>
      <c r="P50" s="112"/>
      <c r="Q50" s="105"/>
      <c r="R50" s="106"/>
      <c r="S50" s="111"/>
      <c r="T50" s="112"/>
      <c r="U50" s="105"/>
      <c r="V50" s="122"/>
      <c r="W50" s="132" t="str">
        <f>IF(OR(M468="",O468=""),"PERDEDOR J15",IF(M468&lt;O468,E466,P466))</f>
        <v>PERDEDOR J15</v>
      </c>
      <c r="X50" s="161"/>
      <c r="Y50" s="161"/>
      <c r="Z50" s="161"/>
      <c r="AA50" s="161"/>
      <c r="AB50" s="163"/>
      <c r="AC50" s="132" t="str">
        <f>IF(OR(M516="",O516=""),"VENCEDOR J21",IF(M516&gt;O516,E514,P514))</f>
        <v>VENCEDOR J21</v>
      </c>
      <c r="AD50" s="161"/>
      <c r="AE50" s="161"/>
      <c r="AF50" s="162"/>
      <c r="AG50" s="161"/>
      <c r="AH50" s="163"/>
      <c r="AI50" s="198"/>
      <c r="AJ50" s="198"/>
      <c r="AK50" s="198"/>
      <c r="AL50" s="198"/>
    </row>
    <row r="51" spans="2:44" ht="15.75" thickBot="1" x14ac:dyDescent="0.3">
      <c r="B51" s="87">
        <v>32</v>
      </c>
      <c r="C51" s="331" t="s">
        <v>142</v>
      </c>
      <c r="D51" s="332"/>
      <c r="E51" s="344" t="s">
        <v>175</v>
      </c>
      <c r="F51" s="345"/>
      <c r="G51" s="345"/>
      <c r="H51" s="345"/>
      <c r="I51" s="345"/>
      <c r="J51" s="346"/>
      <c r="K51" s="115"/>
      <c r="L51" s="116"/>
      <c r="M51" s="115"/>
      <c r="N51" s="116"/>
      <c r="O51" s="117"/>
      <c r="P51" s="118"/>
      <c r="Q51" s="115"/>
      <c r="R51" s="116"/>
      <c r="S51" s="117"/>
      <c r="T51" s="118"/>
      <c r="U51" s="115"/>
      <c r="V51" s="126"/>
      <c r="W51" s="134" t="str">
        <f>IF(OR(M471="",O471=""),"PERDEDOR J16",IF(M471&gt;O471,E469,P469))</f>
        <v>PERDEDOR J16</v>
      </c>
      <c r="X51" s="159"/>
      <c r="Y51" s="159"/>
      <c r="Z51" s="159"/>
      <c r="AA51" s="159"/>
      <c r="AB51" s="167"/>
      <c r="AC51" s="134" t="str">
        <f>IF(OR(M519="",O519=""),"VENDEDOR J21",IF(M519&gt;O519,E517,P517))</f>
        <v>VENDEDOR J21</v>
      </c>
      <c r="AD51" s="159"/>
      <c r="AE51" s="159"/>
      <c r="AF51" s="160"/>
      <c r="AG51" s="159"/>
      <c r="AH51" s="167"/>
      <c r="AI51" s="198"/>
      <c r="AJ51" s="198"/>
      <c r="AK51" s="198"/>
      <c r="AL51" s="198"/>
    </row>
    <row r="52" spans="2:44" x14ac:dyDescent="0.25">
      <c r="B52" s="199"/>
      <c r="C52" s="200"/>
      <c r="D52" s="200"/>
      <c r="E52" s="199"/>
      <c r="F52" s="199"/>
      <c r="G52" s="199"/>
      <c r="H52" s="199"/>
      <c r="I52" s="199"/>
      <c r="J52" s="199"/>
      <c r="S52" s="194"/>
      <c r="T52" s="194"/>
      <c r="U52" s="201"/>
      <c r="V52" s="202"/>
      <c r="W52" s="202"/>
      <c r="X52" s="202"/>
      <c r="Y52" s="202"/>
      <c r="Z52" s="202"/>
      <c r="AA52" s="202"/>
      <c r="AB52" s="202"/>
      <c r="AC52" s="202"/>
      <c r="AD52" s="202"/>
      <c r="AE52" s="202"/>
      <c r="AF52" s="202"/>
      <c r="AG52" s="202"/>
      <c r="AH52" s="202"/>
      <c r="AI52" s="202"/>
      <c r="AJ52" s="202"/>
      <c r="AK52" s="202"/>
      <c r="AL52" s="202"/>
      <c r="AM52" s="201"/>
      <c r="AN52" s="201"/>
      <c r="AO52" s="201"/>
      <c r="AP52" s="201"/>
    </row>
    <row r="53" spans="2:44" ht="15.75" thickBot="1" x14ac:dyDescent="0.3">
      <c r="S53" s="194"/>
      <c r="T53" s="194"/>
      <c r="U53" s="203"/>
      <c r="V53" s="204"/>
      <c r="W53" s="204"/>
      <c r="X53" s="204"/>
      <c r="Y53" s="204"/>
      <c r="Z53" s="204"/>
      <c r="AA53" s="204"/>
      <c r="AB53" s="204"/>
      <c r="AC53" s="204"/>
      <c r="AD53" s="204"/>
      <c r="AE53" s="204"/>
      <c r="AF53" s="204"/>
      <c r="AG53" s="204"/>
      <c r="AH53" s="204"/>
      <c r="AI53" s="204"/>
      <c r="AJ53" s="204"/>
      <c r="AK53" s="204"/>
      <c r="AL53" s="204"/>
      <c r="AM53" s="203"/>
      <c r="AN53" s="203"/>
      <c r="AO53" s="201"/>
      <c r="AP53" s="201"/>
      <c r="AQ53" s="194"/>
      <c r="AR53" s="205"/>
    </row>
    <row r="54" spans="2:44" s="14" customFormat="1" ht="15" customHeight="1" x14ac:dyDescent="0.25">
      <c r="D54" s="319" t="s">
        <v>9</v>
      </c>
      <c r="E54" s="320"/>
      <c r="F54" s="320"/>
      <c r="G54" s="320"/>
      <c r="H54" s="320"/>
      <c r="I54" s="320"/>
      <c r="J54" s="320"/>
      <c r="K54" s="320"/>
      <c r="L54" s="320"/>
      <c r="M54" s="320"/>
      <c r="N54" s="320"/>
      <c r="O54" s="321"/>
      <c r="R54" s="14" t="s">
        <v>11</v>
      </c>
      <c r="S54" s="206"/>
      <c r="T54" s="206"/>
      <c r="U54" s="206"/>
      <c r="V54" s="207"/>
      <c r="W54" s="207"/>
      <c r="X54" s="207"/>
      <c r="Y54" s="207"/>
      <c r="Z54" s="207"/>
      <c r="AA54" s="207"/>
      <c r="AB54" s="207"/>
      <c r="AC54" s="207"/>
      <c r="AD54" s="207"/>
      <c r="AE54" s="207"/>
      <c r="AF54" s="207"/>
      <c r="AG54" s="207"/>
      <c r="AH54" s="207"/>
      <c r="AI54" s="207"/>
      <c r="AJ54" s="207"/>
      <c r="AK54" s="208"/>
      <c r="AL54" s="208"/>
      <c r="AM54" s="208"/>
      <c r="AN54" s="208"/>
      <c r="AO54" s="209"/>
      <c r="AP54" s="209"/>
      <c r="AQ54" s="206"/>
      <c r="AR54" s="210"/>
    </row>
    <row r="55" spans="2:44" s="14" customFormat="1" ht="15.75" customHeight="1" thickBot="1" x14ac:dyDescent="0.3">
      <c r="D55" s="322"/>
      <c r="E55" s="323"/>
      <c r="F55" s="323"/>
      <c r="G55" s="323"/>
      <c r="H55" s="323"/>
      <c r="I55" s="323"/>
      <c r="J55" s="323"/>
      <c r="K55" s="323"/>
      <c r="L55" s="323"/>
      <c r="M55" s="323"/>
      <c r="N55" s="323"/>
      <c r="O55" s="324"/>
      <c r="R55" s="14" t="s">
        <v>14</v>
      </c>
      <c r="S55" s="206"/>
      <c r="T55" s="206"/>
      <c r="U55" s="210"/>
      <c r="V55" s="211"/>
      <c r="W55" s="211"/>
      <c r="X55" s="211"/>
      <c r="Y55" s="211"/>
      <c r="Z55" s="211"/>
      <c r="AA55" s="211"/>
      <c r="AB55" s="211"/>
      <c r="AC55" s="211"/>
      <c r="AD55" s="211"/>
      <c r="AE55" s="211"/>
      <c r="AF55" s="211"/>
      <c r="AG55" s="211"/>
      <c r="AH55" s="211"/>
      <c r="AI55" s="211"/>
      <c r="AJ55" s="211"/>
      <c r="AK55" s="211"/>
      <c r="AL55" s="211"/>
      <c r="AM55" s="207"/>
      <c r="AN55" s="207"/>
      <c r="AO55" s="207"/>
      <c r="AP55" s="207"/>
      <c r="AQ55" s="206"/>
      <c r="AR55" s="210"/>
    </row>
    <row r="56" spans="2:44" s="14" customFormat="1" ht="15.75" thickBot="1" x14ac:dyDescent="0.3">
      <c r="D56" s="3" t="s">
        <v>10</v>
      </c>
      <c r="E56" s="2" t="s">
        <v>8</v>
      </c>
      <c r="F56" s="4" t="s">
        <v>53</v>
      </c>
      <c r="G56" s="4" t="s">
        <v>2</v>
      </c>
      <c r="H56" s="4" t="s">
        <v>49</v>
      </c>
      <c r="I56" s="4" t="s">
        <v>50</v>
      </c>
      <c r="J56" s="4" t="s">
        <v>51</v>
      </c>
      <c r="K56" s="4" t="s">
        <v>52</v>
      </c>
      <c r="L56" s="4" t="s">
        <v>12</v>
      </c>
      <c r="M56" s="4" t="s">
        <v>3</v>
      </c>
      <c r="N56" s="4" t="s">
        <v>4</v>
      </c>
      <c r="O56" s="5" t="s">
        <v>54</v>
      </c>
      <c r="R56" s="14" t="s">
        <v>55</v>
      </c>
      <c r="S56" s="206"/>
      <c r="T56" s="206"/>
      <c r="U56" s="212" t="s">
        <v>10</v>
      </c>
      <c r="V56" s="213" t="s">
        <v>1</v>
      </c>
      <c r="W56" s="213" t="s">
        <v>53</v>
      </c>
      <c r="X56" s="213"/>
      <c r="Y56" s="213" t="s">
        <v>2</v>
      </c>
      <c r="Z56" s="213" t="s">
        <v>49</v>
      </c>
      <c r="AA56" s="213"/>
      <c r="AB56" s="213"/>
      <c r="AC56" s="213" t="s">
        <v>50</v>
      </c>
      <c r="AD56" s="213" t="s">
        <v>51</v>
      </c>
      <c r="AE56" s="213" t="s">
        <v>52</v>
      </c>
      <c r="AF56" s="213" t="s">
        <v>12</v>
      </c>
      <c r="AG56" s="213" t="s">
        <v>3</v>
      </c>
      <c r="AH56" s="213" t="s">
        <v>4</v>
      </c>
      <c r="AI56" s="213" t="s">
        <v>54</v>
      </c>
      <c r="AJ56" s="213" t="s">
        <v>5</v>
      </c>
      <c r="AK56" s="213" t="s">
        <v>6</v>
      </c>
      <c r="AL56" s="213" t="s">
        <v>7</v>
      </c>
      <c r="AM56" s="343"/>
      <c r="AN56" s="343"/>
      <c r="AO56" s="343"/>
      <c r="AP56" s="343"/>
      <c r="AQ56" s="206"/>
      <c r="AR56" s="210"/>
    </row>
    <row r="57" spans="2:44" s="14" customFormat="1" x14ac:dyDescent="0.25">
      <c r="D57" s="6" t="s">
        <v>13</v>
      </c>
      <c r="E57" s="7" t="str">
        <f>VLOOKUP(AL57,$U$57:$AK$60,2)</f>
        <v xml:space="preserve">BARCELONA </v>
      </c>
      <c r="F57" s="7">
        <f>VLOOKUP(AL57,$U$57:$AK$60,3)</f>
        <v>0</v>
      </c>
      <c r="G57" s="7">
        <f>VLOOKUP(AL57,$U$57:$AK$60,4)</f>
        <v>0</v>
      </c>
      <c r="H57" s="11">
        <f>VLOOKUP(AL57,$U$57:$AK$60,5)</f>
        <v>0</v>
      </c>
      <c r="I57" s="11">
        <f>VLOOKUP(AL57,$U$57:$AK$60,6)</f>
        <v>0</v>
      </c>
      <c r="J57" s="11">
        <f>VLOOKUP(AL57,$U$57:$AK$60,7)</f>
        <v>0</v>
      </c>
      <c r="K57" s="11">
        <f>VLOOKUP(AL57,$U$57:$AK$60,8)</f>
        <v>0</v>
      </c>
      <c r="L57" s="11">
        <f>VLOOKUP(AL57,$U$57:$AK$60,9)</f>
        <v>0</v>
      </c>
      <c r="M57" s="11">
        <f>VLOOKUP(AL57,$U$57:$AK$60,10)</f>
        <v>0</v>
      </c>
      <c r="N57" s="7">
        <f>VLOOKUP(AL57,$U$57:$AK$60,11)</f>
        <v>0</v>
      </c>
      <c r="O57" s="76">
        <f>VLOOKUP(AL57,$U$57:$AK$60,12)</f>
        <v>0</v>
      </c>
      <c r="R57" s="14" t="s">
        <v>56</v>
      </c>
      <c r="S57" s="206"/>
      <c r="T57" s="206"/>
      <c r="U57" s="212">
        <v>1</v>
      </c>
      <c r="V57" s="214" t="str">
        <f>C51</f>
        <v xml:space="preserve">CELTIC </v>
      </c>
      <c r="W57" s="215">
        <f>COUNT(H65,H72,H78,H83,H90,H96)</f>
        <v>0</v>
      </c>
      <c r="X57" s="215"/>
      <c r="Y57" s="215">
        <f>SUM(Q65,Q72,Q78,Q83,Q90,Q96)</f>
        <v>0</v>
      </c>
      <c r="Z57" s="215">
        <f>SUM(COUNTIFS($C$65:$C$96,3,$D$65:$D$96,V57),COUNTIFS($I$65:$I$96,V57,$Q$65:$Q$96,3))</f>
        <v>0</v>
      </c>
      <c r="AA57" s="215"/>
      <c r="AB57" s="215"/>
      <c r="AC57" s="215">
        <f>SUM(COUNTIFS($C$65:$C$96,2,$D$65:$D$96,V57),COUNTIFS($I$65:$I$96,V57,$Q$65:$Q$96,2))</f>
        <v>0</v>
      </c>
      <c r="AD57" s="215">
        <f>SUM(COUNTIFS($C$65:$C$96,1,$D$65:$D$96,V57),COUNTIFS($I$65:$I$96,V57,$Q$65:$Q$96,1))</f>
        <v>0</v>
      </c>
      <c r="AE57" s="215">
        <f>SUM(COUNTIFS($C$65:$C$96,0,$D$65:$D$96,V57),COUNTIFS($I$65:$I$96,V57,$Q$65:$Q$96,0))</f>
        <v>0</v>
      </c>
      <c r="AF57" s="216">
        <f>SUM(H83,H90,H96,H65,H72,H78)</f>
        <v>0</v>
      </c>
      <c r="AG57" s="216">
        <f>SUM(F65,F72,F78,F83,F90,F96)</f>
        <v>0</v>
      </c>
      <c r="AH57" s="216">
        <f>AF57-AG57</f>
        <v>0</v>
      </c>
      <c r="AI57" s="216">
        <f>IF(OR($F$65="",$H$65=""),0,(Y57/(W57*3)))</f>
        <v>0</v>
      </c>
      <c r="AJ57" s="215">
        <f>(Y57*10^10)+((AF57+5000)*10^6)+AH57*10+U57</f>
        <v>5000000001</v>
      </c>
      <c r="AK57" s="211">
        <f>LARGE($AJ$57:$AJ$60,U57)</f>
        <v>5000000004</v>
      </c>
      <c r="AL57" s="215">
        <f>MATCH(AK57,$AJ$57:$AJ$60,0)</f>
        <v>4</v>
      </c>
      <c r="AM57" s="207"/>
      <c r="AN57" s="207"/>
      <c r="AO57" s="207"/>
      <c r="AP57" s="207"/>
      <c r="AQ57" s="206"/>
      <c r="AR57" s="210"/>
    </row>
    <row r="58" spans="2:44" s="14" customFormat="1" x14ac:dyDescent="0.25">
      <c r="D58" s="8" t="s">
        <v>15</v>
      </c>
      <c r="E58" s="7" t="str">
        <f>VLOOKUP(AL58,$U$57:$AK$60,2)</f>
        <v>INTER DE MILÃO</v>
      </c>
      <c r="F58" s="7">
        <f>VLOOKUP(AL58,$U$57:$AK$60,3)</f>
        <v>0</v>
      </c>
      <c r="G58" s="7">
        <f>VLOOKUP(AL58,$U$57:$AK$60,4)</f>
        <v>0</v>
      </c>
      <c r="H58" s="11">
        <f>VLOOKUP(AL58,$U$57:$AK$60,5)</f>
        <v>0</v>
      </c>
      <c r="I58" s="11">
        <f>VLOOKUP(AL58,$U$57:$AK$60,6)</f>
        <v>0</v>
      </c>
      <c r="J58" s="11">
        <f>VLOOKUP(AL58,$U$57:$AK$60,7)</f>
        <v>0</v>
      </c>
      <c r="K58" s="11">
        <f>VLOOKUP(AL58,$U$57:$AK$60,8)</f>
        <v>0</v>
      </c>
      <c r="L58" s="11">
        <f>VLOOKUP(AL58,$U$57:$AK$60,9)</f>
        <v>0</v>
      </c>
      <c r="M58" s="11">
        <f>VLOOKUP(AL58,$U$57:$AK$60,10)</f>
        <v>0</v>
      </c>
      <c r="N58" s="7">
        <f>VLOOKUP(AL58,$U$57:$AK$60,11)</f>
        <v>0</v>
      </c>
      <c r="O58" s="76">
        <f>VLOOKUP(AL58,$U$57:$AK$60,12)</f>
        <v>0</v>
      </c>
      <c r="R58" s="14" t="s">
        <v>57</v>
      </c>
      <c r="S58" s="206"/>
      <c r="T58" s="206"/>
      <c r="U58" s="212">
        <v>2</v>
      </c>
      <c r="V58" s="214" t="str">
        <f>C43</f>
        <v>SPORTING</v>
      </c>
      <c r="W58" s="215">
        <f>COUNT(H66,H71,F78,H84,H89,F96)</f>
        <v>0</v>
      </c>
      <c r="X58" s="215"/>
      <c r="Y58" s="215">
        <f>SUM(Q66,Q71,C78,Q84,Q89,C96)</f>
        <v>0</v>
      </c>
      <c r="Z58" s="215">
        <f>SUM(COUNTIFS($C$65:$C$96,3,$D$65:$D$96,V58),COUNTIFS($I$65:$I$96,V58,$Q$65:$Q$96,3))</f>
        <v>0</v>
      </c>
      <c r="AA58" s="215"/>
      <c r="AB58" s="215"/>
      <c r="AC58" s="215">
        <f>SUM(COUNTIFS($C$65:$C$96,2,$D$65:$D$96,V58),COUNTIFS($I$65:$I$96,V58,$Q$65:$Q$96,2))</f>
        <v>0</v>
      </c>
      <c r="AD58" s="215">
        <f>SUM(COUNTIFS($C$65:$C$96,1,$D$65:$D$96,V58),COUNTIFS($I$65:$I$96,V58,$Q$65:$Q$96,1))</f>
        <v>0</v>
      </c>
      <c r="AE58" s="215">
        <f>SUM(COUNTIFS($C$65:$C$96,0,$D$65:$D$96,V58),COUNTIFS($I$65:$I$96,V58,$Q$65:$Q$96,0))</f>
        <v>0</v>
      </c>
      <c r="AF58" s="216">
        <f>SUM(H66,H71,F78,H84,H89,F96)</f>
        <v>0</v>
      </c>
      <c r="AG58" s="216">
        <f>SUM(H96,F89,F84,H78,F71,F66)</f>
        <v>0</v>
      </c>
      <c r="AH58" s="216">
        <f>AF58-AG58</f>
        <v>0</v>
      </c>
      <c r="AI58" s="216">
        <f>IF(OR($F$65="",$H$65=""),0,(Y58/(W58*3)))</f>
        <v>0</v>
      </c>
      <c r="AJ58" s="215">
        <f>(Y58*10^10)+((AF58+5000)*10^6)+AH58*10+U58</f>
        <v>5000000002</v>
      </c>
      <c r="AK58" s="211">
        <f>LARGE($AJ$57:$AJ$60,U58)</f>
        <v>5000000003</v>
      </c>
      <c r="AL58" s="215">
        <f>MATCH(AK58,$AJ$57:$AJ$60,0)</f>
        <v>3</v>
      </c>
      <c r="AM58" s="207"/>
      <c r="AN58" s="207"/>
      <c r="AO58" s="207"/>
      <c r="AP58" s="207"/>
      <c r="AQ58" s="206"/>
      <c r="AR58" s="210"/>
    </row>
    <row r="59" spans="2:44" s="14" customFormat="1" x14ac:dyDescent="0.25">
      <c r="D59" s="13" t="s">
        <v>16</v>
      </c>
      <c r="E59" s="10" t="str">
        <f>VLOOKUP(AL59,$U$57:$AK$60,2)</f>
        <v>SPORTING</v>
      </c>
      <c r="F59" s="10">
        <f>VLOOKUP(AL59,$U$57:$AK$60,3)</f>
        <v>0</v>
      </c>
      <c r="G59" s="10">
        <f>VLOOKUP(AL59,$U$57:$AK$60,4)</f>
        <v>0</v>
      </c>
      <c r="H59" s="12">
        <f>VLOOKUP(AL59,$U$57:$AK$60,5)</f>
        <v>0</v>
      </c>
      <c r="I59" s="12">
        <f>VLOOKUP(AL59,$U$57:$AK$60,6)</f>
        <v>0</v>
      </c>
      <c r="J59" s="12">
        <f>VLOOKUP(AL59,$U$57:$AK$60,7)</f>
        <v>0</v>
      </c>
      <c r="K59" s="12">
        <f>VLOOKUP(AL59,$U$57:$AK$60,8)</f>
        <v>0</v>
      </c>
      <c r="L59" s="12">
        <f>VLOOKUP(AL59,$U$57:$AK$60,9)</f>
        <v>0</v>
      </c>
      <c r="M59" s="12">
        <f>VLOOKUP(AL59,$U$57:$AK$60,10)</f>
        <v>0</v>
      </c>
      <c r="N59" s="10">
        <f>VLOOKUP(AL59,$U$57:$AK$60,11)</f>
        <v>0</v>
      </c>
      <c r="O59" s="77">
        <f>VLOOKUP(AL59,$U$57:$AK$60,12)</f>
        <v>0</v>
      </c>
      <c r="R59" s="14" t="s">
        <v>58</v>
      </c>
      <c r="S59" s="206"/>
      <c r="T59" s="206"/>
      <c r="U59" s="212">
        <v>3</v>
      </c>
      <c r="V59" s="214" t="str">
        <f>C35</f>
        <v>INTER DE MILÃO</v>
      </c>
      <c r="W59" s="215">
        <f>COUNT(F66,F72,H77,F84,F90,H95)</f>
        <v>0</v>
      </c>
      <c r="X59" s="215"/>
      <c r="Y59" s="215">
        <f>SUM(C66,C72,Q77,C84,C90,Q95)</f>
        <v>0</v>
      </c>
      <c r="Z59" s="215">
        <f>SUM(COUNTIFS($C$65:$C$96,3,$D$65:$D$96,V59),COUNTIFS($I$65:$I$96,V59,$Q$65:$Q$96,3))</f>
        <v>0</v>
      </c>
      <c r="AA59" s="215"/>
      <c r="AB59" s="215"/>
      <c r="AC59" s="215">
        <f>SUM(COUNTIFS($C$65:$C$96,2,$D$65:$D$96,V59),COUNTIFS($I$65:$I$96,V59,$Q$65:$Q$96,2))</f>
        <v>0</v>
      </c>
      <c r="AD59" s="215">
        <f>SUM(COUNTIFS($C$65:$C$96,1,$D$65:$D$96,V59),COUNTIFS($I$65:$I$96,V59,$Q$65:$Q$96,1))</f>
        <v>0</v>
      </c>
      <c r="AE59" s="215">
        <f>SUM(COUNTIFS($C$65:$C$96,0,$D$65:$D$96,V59),COUNTIFS($I$65:$I$96,V59,$Q$65:$Q$96,0))</f>
        <v>0</v>
      </c>
      <c r="AF59" s="216">
        <f>SUM(H95,F90,F84,H77,F72,F66)</f>
        <v>0</v>
      </c>
      <c r="AG59" s="216">
        <f>SUM(H66,H72,F77,H84,H90,F95)</f>
        <v>0</v>
      </c>
      <c r="AH59" s="216">
        <f>AF59-AG59</f>
        <v>0</v>
      </c>
      <c r="AI59" s="216">
        <f>IF(OR($F$65="",$H$65=""),0,(Y59/(W59*3)))</f>
        <v>0</v>
      </c>
      <c r="AJ59" s="215">
        <f>(Y59*10^10)+((AF59+5000)*10^6)+AH59*10+U59</f>
        <v>5000000003</v>
      </c>
      <c r="AK59" s="211">
        <f>LARGE($AJ$57:$AJ$60,U59)</f>
        <v>5000000002</v>
      </c>
      <c r="AL59" s="215">
        <f>MATCH(AK59,$AJ$57:$AJ$60,0)</f>
        <v>2</v>
      </c>
      <c r="AM59" s="207"/>
      <c r="AN59" s="207"/>
      <c r="AO59" s="207"/>
      <c r="AP59" s="207"/>
      <c r="AQ59" s="206"/>
      <c r="AR59" s="210"/>
    </row>
    <row r="60" spans="2:44" s="14" customFormat="1" ht="15.75" thickBot="1" x14ac:dyDescent="0.3">
      <c r="D60" s="9" t="s">
        <v>17</v>
      </c>
      <c r="E60" s="10" t="str">
        <f>VLOOKUP(AL60,$U$57:$AK$60,2)</f>
        <v xml:space="preserve">CELTIC </v>
      </c>
      <c r="F60" s="10">
        <f>VLOOKUP(AL60,$U$57:$AK$60,3)</f>
        <v>0</v>
      </c>
      <c r="G60" s="10">
        <f>VLOOKUP(AL60,$U$57:$AK$60,4)</f>
        <v>0</v>
      </c>
      <c r="H60" s="12">
        <f>VLOOKUP(AL60,$U$57:$AK$60,5)</f>
        <v>0</v>
      </c>
      <c r="I60" s="12">
        <f>VLOOKUP(AL60,$U$57:$AK$60,6)</f>
        <v>0</v>
      </c>
      <c r="J60" s="12">
        <f>VLOOKUP(AL60,$U$57:$AK$60,7)</f>
        <v>0</v>
      </c>
      <c r="K60" s="12">
        <f>VLOOKUP(AL60,$U$57:$AK$60,8)</f>
        <v>0</v>
      </c>
      <c r="L60" s="12">
        <f>VLOOKUP(AL60,$U$57:$AK$60,9)</f>
        <v>0</v>
      </c>
      <c r="M60" s="12">
        <f>VLOOKUP(AL60,$U$57:$AK$60,10)</f>
        <v>0</v>
      </c>
      <c r="N60" s="10">
        <f>VLOOKUP(AL60,$U$57:$AK$60,11)</f>
        <v>0</v>
      </c>
      <c r="O60" s="77">
        <f>VLOOKUP(AL60,$U$57:$AK$60,12)</f>
        <v>0</v>
      </c>
      <c r="R60" s="14" t="s">
        <v>59</v>
      </c>
      <c r="S60" s="206"/>
      <c r="T60" s="206"/>
      <c r="U60" s="212">
        <v>4</v>
      </c>
      <c r="V60" s="214" t="str">
        <f>C20</f>
        <v xml:space="preserve">BARCELONA </v>
      </c>
      <c r="W60" s="215">
        <f>COUNT(F65,F71,F77,F83,F89,F95)</f>
        <v>0</v>
      </c>
      <c r="X60" s="215"/>
      <c r="Y60" s="215">
        <f>SUM(C65,C71,C77,C83,C89,C95)</f>
        <v>0</v>
      </c>
      <c r="Z60" s="215">
        <f>SUM(COUNTIFS($C$65:$C$96,3,$D$65:$D$96,V60),COUNTIFS($I$65:$I$96,V60,$Q$65:$Q$96,3))</f>
        <v>0</v>
      </c>
      <c r="AA60" s="215"/>
      <c r="AB60" s="215"/>
      <c r="AC60" s="215">
        <f>SUM(COUNTIFS($C$65:$C$96,2,$D$65:$D$96,V60),COUNTIFS($I$65:$I$96,V60,$Q$65:$Q$96,2))</f>
        <v>0</v>
      </c>
      <c r="AD60" s="215">
        <f>SUM(COUNTIFS($C$65:$C$96,1,$D$65:$D$96,V60),COUNTIFS($I$65:$I$96,V60,$Q$65:$Q$96,1))</f>
        <v>0</v>
      </c>
      <c r="AE60" s="215">
        <f>SUM(COUNTIFS($C$65:$C$96,0,$D$65:$D$96,V60),COUNTIFS($I$65:$I$96,V60,$Q$65:$Q$96,0))</f>
        <v>0</v>
      </c>
      <c r="AF60" s="216">
        <f>SUM(F65,F71,F77,F83,F89,F95,)</f>
        <v>0</v>
      </c>
      <c r="AG60" s="216">
        <f>SUM(H95,H89,H83,H77,H71,H65)</f>
        <v>0</v>
      </c>
      <c r="AH60" s="216">
        <f>AF60-AG60</f>
        <v>0</v>
      </c>
      <c r="AI60" s="216">
        <f>IF(OR($F$65="",$H$65=""),0,(Y60/(W60*3)))</f>
        <v>0</v>
      </c>
      <c r="AJ60" s="215">
        <f>(Y60*10^10)+((AF60+5000)*10^6)+AH60*10+U60</f>
        <v>5000000004</v>
      </c>
      <c r="AK60" s="211">
        <f>LARGE($AJ$57:$AJ$60,U60)</f>
        <v>5000000001</v>
      </c>
      <c r="AL60" s="215">
        <f>MATCH(AK60,$AJ$57:$AJ$60,0)</f>
        <v>1</v>
      </c>
      <c r="AM60" s="207"/>
      <c r="AN60" s="207"/>
      <c r="AO60" s="207"/>
      <c r="AP60" s="207"/>
      <c r="AQ60" s="206"/>
      <c r="AR60" s="210"/>
    </row>
    <row r="61" spans="2:44" s="14" customFormat="1" ht="15.75" thickBot="1" x14ac:dyDescent="0.3">
      <c r="R61" s="14" t="s">
        <v>60</v>
      </c>
      <c r="S61" s="206"/>
      <c r="T61" s="206"/>
      <c r="U61" s="210"/>
      <c r="V61" s="211"/>
      <c r="W61" s="211"/>
      <c r="X61" s="211"/>
      <c r="Y61" s="211"/>
      <c r="Z61" s="211"/>
      <c r="AA61" s="211"/>
      <c r="AB61" s="211"/>
      <c r="AC61" s="211"/>
      <c r="AD61" s="211"/>
      <c r="AE61" s="211"/>
      <c r="AF61" s="211"/>
      <c r="AG61" s="211"/>
      <c r="AH61" s="211"/>
      <c r="AI61" s="211"/>
      <c r="AJ61" s="211"/>
      <c r="AK61" s="211"/>
      <c r="AL61" s="211"/>
      <c r="AM61" s="207"/>
      <c r="AN61" s="207"/>
      <c r="AO61" s="207"/>
      <c r="AP61" s="207"/>
      <c r="AQ61" s="206"/>
      <c r="AR61" s="210"/>
    </row>
    <row r="62" spans="2:44" s="14" customFormat="1" x14ac:dyDescent="0.25">
      <c r="C62" s="210"/>
      <c r="D62" s="347" t="s">
        <v>183</v>
      </c>
      <c r="E62" s="348"/>
      <c r="F62" s="348"/>
      <c r="G62" s="348"/>
      <c r="H62" s="348"/>
      <c r="I62" s="348"/>
      <c r="J62" s="348"/>
      <c r="K62" s="348"/>
      <c r="L62" s="348"/>
      <c r="M62" s="348"/>
      <c r="N62" s="348"/>
      <c r="O62" s="348"/>
      <c r="P62" s="349"/>
      <c r="R62" s="14" t="s">
        <v>18</v>
      </c>
      <c r="S62" s="206"/>
      <c r="T62" s="206"/>
      <c r="U62" s="210"/>
      <c r="V62" s="211"/>
      <c r="W62" s="211"/>
      <c r="X62" s="211"/>
      <c r="Y62" s="211"/>
      <c r="Z62" s="211"/>
      <c r="AA62" s="211"/>
      <c r="AB62" s="211"/>
      <c r="AC62" s="211"/>
      <c r="AD62" s="211"/>
      <c r="AE62" s="211"/>
      <c r="AF62" s="211"/>
      <c r="AG62" s="211"/>
      <c r="AH62" s="211"/>
      <c r="AI62" s="211"/>
      <c r="AJ62" s="211"/>
      <c r="AK62" s="211"/>
      <c r="AL62" s="211"/>
      <c r="AM62" s="207"/>
      <c r="AN62" s="207"/>
      <c r="AO62" s="207"/>
      <c r="AP62" s="207"/>
      <c r="AQ62" s="206"/>
      <c r="AR62" s="210"/>
    </row>
    <row r="63" spans="2:44" s="14" customFormat="1" ht="15.75" thickBot="1" x14ac:dyDescent="0.3">
      <c r="C63" s="210"/>
      <c r="D63" s="350"/>
      <c r="E63" s="351"/>
      <c r="F63" s="351"/>
      <c r="G63" s="351"/>
      <c r="H63" s="351"/>
      <c r="I63" s="351"/>
      <c r="J63" s="351"/>
      <c r="K63" s="351"/>
      <c r="L63" s="351"/>
      <c r="M63" s="351"/>
      <c r="N63" s="351"/>
      <c r="O63" s="351"/>
      <c r="P63" s="352"/>
      <c r="R63" s="14" t="s">
        <v>61</v>
      </c>
      <c r="S63" s="206"/>
      <c r="T63" s="206"/>
      <c r="U63" s="210"/>
      <c r="V63" s="211"/>
      <c r="W63" s="211"/>
      <c r="X63" s="211"/>
      <c r="Y63" s="211"/>
      <c r="Z63" s="211"/>
      <c r="AA63" s="211"/>
      <c r="AB63" s="211"/>
      <c r="AC63" s="211"/>
      <c r="AD63" s="211"/>
      <c r="AE63" s="211"/>
      <c r="AF63" s="211"/>
      <c r="AG63" s="211"/>
      <c r="AH63" s="211"/>
      <c r="AI63" s="211"/>
      <c r="AJ63" s="211"/>
      <c r="AK63" s="211"/>
      <c r="AL63" s="211"/>
      <c r="AM63" s="207"/>
      <c r="AN63" s="207"/>
      <c r="AO63" s="207"/>
      <c r="AP63" s="207"/>
      <c r="AQ63" s="206"/>
      <c r="AR63" s="210"/>
    </row>
    <row r="64" spans="2:44" s="14" customFormat="1" ht="15.75" thickBot="1" x14ac:dyDescent="0.3">
      <c r="C64" s="210"/>
      <c r="S64" s="206"/>
      <c r="T64" s="206"/>
      <c r="U64" s="210"/>
      <c r="V64" s="211"/>
      <c r="W64" s="211"/>
      <c r="X64" s="211"/>
      <c r="Y64" s="211"/>
      <c r="Z64" s="211"/>
      <c r="AA64" s="211"/>
      <c r="AB64" s="211"/>
      <c r="AC64" s="211"/>
      <c r="AD64" s="211"/>
      <c r="AE64" s="211"/>
      <c r="AF64" s="211"/>
      <c r="AG64" s="211"/>
      <c r="AH64" s="211"/>
      <c r="AI64" s="211"/>
      <c r="AJ64" s="211"/>
      <c r="AK64" s="211"/>
      <c r="AL64" s="211"/>
      <c r="AM64" s="206"/>
      <c r="AN64" s="206"/>
      <c r="AO64" s="206"/>
      <c r="AP64" s="206"/>
      <c r="AQ64" s="206"/>
      <c r="AR64" s="210"/>
    </row>
    <row r="65" spans="3:44" s="14" customFormat="1" ht="15.75" thickBot="1" x14ac:dyDescent="0.3">
      <c r="C65" s="210" t="str">
        <f>IF(OR(F65="",H65=""),"",IF(F65=H65,1,IF(F65&lt;H65,0,IF(F65-H65&lt;10,2,IF(F65&gt;H65,3,SE)))))</f>
        <v/>
      </c>
      <c r="D65" s="353" t="str">
        <f>V60</f>
        <v xml:space="preserve">BARCELONA </v>
      </c>
      <c r="E65" s="353"/>
      <c r="F65" s="79" t="str">
        <f>IF(OR(K20="",L20=""),"",SUM(K20:L20))</f>
        <v/>
      </c>
      <c r="G65" s="15" t="s">
        <v>19</v>
      </c>
      <c r="H65" s="78" t="str">
        <f>IF(OR(K51="",L51=""),"",SUM(K51:L51))</f>
        <v/>
      </c>
      <c r="I65" s="353" t="str">
        <f>V57</f>
        <v xml:space="preserve">CELTIC </v>
      </c>
      <c r="J65" s="353"/>
      <c r="K65" s="353"/>
      <c r="L65" s="353"/>
      <c r="M65" s="353"/>
      <c r="N65" s="353"/>
      <c r="O65" s="353"/>
      <c r="P65" s="353"/>
      <c r="Q65" s="210" t="str">
        <f>IF(OR(H65="",F65=""),"",IF(H65=F65,1,IF(H65&lt;F65,0,IF(H65-F65&lt;10,2,IF(H65&gt;F65,3,SE)))))</f>
        <v/>
      </c>
      <c r="R65" s="217"/>
      <c r="S65" s="206" t="s">
        <v>62</v>
      </c>
      <c r="T65" s="206"/>
      <c r="U65" s="210"/>
      <c r="V65" s="211"/>
      <c r="W65" s="211"/>
      <c r="X65" s="211"/>
      <c r="Y65" s="211"/>
      <c r="Z65" s="211"/>
      <c r="AA65" s="211"/>
      <c r="AB65" s="211"/>
      <c r="AC65" s="211"/>
      <c r="AD65" s="211"/>
      <c r="AE65" s="211"/>
      <c r="AF65" s="211"/>
      <c r="AG65" s="211"/>
      <c r="AH65" s="211"/>
      <c r="AI65" s="211"/>
      <c r="AJ65" s="211"/>
      <c r="AK65" s="211"/>
      <c r="AL65" s="211"/>
      <c r="AM65" s="206"/>
      <c r="AN65" s="206"/>
      <c r="AO65" s="206"/>
      <c r="AP65" s="206"/>
      <c r="AQ65" s="210"/>
      <c r="AR65" s="210"/>
    </row>
    <row r="66" spans="3:44" s="14" customFormat="1" ht="15.75" thickBot="1" x14ac:dyDescent="0.3">
      <c r="C66" s="210" t="str">
        <f>IF(OR(F66="",H66=""),"",IF(F66=H66,1,IF(F66&lt;H66,0,IF(F66-H66&lt;10,2,IF(F66&gt;H66,3,SE)))))</f>
        <v/>
      </c>
      <c r="D66" s="353" t="str">
        <f>V59</f>
        <v>INTER DE MILÃO</v>
      </c>
      <c r="E66" s="353"/>
      <c r="F66" s="79" t="str">
        <f>IF(OR(K35="",L35=""),"",SUM(K35:L35))</f>
        <v/>
      </c>
      <c r="G66" s="15" t="s">
        <v>19</v>
      </c>
      <c r="H66" s="78" t="str">
        <f>IF(OR(K43="",L43=""),"",SUM(K43:L43))</f>
        <v/>
      </c>
      <c r="I66" s="353" t="str">
        <f>V58</f>
        <v>SPORTING</v>
      </c>
      <c r="J66" s="353"/>
      <c r="K66" s="353"/>
      <c r="L66" s="353"/>
      <c r="M66" s="353"/>
      <c r="N66" s="353"/>
      <c r="O66" s="353"/>
      <c r="P66" s="353"/>
      <c r="Q66" s="210" t="str">
        <f>IF(OR(H66="",F66=""),"",IF(H66=F66,1,IF(H66&lt;F66,0,IF(H66-F66&lt;10,2,IF(H66&gt;F66,3,SE)))))</f>
        <v/>
      </c>
      <c r="R66" s="218"/>
      <c r="S66" s="206" t="s">
        <v>63</v>
      </c>
      <c r="T66" s="206"/>
      <c r="U66" s="210" t="s">
        <v>20</v>
      </c>
      <c r="V66" s="211"/>
      <c r="W66" s="211"/>
      <c r="X66" s="211"/>
      <c r="Y66" s="211"/>
      <c r="Z66" s="211"/>
      <c r="AA66" s="211"/>
      <c r="AB66" s="211"/>
      <c r="AC66" s="211"/>
      <c r="AD66" s="211"/>
      <c r="AE66" s="211"/>
      <c r="AF66" s="211"/>
      <c r="AG66" s="211"/>
      <c r="AH66" s="211"/>
      <c r="AI66" s="211"/>
      <c r="AJ66" s="211"/>
      <c r="AK66" s="211"/>
      <c r="AL66" s="211"/>
      <c r="AM66" s="219"/>
      <c r="AN66" s="219"/>
      <c r="AO66" s="220"/>
      <c r="AP66" s="220"/>
      <c r="AQ66" s="210"/>
      <c r="AR66" s="210"/>
    </row>
    <row r="67" spans="3:44" s="14" customFormat="1" ht="15.75" thickBot="1" x14ac:dyDescent="0.3">
      <c r="C67" s="210" t="str">
        <f>IF(OR(F67="",H67=""),"",IF(F67=H67,1,IF(F67&lt;H67,0,IF(F67-H67&lt;10,2,IF(F67&gt;H67,3,SE)))))</f>
        <v/>
      </c>
      <c r="Q67" s="210" t="str">
        <f>IF(OR(H67="",F67=""),"",IF(H67=F67,1,IF(H67&lt;F67,0,IF(H67-F67&lt;10,2,IF(H67&gt;F67,3,SE)))))</f>
        <v/>
      </c>
      <c r="T67" s="206"/>
      <c r="U67" s="210"/>
      <c r="V67" s="211"/>
      <c r="W67" s="211"/>
      <c r="X67" s="211"/>
      <c r="Y67" s="211"/>
      <c r="Z67" s="211"/>
      <c r="AA67" s="211"/>
      <c r="AB67" s="211"/>
      <c r="AC67" s="211"/>
      <c r="AD67" s="211"/>
      <c r="AE67" s="211"/>
      <c r="AF67" s="211"/>
      <c r="AG67" s="211"/>
      <c r="AH67" s="211"/>
      <c r="AI67" s="211"/>
      <c r="AJ67" s="211"/>
      <c r="AK67" s="211"/>
      <c r="AL67" s="211"/>
      <c r="AM67" s="219"/>
      <c r="AN67" s="219"/>
      <c r="AO67" s="220"/>
      <c r="AP67" s="220"/>
      <c r="AQ67" s="210"/>
      <c r="AR67" s="210"/>
    </row>
    <row r="68" spans="3:44" s="14" customFormat="1" x14ac:dyDescent="0.25">
      <c r="C68" s="210" t="str">
        <f>IF(OR(F68="",H68=""),"",IF(F68=H68,1,IF(F68&lt;H68,0,IF(F68-H68&lt;10,2,IF(F68&gt;H68,3,SE)))))</f>
        <v/>
      </c>
      <c r="D68" s="319" t="s">
        <v>184</v>
      </c>
      <c r="E68" s="320"/>
      <c r="F68" s="320"/>
      <c r="G68" s="320"/>
      <c r="H68" s="320"/>
      <c r="I68" s="320"/>
      <c r="J68" s="320"/>
      <c r="K68" s="320"/>
      <c r="L68" s="320"/>
      <c r="M68" s="320"/>
      <c r="N68" s="320"/>
      <c r="O68" s="320"/>
      <c r="P68" s="321"/>
      <c r="Q68" s="210" t="str">
        <f>IF(OR(H68="",F68=""),"",IF(H68=F68,1,IF(H68&lt;F68,0,IF(H68-F68&lt;10,2,IF(H68&gt;F68,3,SE)))))</f>
        <v/>
      </c>
      <c r="S68" s="206"/>
      <c r="T68" s="206"/>
      <c r="U68" s="210"/>
      <c r="V68" s="211"/>
      <c r="W68" s="211"/>
      <c r="X68" s="211"/>
      <c r="Y68" s="211"/>
      <c r="Z68" s="211"/>
      <c r="AA68" s="211"/>
      <c r="AB68" s="211"/>
      <c r="AC68" s="211"/>
      <c r="AD68" s="211"/>
      <c r="AE68" s="211"/>
      <c r="AF68" s="211"/>
      <c r="AG68" s="211"/>
      <c r="AH68" s="211"/>
      <c r="AI68" s="211"/>
      <c r="AJ68" s="211"/>
      <c r="AK68" s="211"/>
      <c r="AL68" s="211"/>
      <c r="AM68" s="219"/>
      <c r="AN68" s="219"/>
      <c r="AO68" s="220"/>
      <c r="AP68" s="220"/>
      <c r="AQ68" s="210"/>
      <c r="AR68" s="210"/>
    </row>
    <row r="69" spans="3:44" s="14" customFormat="1" ht="15.75" thickBot="1" x14ac:dyDescent="0.3">
      <c r="C69" s="210" t="str">
        <f>IF(OR(F69="",H69=""),"",IF(F69=H69,1,IF(F69&lt;H69,0,IF(F69-H69&lt;10,2,IF(F69&gt;H69,3,SE)))))</f>
        <v/>
      </c>
      <c r="D69" s="322"/>
      <c r="E69" s="323"/>
      <c r="F69" s="323"/>
      <c r="G69" s="323"/>
      <c r="H69" s="323"/>
      <c r="I69" s="323"/>
      <c r="J69" s="323"/>
      <c r="K69" s="323"/>
      <c r="L69" s="323"/>
      <c r="M69" s="323"/>
      <c r="N69" s="323"/>
      <c r="O69" s="323"/>
      <c r="P69" s="324"/>
      <c r="Q69" s="210" t="str">
        <f>IF(OR(H69="",F69=""),"",IF(H69=F69,1,IF(H69&lt;F69,0,IF(H69-F69&lt;10,2,IF(H69&gt;F69,3,SE)))))</f>
        <v/>
      </c>
      <c r="S69" s="206"/>
      <c r="T69" s="206"/>
      <c r="U69" s="210"/>
      <c r="V69" s="211"/>
      <c r="W69" s="211"/>
      <c r="X69" s="211"/>
      <c r="Y69" s="211"/>
      <c r="Z69" s="211"/>
      <c r="AA69" s="211"/>
      <c r="AB69" s="211"/>
      <c r="AC69" s="211"/>
      <c r="AD69" s="211"/>
      <c r="AE69" s="211"/>
      <c r="AF69" s="211"/>
      <c r="AG69" s="211"/>
      <c r="AH69" s="211"/>
      <c r="AI69" s="211"/>
      <c r="AJ69" s="211"/>
      <c r="AK69" s="211"/>
      <c r="AL69" s="211"/>
      <c r="AM69" s="219"/>
      <c r="AN69" s="219"/>
      <c r="AO69" s="220"/>
      <c r="AP69" s="220"/>
      <c r="AQ69" s="210"/>
      <c r="AR69" s="210"/>
    </row>
    <row r="70" spans="3:44" s="14" customFormat="1" x14ac:dyDescent="0.25">
      <c r="C70" s="210" t="str">
        <f>IF(OR(F70="",H70=""),"",IF(F70=H70,1,IF(F70&lt;H70,0,IF(F70-H70&lt;10,2,IF(F70&gt;H70,3,SE)))))</f>
        <v/>
      </c>
      <c r="Q70" s="210" t="str">
        <f>IF(OR(H70="",F70=""),"",IF(H70=F70,1,IF(H70&lt;F70,0,IF(H70-F70&lt;10,2,IF(H70&gt;F70,3,SE)))))</f>
        <v/>
      </c>
      <c r="S70" s="206"/>
      <c r="T70" s="206"/>
      <c r="U70" s="210"/>
      <c r="V70" s="211"/>
      <c r="W70" s="211"/>
      <c r="X70" s="211"/>
      <c r="Y70" s="211"/>
      <c r="Z70" s="211"/>
      <c r="AA70" s="211"/>
      <c r="AB70" s="211"/>
      <c r="AC70" s="211"/>
      <c r="AD70" s="211"/>
      <c r="AE70" s="211"/>
      <c r="AF70" s="211"/>
      <c r="AG70" s="211"/>
      <c r="AH70" s="211"/>
      <c r="AI70" s="211"/>
      <c r="AJ70" s="211"/>
      <c r="AK70" s="211"/>
      <c r="AL70" s="211"/>
      <c r="AM70" s="219"/>
      <c r="AN70" s="219"/>
      <c r="AO70" s="220"/>
      <c r="AP70" s="220"/>
      <c r="AQ70" s="210"/>
      <c r="AR70" s="210"/>
    </row>
    <row r="71" spans="3:44" s="14" customFormat="1" x14ac:dyDescent="0.25">
      <c r="C71" s="210" t="str">
        <f>IF(OR(F71="",H71=""),"",IF(F71=H71,1,IF(F71&lt;H71,0,IF(F71-H71&lt;10,2,IF(F71&gt;H71,3,SE)))))</f>
        <v/>
      </c>
      <c r="D71" s="353" t="str">
        <f>V60</f>
        <v xml:space="preserve">BARCELONA </v>
      </c>
      <c r="E71" s="353"/>
      <c r="F71" s="78" t="str">
        <f>IF(OR(M20="",N20=""),"",SUM(M20:N20))</f>
        <v/>
      </c>
      <c r="G71" s="16" t="s">
        <v>19</v>
      </c>
      <c r="H71" s="79" t="str">
        <f>IF(OR(M43="",N43=""),"",SUM(M43:N43))</f>
        <v/>
      </c>
      <c r="I71" s="353" t="str">
        <f>V58</f>
        <v>SPORTING</v>
      </c>
      <c r="J71" s="353"/>
      <c r="K71" s="353"/>
      <c r="L71" s="353"/>
      <c r="M71" s="353"/>
      <c r="N71" s="353"/>
      <c r="O71" s="353"/>
      <c r="P71" s="353"/>
      <c r="Q71" s="210" t="str">
        <f>IF(OR(H71="",F71=""),"",IF(H71=F71,1,IF(H71&lt;F71,0,IF(H71-F71&lt;10,2,IF(H71&gt;F71,3,SE)))))</f>
        <v/>
      </c>
      <c r="S71" s="206"/>
      <c r="T71" s="206"/>
      <c r="U71" s="210"/>
      <c r="V71" s="211"/>
      <c r="W71" s="211"/>
      <c r="X71" s="211"/>
      <c r="Y71" s="211"/>
      <c r="Z71" s="211"/>
      <c r="AA71" s="211"/>
      <c r="AB71" s="211"/>
      <c r="AC71" s="211"/>
      <c r="AD71" s="211"/>
      <c r="AE71" s="211"/>
      <c r="AF71" s="211"/>
      <c r="AG71" s="211"/>
      <c r="AH71" s="211"/>
      <c r="AI71" s="211"/>
      <c r="AJ71" s="211"/>
      <c r="AK71" s="211"/>
      <c r="AL71" s="211"/>
      <c r="AM71" s="219"/>
      <c r="AN71" s="219"/>
      <c r="AO71" s="220"/>
      <c r="AP71" s="220"/>
      <c r="AQ71" s="210"/>
      <c r="AR71" s="210"/>
    </row>
    <row r="72" spans="3:44" s="14" customFormat="1" x14ac:dyDescent="0.25">
      <c r="C72" s="210" t="str">
        <f>IF(OR(F72="",H72=""),"",IF(F72=H72,1,IF(F72&lt;H72,0,IF(F72-H72&lt;10,2,IF(F72&gt;H72,3,SE)))))</f>
        <v/>
      </c>
      <c r="D72" s="353" t="str">
        <f>V59</f>
        <v>INTER DE MILÃO</v>
      </c>
      <c r="E72" s="353"/>
      <c r="F72" s="79" t="str">
        <f>IF(OR(M35="",N35=""),"",SUM(M35:N35))</f>
        <v/>
      </c>
      <c r="G72" s="16" t="s">
        <v>19</v>
      </c>
      <c r="H72" s="78" t="str">
        <f>IF(OR(M51="",N51=""),"",SUM(M51:N51))</f>
        <v/>
      </c>
      <c r="I72" s="353" t="str">
        <f>V57</f>
        <v xml:space="preserve">CELTIC </v>
      </c>
      <c r="J72" s="353"/>
      <c r="K72" s="353"/>
      <c r="L72" s="353"/>
      <c r="M72" s="353"/>
      <c r="N72" s="353"/>
      <c r="O72" s="353"/>
      <c r="P72" s="353"/>
      <c r="Q72" s="210" t="str">
        <f>IF(OR(H72="",F72=""),"",IF(H72=F72,1,IF(H72&lt;F72,0,IF(H72-F72&lt;10,2,IF(H72&gt;F72,3,SE)))))</f>
        <v/>
      </c>
      <c r="S72" s="206"/>
      <c r="T72" s="206"/>
      <c r="U72" s="210"/>
      <c r="V72" s="211"/>
      <c r="W72" s="211"/>
      <c r="X72" s="211"/>
      <c r="Y72" s="211"/>
      <c r="Z72" s="211"/>
      <c r="AA72" s="211"/>
      <c r="AB72" s="211"/>
      <c r="AC72" s="211"/>
      <c r="AD72" s="211"/>
      <c r="AE72" s="211"/>
      <c r="AF72" s="211"/>
      <c r="AG72" s="211"/>
      <c r="AH72" s="211"/>
      <c r="AI72" s="211"/>
      <c r="AJ72" s="211"/>
      <c r="AK72" s="211"/>
      <c r="AL72" s="211"/>
      <c r="AM72" s="219"/>
      <c r="AN72" s="219"/>
      <c r="AO72" s="220"/>
      <c r="AP72" s="220"/>
      <c r="AQ72" s="210"/>
      <c r="AR72" s="210"/>
    </row>
    <row r="73" spans="3:44" s="14" customFormat="1" ht="15.75" thickBot="1" x14ac:dyDescent="0.3">
      <c r="C73" s="210" t="str">
        <f>IF(OR(F73="",H73=""),"",IF(F73=H73,1,IF(F73&lt;H73,0,IF(F73-H73&lt;10,2,IF(F73&gt;H73,3,SE)))))</f>
        <v/>
      </c>
      <c r="F73" s="17"/>
      <c r="Q73" s="210" t="str">
        <f>IF(OR(H73="",F73=""),"",IF(H73=F73,1,IF(H73&lt;F73,0,IF(H73-F73&lt;10,2,IF(H73&gt;F73,3,SE)))))</f>
        <v/>
      </c>
      <c r="S73" s="206"/>
      <c r="T73" s="206"/>
      <c r="U73" s="210"/>
      <c r="V73" s="211"/>
      <c r="W73" s="211"/>
      <c r="X73" s="211"/>
      <c r="Y73" s="211"/>
      <c r="Z73" s="211"/>
      <c r="AA73" s="211"/>
      <c r="AB73" s="211"/>
      <c r="AC73" s="211"/>
      <c r="AD73" s="211"/>
      <c r="AE73" s="211"/>
      <c r="AF73" s="211"/>
      <c r="AG73" s="211"/>
      <c r="AH73" s="211"/>
      <c r="AI73" s="211"/>
      <c r="AJ73" s="211"/>
      <c r="AK73" s="211"/>
      <c r="AL73" s="211"/>
      <c r="AM73" s="219"/>
      <c r="AN73" s="219"/>
      <c r="AO73" s="220"/>
      <c r="AP73" s="220"/>
      <c r="AQ73" s="210"/>
      <c r="AR73" s="210"/>
    </row>
    <row r="74" spans="3:44" s="14" customFormat="1" x14ac:dyDescent="0.25">
      <c r="C74" s="210" t="str">
        <f>IF(OR(F74="",H74=""),"",IF(F74=H74,1,IF(F74&lt;H74,0,IF(F74-H74&lt;10,2,IF(F74&gt;H74,3,SE)))))</f>
        <v/>
      </c>
      <c r="D74" s="319" t="s">
        <v>185</v>
      </c>
      <c r="E74" s="320"/>
      <c r="F74" s="320"/>
      <c r="G74" s="320"/>
      <c r="H74" s="320"/>
      <c r="I74" s="320"/>
      <c r="J74" s="320"/>
      <c r="K74" s="320"/>
      <c r="L74" s="320"/>
      <c r="M74" s="320"/>
      <c r="N74" s="320"/>
      <c r="O74" s="320"/>
      <c r="P74" s="321"/>
      <c r="Q74" s="210" t="str">
        <f>IF(OR(H74="",F74=""),"",IF(H74=F74,1,IF(H74&lt;F74,0,IF(H74-F74&lt;10,2,IF(H74&gt;F74,3,SE)))))</f>
        <v/>
      </c>
      <c r="S74" s="206"/>
      <c r="T74" s="206"/>
      <c r="U74" s="210"/>
      <c r="V74" s="211"/>
      <c r="W74" s="211"/>
      <c r="X74" s="211"/>
      <c r="Y74" s="211"/>
      <c r="Z74" s="211"/>
      <c r="AA74" s="211"/>
      <c r="AB74" s="211"/>
      <c r="AC74" s="211"/>
      <c r="AD74" s="211"/>
      <c r="AE74" s="211"/>
      <c r="AF74" s="211"/>
      <c r="AG74" s="211"/>
      <c r="AH74" s="211"/>
      <c r="AI74" s="211"/>
      <c r="AJ74" s="211"/>
      <c r="AK74" s="211"/>
      <c r="AL74" s="211"/>
      <c r="AM74" s="219"/>
      <c r="AN74" s="219"/>
      <c r="AO74" s="220"/>
      <c r="AP74" s="220"/>
      <c r="AQ74" s="210"/>
      <c r="AR74" s="210"/>
    </row>
    <row r="75" spans="3:44" s="14" customFormat="1" ht="15.75" thickBot="1" x14ac:dyDescent="0.3">
      <c r="C75" s="210" t="str">
        <f>IF(OR(F75="",H75=""),"",IF(F75=H75,1,IF(F75&lt;H75,0,IF(F75-H75&lt;10,2,IF(F75&gt;H75,3,SE)))))</f>
        <v/>
      </c>
      <c r="D75" s="322"/>
      <c r="E75" s="323"/>
      <c r="F75" s="323"/>
      <c r="G75" s="323"/>
      <c r="H75" s="323"/>
      <c r="I75" s="323"/>
      <c r="J75" s="323"/>
      <c r="K75" s="323"/>
      <c r="L75" s="323"/>
      <c r="M75" s="323"/>
      <c r="N75" s="323"/>
      <c r="O75" s="323"/>
      <c r="P75" s="324"/>
      <c r="Q75" s="210" t="str">
        <f>IF(OR(H75="",F75=""),"",IF(H75=F75,1,IF(H75&lt;F75,0,IF(H75-F75&lt;10,2,IF(H75&gt;F75,3,SE)))))</f>
        <v/>
      </c>
      <c r="S75" s="206"/>
      <c r="T75" s="206"/>
      <c r="U75" s="210"/>
      <c r="V75" s="211"/>
      <c r="W75" s="211"/>
      <c r="X75" s="211"/>
      <c r="Y75" s="211"/>
      <c r="Z75" s="211"/>
      <c r="AA75" s="211"/>
      <c r="AB75" s="211"/>
      <c r="AC75" s="211"/>
      <c r="AD75" s="211"/>
      <c r="AE75" s="211"/>
      <c r="AF75" s="211"/>
      <c r="AG75" s="211"/>
      <c r="AH75" s="211"/>
      <c r="AI75" s="211"/>
      <c r="AJ75" s="211"/>
      <c r="AK75" s="211"/>
      <c r="AL75" s="211"/>
      <c r="AM75" s="219"/>
      <c r="AN75" s="219"/>
      <c r="AO75" s="220"/>
      <c r="AP75" s="220"/>
      <c r="AQ75" s="210"/>
      <c r="AR75" s="210"/>
    </row>
    <row r="76" spans="3:44" s="14" customFormat="1" x14ac:dyDescent="0.25">
      <c r="C76" s="210" t="str">
        <f>IF(OR(F76="",H76=""),"",IF(F76=H76,1,IF(F76&lt;H76,0,IF(F76-H76&lt;10,2,IF(F76&gt;H76,3,SE)))))</f>
        <v/>
      </c>
      <c r="Q76" s="210" t="str">
        <f>IF(OR(H76="",F76=""),"",IF(H76=F76,1,IF(H76&lt;F76,0,IF(H76-F76&lt;10,2,IF(H76&gt;F76,3,SE)))))</f>
        <v/>
      </c>
      <c r="S76" s="206"/>
      <c r="T76" s="206"/>
      <c r="U76" s="210"/>
      <c r="V76" s="211"/>
      <c r="W76" s="211"/>
      <c r="X76" s="211"/>
      <c r="Y76" s="211"/>
      <c r="Z76" s="211"/>
      <c r="AA76" s="211"/>
      <c r="AB76" s="211"/>
      <c r="AC76" s="211"/>
      <c r="AD76" s="211"/>
      <c r="AE76" s="211"/>
      <c r="AF76" s="211"/>
      <c r="AG76" s="211"/>
      <c r="AH76" s="211"/>
      <c r="AI76" s="211"/>
      <c r="AJ76" s="211"/>
      <c r="AK76" s="211"/>
      <c r="AL76" s="211"/>
      <c r="AM76" s="219"/>
      <c r="AN76" s="219"/>
      <c r="AO76" s="220"/>
      <c r="AP76" s="220"/>
      <c r="AQ76" s="210"/>
      <c r="AR76" s="210"/>
    </row>
    <row r="77" spans="3:44" s="14" customFormat="1" x14ac:dyDescent="0.25">
      <c r="C77" s="210" t="str">
        <f>IF(OR(F77="",H77=""),"",IF(F77=H77,1,IF(F77&lt;H77,0,IF(F77-H77&lt;10,2,IF(F77&gt;H77,3,SE)))))</f>
        <v/>
      </c>
      <c r="D77" s="353" t="str">
        <f>V60</f>
        <v xml:space="preserve">BARCELONA </v>
      </c>
      <c r="E77" s="353"/>
      <c r="F77" s="78" t="str">
        <f>IF(OR(O20="",P20=""),"",SUM(O20:P20))</f>
        <v/>
      </c>
      <c r="G77" s="16" t="s">
        <v>19</v>
      </c>
      <c r="H77" s="79" t="str">
        <f>IF(OR(O35="",P35=""),"",SUM(O35:P35))</f>
        <v/>
      </c>
      <c r="I77" s="353" t="str">
        <f>V59</f>
        <v>INTER DE MILÃO</v>
      </c>
      <c r="J77" s="353"/>
      <c r="K77" s="353"/>
      <c r="L77" s="353"/>
      <c r="M77" s="353"/>
      <c r="N77" s="353"/>
      <c r="O77" s="353"/>
      <c r="P77" s="353"/>
      <c r="Q77" s="210" t="str">
        <f>IF(OR(H77="",F77=""),"",IF(H77=F77,1,IF(H77&lt;F77,0,IF(H77-F77&lt;10,2,IF(H77&gt;F77,3,SE)))))</f>
        <v/>
      </c>
      <c r="S77" s="206"/>
      <c r="T77" s="206"/>
      <c r="U77" s="210"/>
      <c r="V77" s="211"/>
      <c r="W77" s="211"/>
      <c r="X77" s="211"/>
      <c r="Y77" s="211"/>
      <c r="Z77" s="211"/>
      <c r="AA77" s="211"/>
      <c r="AB77" s="211"/>
      <c r="AC77" s="211"/>
      <c r="AD77" s="211"/>
      <c r="AE77" s="211"/>
      <c r="AF77" s="211"/>
      <c r="AG77" s="211"/>
      <c r="AH77" s="211"/>
      <c r="AI77" s="211"/>
      <c r="AJ77" s="211"/>
      <c r="AK77" s="211"/>
      <c r="AL77" s="211"/>
      <c r="AM77" s="219"/>
      <c r="AN77" s="219"/>
      <c r="AO77" s="220"/>
      <c r="AP77" s="220"/>
      <c r="AQ77" s="210"/>
      <c r="AR77" s="210"/>
    </row>
    <row r="78" spans="3:44" s="14" customFormat="1" x14ac:dyDescent="0.25">
      <c r="C78" s="210" t="str">
        <f>IF(OR(F78="",H78=""),"",IF(F78=H78,1,IF(F78&lt;H78,0,IF(F78-H78&lt;10,2,IF(F78&gt;H78,3,SE)))))</f>
        <v/>
      </c>
      <c r="D78" s="353" t="str">
        <f>V58</f>
        <v>SPORTING</v>
      </c>
      <c r="E78" s="353"/>
      <c r="F78" s="78" t="str">
        <f>IF(OR(O43="",P43=""),"",SUM(O43:P43))</f>
        <v/>
      </c>
      <c r="G78" s="16" t="s">
        <v>19</v>
      </c>
      <c r="H78" s="79" t="str">
        <f>IF(OR(O51="",P51=""),"",SUM(O51:P51))</f>
        <v/>
      </c>
      <c r="I78" s="353" t="str">
        <f>V57</f>
        <v xml:space="preserve">CELTIC </v>
      </c>
      <c r="J78" s="353"/>
      <c r="K78" s="353"/>
      <c r="L78" s="353"/>
      <c r="M78" s="353"/>
      <c r="N78" s="353"/>
      <c r="O78" s="353"/>
      <c r="P78" s="353"/>
      <c r="Q78" s="210" t="str">
        <f>IF(OR(H78="",F78=""),"",IF(H78=F78,1,IF(H78&lt;F78,0,IF(H78-F78&lt;10,2,IF(H78&gt;F78,3,SE)))))</f>
        <v/>
      </c>
      <c r="S78" s="206"/>
      <c r="T78" s="206"/>
      <c r="U78" s="210"/>
      <c r="V78" s="211"/>
      <c r="W78" s="211"/>
      <c r="X78" s="211"/>
      <c r="Y78" s="211"/>
      <c r="Z78" s="211"/>
      <c r="AA78" s="211"/>
      <c r="AB78" s="211"/>
      <c r="AC78" s="211"/>
      <c r="AD78" s="211"/>
      <c r="AE78" s="211"/>
      <c r="AF78" s="211"/>
      <c r="AG78" s="211"/>
      <c r="AH78" s="211"/>
      <c r="AI78" s="211"/>
      <c r="AJ78" s="211"/>
      <c r="AK78" s="211"/>
      <c r="AL78" s="211"/>
      <c r="AM78" s="219"/>
      <c r="AN78" s="219"/>
      <c r="AO78" s="220"/>
      <c r="AP78" s="220"/>
      <c r="AQ78" s="210"/>
      <c r="AR78" s="210"/>
    </row>
    <row r="79" spans="3:44" s="14" customFormat="1" ht="15.75" thickBot="1" x14ac:dyDescent="0.3">
      <c r="C79" s="210" t="str">
        <f>IF(OR(F79="",H79=""),"",IF(F79=H79,1,IF(F79&lt;H79,0,IF(F79-H79&lt;10,2,IF(F79&gt;H79,3,SE)))))</f>
        <v/>
      </c>
      <c r="Q79" s="210" t="str">
        <f>IF(OR(H79="",F79=""),"",IF(H79=F79,1,IF(H79&lt;F79,0,IF(H79-F79&lt;10,2,IF(H79&gt;F79,3,SE)))))</f>
        <v/>
      </c>
      <c r="S79" s="206"/>
      <c r="T79" s="206"/>
      <c r="U79" s="210"/>
      <c r="V79" s="211"/>
      <c r="W79" s="211"/>
      <c r="X79" s="211"/>
      <c r="Y79" s="211"/>
      <c r="Z79" s="211"/>
      <c r="AA79" s="211"/>
      <c r="AB79" s="211"/>
      <c r="AC79" s="211"/>
      <c r="AD79" s="211"/>
      <c r="AE79" s="211"/>
      <c r="AF79" s="211"/>
      <c r="AG79" s="211"/>
      <c r="AH79" s="211"/>
      <c r="AI79" s="211"/>
      <c r="AJ79" s="211"/>
      <c r="AK79" s="211"/>
      <c r="AL79" s="211"/>
      <c r="AM79" s="219"/>
      <c r="AN79" s="219"/>
      <c r="AO79" s="220"/>
      <c r="AP79" s="220"/>
      <c r="AQ79" s="210"/>
      <c r="AR79" s="210"/>
    </row>
    <row r="80" spans="3:44" s="14" customFormat="1" x14ac:dyDescent="0.25">
      <c r="C80" s="210" t="str">
        <f>IF(OR(F80="",H80=""),"",IF(F80=H80,1,IF(F80&lt;H80,0,IF(F80-H80&lt;10,2,IF(F80&gt;H80,3,SE)))))</f>
        <v/>
      </c>
      <c r="D80" s="319" t="s">
        <v>186</v>
      </c>
      <c r="E80" s="320"/>
      <c r="F80" s="320"/>
      <c r="G80" s="320"/>
      <c r="H80" s="320"/>
      <c r="I80" s="320"/>
      <c r="J80" s="320"/>
      <c r="K80" s="320"/>
      <c r="L80" s="320"/>
      <c r="M80" s="320"/>
      <c r="N80" s="320"/>
      <c r="O80" s="320"/>
      <c r="P80" s="321"/>
      <c r="Q80" s="210" t="str">
        <f>IF(OR(H80="",F80=""),"",IF(H80=F80,1,IF(H80&lt;F80,0,IF(H80-F80&lt;10,2,IF(H80&gt;F80,3,SE)))))</f>
        <v/>
      </c>
      <c r="S80" s="206"/>
      <c r="T80" s="206"/>
      <c r="U80" s="210"/>
      <c r="V80" s="211"/>
      <c r="W80" s="211"/>
      <c r="X80" s="211"/>
      <c r="Y80" s="211"/>
      <c r="Z80" s="211"/>
      <c r="AA80" s="211"/>
      <c r="AB80" s="211"/>
      <c r="AC80" s="211"/>
      <c r="AD80" s="211"/>
      <c r="AE80" s="211"/>
      <c r="AF80" s="211"/>
      <c r="AG80" s="211"/>
      <c r="AH80" s="211"/>
      <c r="AI80" s="211"/>
      <c r="AJ80" s="211"/>
      <c r="AK80" s="211"/>
      <c r="AL80" s="211"/>
      <c r="AM80" s="219"/>
      <c r="AN80" s="219"/>
      <c r="AO80" s="220"/>
      <c r="AP80" s="220"/>
      <c r="AQ80" s="210"/>
      <c r="AR80" s="210"/>
    </row>
    <row r="81" spans="3:44" s="14" customFormat="1" ht="15.75" thickBot="1" x14ac:dyDescent="0.3">
      <c r="C81" s="210" t="str">
        <f>IF(OR(F81="",H81=""),"",IF(F81=H81,1,IF(F81&lt;H81,0,IF(F81-H81&lt;10,2,IF(F81&gt;H81,3,SE)))))</f>
        <v/>
      </c>
      <c r="D81" s="322"/>
      <c r="E81" s="323"/>
      <c r="F81" s="323"/>
      <c r="G81" s="323"/>
      <c r="H81" s="323"/>
      <c r="I81" s="323"/>
      <c r="J81" s="323"/>
      <c r="K81" s="323"/>
      <c r="L81" s="323"/>
      <c r="M81" s="323"/>
      <c r="N81" s="323"/>
      <c r="O81" s="323"/>
      <c r="P81" s="324"/>
      <c r="Q81" s="210" t="str">
        <f>IF(OR(H81="",F81=""),"",IF(H81=F81,1,IF(H81&lt;F81,0,IF(H81-F81&lt;10,2,IF(H81&gt;F81,3,SE)))))</f>
        <v/>
      </c>
      <c r="S81" s="206"/>
      <c r="T81" s="206"/>
      <c r="U81" s="210"/>
      <c r="V81" s="211"/>
      <c r="W81" s="211"/>
      <c r="X81" s="211"/>
      <c r="Y81" s="211"/>
      <c r="Z81" s="211"/>
      <c r="AA81" s="211"/>
      <c r="AB81" s="211"/>
      <c r="AC81" s="211"/>
      <c r="AD81" s="211"/>
      <c r="AE81" s="211"/>
      <c r="AF81" s="211"/>
      <c r="AG81" s="211"/>
      <c r="AH81" s="211"/>
      <c r="AI81" s="211"/>
      <c r="AJ81" s="211"/>
      <c r="AK81" s="211"/>
      <c r="AL81" s="211"/>
      <c r="AM81" s="219"/>
      <c r="AN81" s="219"/>
      <c r="AO81" s="220"/>
      <c r="AP81" s="220"/>
      <c r="AQ81" s="210"/>
      <c r="AR81" s="210"/>
    </row>
    <row r="82" spans="3:44" s="14" customFormat="1" x14ac:dyDescent="0.25">
      <c r="C82" s="210" t="str">
        <f>IF(OR(F82="",H82=""),"",IF(F82=H82,1,IF(F82&lt;H82,0,IF(F82-H82&lt;10,2,IF(F82&gt;H82,3,SE)))))</f>
        <v/>
      </c>
      <c r="Q82" s="210" t="str">
        <f>IF(OR(H82="",F82=""),"",IF(H82=F82,1,IF(H82&lt;F82,0,IF(H82-F82&lt;10,2,IF(H82&gt;F82,3,SE)))))</f>
        <v/>
      </c>
      <c r="S82" s="206"/>
      <c r="T82" s="206"/>
      <c r="U82" s="210"/>
      <c r="V82" s="211"/>
      <c r="W82" s="211"/>
      <c r="X82" s="211"/>
      <c r="Y82" s="211"/>
      <c r="Z82" s="211"/>
      <c r="AA82" s="211"/>
      <c r="AB82" s="211"/>
      <c r="AC82" s="211"/>
      <c r="AD82" s="211"/>
      <c r="AE82" s="211"/>
      <c r="AF82" s="211"/>
      <c r="AG82" s="211"/>
      <c r="AH82" s="211"/>
      <c r="AI82" s="211"/>
      <c r="AJ82" s="211"/>
      <c r="AK82" s="211"/>
      <c r="AL82" s="211"/>
      <c r="AM82" s="219"/>
      <c r="AN82" s="219"/>
      <c r="AO82" s="220"/>
      <c r="AP82" s="220"/>
      <c r="AQ82" s="210"/>
      <c r="AR82" s="210"/>
    </row>
    <row r="83" spans="3:44" s="14" customFormat="1" x14ac:dyDescent="0.25">
      <c r="C83" s="210" t="str">
        <f>IF(OR(F83="",H83=""),"",IF(F83=H83,1,IF(F83&lt;H83,0,IF(F83-H83&lt;10,2,IF(F83&gt;H83,3,SE)))))</f>
        <v/>
      </c>
      <c r="D83" s="353" t="str">
        <f>V60</f>
        <v xml:space="preserve">BARCELONA </v>
      </c>
      <c r="E83" s="353"/>
      <c r="F83" s="78" t="str">
        <f>IF(OR(Q20="",R20=""),"",SUM(Q20:R20))</f>
        <v/>
      </c>
      <c r="G83" s="16" t="s">
        <v>19</v>
      </c>
      <c r="H83" s="79" t="str">
        <f>IF(OR(Q51="",R51=""),"",SUM(Q51:R51))</f>
        <v/>
      </c>
      <c r="I83" s="353" t="str">
        <f>V57</f>
        <v xml:space="preserve">CELTIC </v>
      </c>
      <c r="J83" s="353"/>
      <c r="K83" s="353"/>
      <c r="L83" s="353"/>
      <c r="M83" s="353"/>
      <c r="N83" s="353"/>
      <c r="O83" s="353"/>
      <c r="P83" s="353"/>
      <c r="Q83" s="210" t="str">
        <f>IF(OR(H83="",F83=""),"",IF(H83=F83,1,IF(H83&lt;F83,0,IF(H83-F83&lt;10,2,IF(H83&gt;F83,3,SE)))))</f>
        <v/>
      </c>
      <c r="S83" s="206"/>
      <c r="T83" s="206"/>
      <c r="U83" s="210"/>
      <c r="V83" s="211"/>
      <c r="W83" s="211"/>
      <c r="X83" s="211"/>
      <c r="Y83" s="211"/>
      <c r="Z83" s="211"/>
      <c r="AA83" s="211"/>
      <c r="AB83" s="211"/>
      <c r="AC83" s="211"/>
      <c r="AD83" s="211"/>
      <c r="AE83" s="211"/>
      <c r="AF83" s="211"/>
      <c r="AG83" s="211"/>
      <c r="AH83" s="211"/>
      <c r="AI83" s="211"/>
      <c r="AJ83" s="211"/>
      <c r="AK83" s="211"/>
      <c r="AL83" s="211"/>
      <c r="AM83" s="219"/>
      <c r="AN83" s="219"/>
      <c r="AO83" s="220"/>
      <c r="AP83" s="220"/>
      <c r="AQ83" s="210"/>
      <c r="AR83" s="210"/>
    </row>
    <row r="84" spans="3:44" s="14" customFormat="1" x14ac:dyDescent="0.25">
      <c r="C84" s="210" t="str">
        <f>IF(OR(F84="",H84=""),"",IF(F84=H84,1,IF(F84&lt;H84,0,IF(F84-H84&lt;10,2,IF(F84&gt;H84,3,SE)))))</f>
        <v/>
      </c>
      <c r="D84" s="353" t="str">
        <f>V59</f>
        <v>INTER DE MILÃO</v>
      </c>
      <c r="E84" s="353"/>
      <c r="F84" s="79" t="str">
        <f>IF(OR(Q35="",R35=""),"",SUM(Q35:R35))</f>
        <v/>
      </c>
      <c r="G84" s="16" t="s">
        <v>19</v>
      </c>
      <c r="H84" s="78" t="str">
        <f>IF(OR(Q43="",R43=""),"",SUM(Q43:R43))</f>
        <v/>
      </c>
      <c r="I84" s="353" t="str">
        <f>V58</f>
        <v>SPORTING</v>
      </c>
      <c r="J84" s="353"/>
      <c r="K84" s="353"/>
      <c r="L84" s="353"/>
      <c r="M84" s="353"/>
      <c r="N84" s="353"/>
      <c r="O84" s="353"/>
      <c r="P84" s="353"/>
      <c r="Q84" s="210" t="str">
        <f>IF(OR(H84="",F84=""),"",IF(H84=F84,1,IF(H84&lt;F84,0,IF(H84-F84&lt;10,2,IF(H84&gt;F84,3,SE)))))</f>
        <v/>
      </c>
      <c r="S84" s="206"/>
      <c r="T84" s="206"/>
      <c r="U84" s="210"/>
      <c r="V84" s="211"/>
      <c r="W84" s="211"/>
      <c r="X84" s="211"/>
      <c r="Y84" s="211"/>
      <c r="Z84" s="211"/>
      <c r="AA84" s="211"/>
      <c r="AB84" s="211"/>
      <c r="AC84" s="211"/>
      <c r="AD84" s="211"/>
      <c r="AE84" s="211"/>
      <c r="AF84" s="211"/>
      <c r="AG84" s="211"/>
      <c r="AH84" s="211"/>
      <c r="AI84" s="211"/>
      <c r="AJ84" s="211"/>
      <c r="AK84" s="211"/>
      <c r="AL84" s="211"/>
      <c r="AM84" s="219"/>
      <c r="AN84" s="219"/>
      <c r="AO84" s="220"/>
      <c r="AP84" s="220"/>
      <c r="AQ84" s="210"/>
      <c r="AR84" s="210"/>
    </row>
    <row r="85" spans="3:44" s="14" customFormat="1" ht="15.75" thickBot="1" x14ac:dyDescent="0.3">
      <c r="C85" s="210" t="str">
        <f>IF(OR(F85="",H85=""),"",IF(F85=H85,1,IF(F85&lt;H85,0,IF(F85-H85&lt;10,2,IF(F85&gt;H85,3,SE)))))</f>
        <v/>
      </c>
      <c r="Q85" s="210" t="str">
        <f>IF(OR(H85="",F85=""),"",IF(H85=F85,1,IF(H85&lt;F85,0,IF(H85-F85&lt;10,2,IF(H85&gt;F85,3,SE)))))</f>
        <v/>
      </c>
      <c r="S85" s="206"/>
      <c r="T85" s="206"/>
      <c r="U85" s="210"/>
      <c r="V85" s="211"/>
      <c r="W85" s="211"/>
      <c r="X85" s="211"/>
      <c r="Y85" s="211"/>
      <c r="Z85" s="211"/>
      <c r="AA85" s="211"/>
      <c r="AB85" s="211"/>
      <c r="AC85" s="211"/>
      <c r="AD85" s="211"/>
      <c r="AE85" s="211"/>
      <c r="AF85" s="211"/>
      <c r="AG85" s="211"/>
      <c r="AH85" s="211"/>
      <c r="AI85" s="211"/>
      <c r="AJ85" s="211"/>
      <c r="AK85" s="211"/>
      <c r="AL85" s="211"/>
      <c r="AM85" s="219"/>
      <c r="AN85" s="219"/>
      <c r="AO85" s="220"/>
      <c r="AP85" s="220"/>
      <c r="AQ85" s="210"/>
      <c r="AR85" s="210"/>
    </row>
    <row r="86" spans="3:44" s="14" customFormat="1" x14ac:dyDescent="0.25">
      <c r="C86" s="210" t="str">
        <f>IF(OR(F86="",H86=""),"",IF(F86=H86,1,IF(F86&lt;H86,0,IF(F86-H86&lt;10,2,IF(F86&gt;H86,3,SE)))))</f>
        <v/>
      </c>
      <c r="D86" s="319" t="s">
        <v>187</v>
      </c>
      <c r="E86" s="320"/>
      <c r="F86" s="320"/>
      <c r="G86" s="320"/>
      <c r="H86" s="320"/>
      <c r="I86" s="320"/>
      <c r="J86" s="320"/>
      <c r="K86" s="320"/>
      <c r="L86" s="320"/>
      <c r="M86" s="320"/>
      <c r="N86" s="320"/>
      <c r="O86" s="320"/>
      <c r="P86" s="321"/>
      <c r="Q86" s="210" t="str">
        <f>IF(OR(H86="",F86=""),"",IF(H86=F86,1,IF(H86&lt;F86,0,IF(H86-F86&lt;10,2,IF(H86&gt;F86,3,SE)))))</f>
        <v/>
      </c>
      <c r="S86" s="206"/>
      <c r="T86" s="206"/>
      <c r="U86" s="210"/>
      <c r="V86" s="211"/>
      <c r="W86" s="211"/>
      <c r="X86" s="211"/>
      <c r="Y86" s="211"/>
      <c r="Z86" s="211"/>
      <c r="AA86" s="211"/>
      <c r="AB86" s="211"/>
      <c r="AC86" s="211"/>
      <c r="AD86" s="211"/>
      <c r="AE86" s="211"/>
      <c r="AF86" s="211"/>
      <c r="AG86" s="211"/>
      <c r="AH86" s="211"/>
      <c r="AI86" s="211"/>
      <c r="AJ86" s="211"/>
      <c r="AK86" s="211"/>
      <c r="AL86" s="211"/>
      <c r="AM86" s="219"/>
      <c r="AN86" s="219"/>
      <c r="AO86" s="220"/>
      <c r="AP86" s="220"/>
      <c r="AQ86" s="210"/>
      <c r="AR86" s="210"/>
    </row>
    <row r="87" spans="3:44" s="14" customFormat="1" ht="15.75" thickBot="1" x14ac:dyDescent="0.3">
      <c r="C87" s="210" t="str">
        <f>IF(OR(F87="",H87=""),"",IF(F87=H87,1,IF(F87&lt;H87,0,IF(F87-H87&lt;10,2,IF(F87&gt;H87,3,SE)))))</f>
        <v/>
      </c>
      <c r="D87" s="322"/>
      <c r="E87" s="323"/>
      <c r="F87" s="323"/>
      <c r="G87" s="323"/>
      <c r="H87" s="323"/>
      <c r="I87" s="323"/>
      <c r="J87" s="323"/>
      <c r="K87" s="323"/>
      <c r="L87" s="323"/>
      <c r="M87" s="323"/>
      <c r="N87" s="323"/>
      <c r="O87" s="323"/>
      <c r="P87" s="324"/>
      <c r="Q87" s="210" t="str">
        <f>IF(OR(H87="",F87=""),"",IF(H87=F87,1,IF(H87&lt;F87,0,IF(H87-F87&lt;10,2,IF(H87&gt;F87,3,SE)))))</f>
        <v/>
      </c>
      <c r="S87" s="206"/>
      <c r="T87" s="206"/>
      <c r="U87" s="210"/>
      <c r="V87" s="211"/>
      <c r="W87" s="211"/>
      <c r="X87" s="211"/>
      <c r="Y87" s="211"/>
      <c r="Z87" s="211"/>
      <c r="AA87" s="211"/>
      <c r="AB87" s="211"/>
      <c r="AC87" s="211"/>
      <c r="AD87" s="211"/>
      <c r="AE87" s="211"/>
      <c r="AF87" s="211"/>
      <c r="AG87" s="211"/>
      <c r="AH87" s="211"/>
      <c r="AI87" s="211"/>
      <c r="AJ87" s="211"/>
      <c r="AK87" s="211"/>
      <c r="AL87" s="211"/>
      <c r="AM87" s="219"/>
      <c r="AN87" s="219"/>
      <c r="AO87" s="220"/>
      <c r="AP87" s="220"/>
      <c r="AQ87" s="210"/>
      <c r="AR87" s="210"/>
    </row>
    <row r="88" spans="3:44" s="14" customFormat="1" x14ac:dyDescent="0.25">
      <c r="C88" s="210" t="str">
        <f>IF(OR(F88="",H88=""),"",IF(F88=H88,1,IF(F88&lt;H88,0,IF(F88-H88&lt;10,2,IF(F88&gt;H88,3,SE)))))</f>
        <v/>
      </c>
      <c r="Q88" s="210" t="str">
        <f>IF(OR(H88="",F88=""),"",IF(H88=F88,1,IF(H88&lt;F88,0,IF(H88-F88&lt;10,2,IF(H88&gt;F88,3,SE)))))</f>
        <v/>
      </c>
      <c r="S88" s="206"/>
      <c r="T88" s="206"/>
      <c r="U88" s="210"/>
      <c r="V88" s="211"/>
      <c r="W88" s="211"/>
      <c r="X88" s="211"/>
      <c r="Y88" s="211"/>
      <c r="Z88" s="211"/>
      <c r="AA88" s="211"/>
      <c r="AB88" s="211"/>
      <c r="AC88" s="211"/>
      <c r="AD88" s="211"/>
      <c r="AE88" s="211"/>
      <c r="AF88" s="211"/>
      <c r="AG88" s="211"/>
      <c r="AH88" s="211"/>
      <c r="AI88" s="211"/>
      <c r="AJ88" s="211"/>
      <c r="AK88" s="211"/>
      <c r="AL88" s="211"/>
      <c r="AM88" s="219"/>
      <c r="AN88" s="219"/>
      <c r="AO88" s="220"/>
      <c r="AP88" s="220"/>
      <c r="AQ88" s="210"/>
      <c r="AR88" s="210"/>
    </row>
    <row r="89" spans="3:44" s="14" customFormat="1" x14ac:dyDescent="0.25">
      <c r="C89" s="210" t="str">
        <f>IF(OR(F89="",H89=""),"",IF(F89=H89,1,IF(F89&lt;H89,0,IF(F89-H89&lt;10,2,IF(F89&gt;H89,3,SE)))))</f>
        <v/>
      </c>
      <c r="D89" s="353" t="str">
        <f>V60</f>
        <v xml:space="preserve">BARCELONA </v>
      </c>
      <c r="E89" s="353"/>
      <c r="F89" s="78" t="str">
        <f>IF(OR(S20="",T20=""),"",SUM(S20:T20))</f>
        <v/>
      </c>
      <c r="G89" s="16" t="s">
        <v>19</v>
      </c>
      <c r="H89" s="79" t="str">
        <f>IF(OR(S43="",T43=""),"",SUM(S43:T43))</f>
        <v/>
      </c>
      <c r="I89" s="353" t="str">
        <f>V58</f>
        <v>SPORTING</v>
      </c>
      <c r="J89" s="353"/>
      <c r="K89" s="353"/>
      <c r="L89" s="353"/>
      <c r="M89" s="353"/>
      <c r="N89" s="353"/>
      <c r="O89" s="353"/>
      <c r="P89" s="353"/>
      <c r="Q89" s="210" t="str">
        <f>IF(OR(H89="",F89=""),"",IF(H89=F89,1,IF(H89&lt;F89,0,IF(H89-F89&lt;10,2,IF(H89&gt;F89,3,SE)))))</f>
        <v/>
      </c>
      <c r="S89" s="206"/>
      <c r="T89" s="206"/>
      <c r="U89" s="210"/>
      <c r="V89" s="211"/>
      <c r="W89" s="211"/>
      <c r="X89" s="211"/>
      <c r="Y89" s="211"/>
      <c r="Z89" s="211"/>
      <c r="AA89" s="211"/>
      <c r="AB89" s="211"/>
      <c r="AC89" s="211"/>
      <c r="AD89" s="211"/>
      <c r="AE89" s="211"/>
      <c r="AF89" s="211"/>
      <c r="AG89" s="211"/>
      <c r="AH89" s="211"/>
      <c r="AI89" s="211"/>
      <c r="AJ89" s="211"/>
      <c r="AK89" s="211"/>
      <c r="AL89" s="211"/>
      <c r="AM89" s="219"/>
      <c r="AN89" s="219"/>
      <c r="AO89" s="220"/>
      <c r="AP89" s="220"/>
      <c r="AQ89" s="210"/>
      <c r="AR89" s="210"/>
    </row>
    <row r="90" spans="3:44" s="14" customFormat="1" x14ac:dyDescent="0.25">
      <c r="C90" s="210" t="str">
        <f>IF(OR(F90="",H90=""),"",IF(F90=H90,1,IF(F90&lt;H90,0,IF(F90-H90&lt;10,2,IF(F90&gt;H90,3,SE)))))</f>
        <v/>
      </c>
      <c r="D90" s="353" t="str">
        <f>V59</f>
        <v>INTER DE MILÃO</v>
      </c>
      <c r="E90" s="353"/>
      <c r="F90" s="78" t="str">
        <f>IF(OR(S35="",T35=""),"",SUM(S35:T35))</f>
        <v/>
      </c>
      <c r="G90" s="16" t="s">
        <v>19</v>
      </c>
      <c r="H90" s="79" t="str">
        <f>IF(OR(S51="",T51=""),"",SUM(S51:T51))</f>
        <v/>
      </c>
      <c r="I90" s="353" t="str">
        <f>V57</f>
        <v xml:space="preserve">CELTIC </v>
      </c>
      <c r="J90" s="353"/>
      <c r="K90" s="353"/>
      <c r="L90" s="353"/>
      <c r="M90" s="353"/>
      <c r="N90" s="353"/>
      <c r="O90" s="353"/>
      <c r="P90" s="353"/>
      <c r="Q90" s="210" t="str">
        <f>IF(OR(H90="",F90=""),"",IF(H90=F90,1,IF(H90&lt;F90,0,IF(H90-F90&lt;10,2,IF(H90&gt;F90,3,SE)))))</f>
        <v/>
      </c>
      <c r="S90" s="206"/>
      <c r="T90" s="206"/>
      <c r="U90" s="210"/>
      <c r="V90" s="211"/>
      <c r="W90" s="211"/>
      <c r="X90" s="211"/>
      <c r="Y90" s="211"/>
      <c r="Z90" s="211"/>
      <c r="AA90" s="211"/>
      <c r="AB90" s="211"/>
      <c r="AC90" s="211"/>
      <c r="AD90" s="211"/>
      <c r="AE90" s="211"/>
      <c r="AF90" s="211"/>
      <c r="AG90" s="211"/>
      <c r="AH90" s="211"/>
      <c r="AI90" s="211"/>
      <c r="AJ90" s="211"/>
      <c r="AK90" s="211"/>
      <c r="AL90" s="211"/>
      <c r="AM90" s="219"/>
      <c r="AN90" s="219"/>
      <c r="AO90" s="220"/>
      <c r="AP90" s="220"/>
      <c r="AQ90" s="210"/>
      <c r="AR90" s="210"/>
    </row>
    <row r="91" spans="3:44" s="14" customFormat="1" ht="15.75" thickBot="1" x14ac:dyDescent="0.3">
      <c r="C91" s="210" t="str">
        <f>IF(OR(F91="",H91=""),"",IF(F91=H91,1,IF(F91&lt;H91,0,IF(F91-H91&lt;10,2,IF(F91&gt;H91,3,SE)))))</f>
        <v/>
      </c>
      <c r="Q91" s="210" t="str">
        <f>IF(OR(H91="",F91=""),"",IF(H91=F91,1,IF(H91&lt;F91,0,IF(H91-F91&lt;10,2,IF(H91&gt;F91,3,SE)))))</f>
        <v/>
      </c>
      <c r="S91" s="206"/>
      <c r="T91" s="206"/>
      <c r="U91" s="210"/>
      <c r="V91" s="211"/>
      <c r="W91" s="211"/>
      <c r="X91" s="211"/>
      <c r="Y91" s="211"/>
      <c r="Z91" s="211"/>
      <c r="AA91" s="211"/>
      <c r="AB91" s="211"/>
      <c r="AC91" s="211"/>
      <c r="AD91" s="211"/>
      <c r="AE91" s="211"/>
      <c r="AF91" s="211"/>
      <c r="AG91" s="211"/>
      <c r="AH91" s="211"/>
      <c r="AI91" s="211"/>
      <c r="AJ91" s="211"/>
      <c r="AK91" s="211"/>
      <c r="AL91" s="211"/>
      <c r="AM91" s="219"/>
      <c r="AN91" s="219"/>
      <c r="AO91" s="220"/>
      <c r="AP91" s="220"/>
      <c r="AQ91" s="210"/>
      <c r="AR91" s="210"/>
    </row>
    <row r="92" spans="3:44" s="14" customFormat="1" x14ac:dyDescent="0.25">
      <c r="C92" s="210" t="str">
        <f>IF(OR(F92="",H92=""),"",IF(F92=H92,1,IF(F92&lt;H92,0,IF(F92-H92&lt;10,2,IF(F92&gt;H92,3,SE)))))</f>
        <v/>
      </c>
      <c r="D92" s="319" t="s">
        <v>188</v>
      </c>
      <c r="E92" s="320"/>
      <c r="F92" s="320"/>
      <c r="G92" s="320"/>
      <c r="H92" s="320"/>
      <c r="I92" s="320"/>
      <c r="J92" s="320"/>
      <c r="K92" s="320"/>
      <c r="L92" s="320"/>
      <c r="M92" s="320"/>
      <c r="N92" s="320"/>
      <c r="O92" s="320"/>
      <c r="P92" s="321"/>
      <c r="Q92" s="210" t="str">
        <f>IF(OR(H92="",F92=""),"",IF(H92=F92,1,IF(H92&lt;F92,0,IF(H92-F92&lt;10,2,IF(H92&gt;F92,3,SE)))))</f>
        <v/>
      </c>
      <c r="S92" s="206"/>
      <c r="T92" s="206"/>
      <c r="U92" s="210"/>
      <c r="V92" s="211"/>
      <c r="W92" s="211"/>
      <c r="X92" s="211"/>
      <c r="Y92" s="211"/>
      <c r="Z92" s="211"/>
      <c r="AA92" s="211"/>
      <c r="AB92" s="211"/>
      <c r="AC92" s="211"/>
      <c r="AD92" s="211"/>
      <c r="AE92" s="211"/>
      <c r="AF92" s="211"/>
      <c r="AG92" s="211"/>
      <c r="AH92" s="211"/>
      <c r="AI92" s="211"/>
      <c r="AJ92" s="211"/>
      <c r="AK92" s="211"/>
      <c r="AL92" s="211"/>
      <c r="AM92" s="219"/>
      <c r="AN92" s="219"/>
      <c r="AO92" s="220"/>
      <c r="AP92" s="220"/>
      <c r="AQ92" s="210"/>
      <c r="AR92" s="210"/>
    </row>
    <row r="93" spans="3:44" s="14" customFormat="1" ht="15.75" thickBot="1" x14ac:dyDescent="0.3">
      <c r="C93" s="210" t="str">
        <f>IF(OR(F93="",H93=""),"",IF(F93=H93,1,IF(F93&lt;H93,0,IF(F93-H93&lt;10,2,IF(F93&gt;H93,3,SE)))))</f>
        <v/>
      </c>
      <c r="D93" s="322"/>
      <c r="E93" s="323"/>
      <c r="F93" s="323"/>
      <c r="G93" s="323"/>
      <c r="H93" s="323"/>
      <c r="I93" s="323"/>
      <c r="J93" s="323"/>
      <c r="K93" s="323"/>
      <c r="L93" s="323"/>
      <c r="M93" s="323"/>
      <c r="N93" s="323"/>
      <c r="O93" s="323"/>
      <c r="P93" s="324"/>
      <c r="Q93" s="210" t="str">
        <f>IF(OR(H93="",F93=""),"",IF(H93=F93,1,IF(H93&lt;F93,0,IF(H93-F93&lt;10,2,IF(H93&gt;F93,3,SE)))))</f>
        <v/>
      </c>
      <c r="S93" s="206"/>
      <c r="T93" s="206"/>
      <c r="U93" s="210"/>
      <c r="V93" s="211"/>
      <c r="W93" s="211"/>
      <c r="X93" s="211"/>
      <c r="Y93" s="211"/>
      <c r="Z93" s="211"/>
      <c r="AA93" s="211"/>
      <c r="AB93" s="211"/>
      <c r="AC93" s="211"/>
      <c r="AD93" s="211"/>
      <c r="AE93" s="211"/>
      <c r="AF93" s="211"/>
      <c r="AG93" s="211"/>
      <c r="AH93" s="211"/>
      <c r="AI93" s="211"/>
      <c r="AJ93" s="211"/>
      <c r="AK93" s="211"/>
      <c r="AL93" s="211"/>
      <c r="AM93" s="219"/>
      <c r="AN93" s="219"/>
      <c r="AO93" s="220"/>
      <c r="AP93" s="220"/>
      <c r="AQ93" s="210"/>
      <c r="AR93" s="210"/>
    </row>
    <row r="94" spans="3:44" s="14" customFormat="1" x14ac:dyDescent="0.25">
      <c r="C94" s="210" t="str">
        <f>IF(OR(F94="",H94=""),"",IF(F94=H94,1,IF(F94&lt;H94,0,IF(F94-H94&lt;10,2,IF(F94&gt;H94,3,SE)))))</f>
        <v/>
      </c>
      <c r="Q94" s="210" t="str">
        <f>IF(OR(H94="",F94=""),"",IF(H94=F94,1,IF(H94&lt;F94,0,IF(H94-F94&lt;10,2,IF(H94&gt;F94,3,SE)))))</f>
        <v/>
      </c>
      <c r="S94" s="206"/>
      <c r="T94" s="206"/>
      <c r="U94" s="210"/>
      <c r="V94" s="211"/>
      <c r="W94" s="211"/>
      <c r="X94" s="211"/>
      <c r="Y94" s="211"/>
      <c r="Z94" s="211"/>
      <c r="AA94" s="211"/>
      <c r="AB94" s="211"/>
      <c r="AC94" s="211"/>
      <c r="AD94" s="211"/>
      <c r="AE94" s="211"/>
      <c r="AF94" s="211"/>
      <c r="AG94" s="211"/>
      <c r="AH94" s="211"/>
      <c r="AI94" s="211"/>
      <c r="AJ94" s="211"/>
      <c r="AK94" s="211"/>
      <c r="AL94" s="211"/>
      <c r="AM94" s="219"/>
      <c r="AN94" s="219"/>
      <c r="AO94" s="220"/>
      <c r="AP94" s="220"/>
      <c r="AQ94" s="210"/>
      <c r="AR94" s="210"/>
    </row>
    <row r="95" spans="3:44" s="14" customFormat="1" x14ac:dyDescent="0.25">
      <c r="C95" s="210" t="str">
        <f>IF(OR(F95="",H95=""),"",IF(F95=H95,1,IF(F95&lt;H95,0,IF(F95-H95&lt;10,2,IF(F95&gt;H95,3,SE)))))</f>
        <v/>
      </c>
      <c r="D95" s="353" t="str">
        <f>V60</f>
        <v xml:space="preserve">BARCELONA </v>
      </c>
      <c r="E95" s="353"/>
      <c r="F95" s="78" t="str">
        <f>IF(OR(U20="",V20=""),"",SUM(U20:V20))</f>
        <v/>
      </c>
      <c r="G95" s="15" t="s">
        <v>19</v>
      </c>
      <c r="H95" s="79" t="str">
        <f>IF(OR(U35="",V35=""),"",SUM(U35:V35))</f>
        <v/>
      </c>
      <c r="I95" s="353" t="str">
        <f>V59</f>
        <v>INTER DE MILÃO</v>
      </c>
      <c r="J95" s="353"/>
      <c r="K95" s="353"/>
      <c r="L95" s="353"/>
      <c r="M95" s="353"/>
      <c r="N95" s="353"/>
      <c r="O95" s="353"/>
      <c r="P95" s="353"/>
      <c r="Q95" s="210" t="str">
        <f>IF(OR(H95="",F95=""),"",IF(H95=F95,1,IF(H95&lt;F95,0,IF(H95-F95&lt;10,2,IF(H95&gt;F95,3,SE)))))</f>
        <v/>
      </c>
      <c r="S95" s="206"/>
      <c r="T95" s="206"/>
      <c r="U95" s="210"/>
      <c r="V95" s="211"/>
      <c r="W95" s="211"/>
      <c r="X95" s="211"/>
      <c r="Y95" s="211"/>
      <c r="Z95" s="211"/>
      <c r="AA95" s="211"/>
      <c r="AB95" s="211"/>
      <c r="AC95" s="211"/>
      <c r="AD95" s="211"/>
      <c r="AE95" s="211"/>
      <c r="AF95" s="211"/>
      <c r="AG95" s="211"/>
      <c r="AH95" s="211"/>
      <c r="AI95" s="211"/>
      <c r="AJ95" s="211"/>
      <c r="AK95" s="211"/>
      <c r="AL95" s="211"/>
      <c r="AM95" s="219"/>
      <c r="AN95" s="219"/>
      <c r="AO95" s="220"/>
      <c r="AP95" s="220"/>
      <c r="AQ95" s="210"/>
      <c r="AR95" s="210"/>
    </row>
    <row r="96" spans="3:44" s="14" customFormat="1" x14ac:dyDescent="0.25">
      <c r="C96" s="210" t="str">
        <f>IF(OR(F96="",H96=""),"",IF(F96=H96,1,IF(F96&lt;H96,0,IF(F96-H96&lt;10,2,IF(F96&gt;H96,3,SE)))))</f>
        <v/>
      </c>
      <c r="D96" s="353" t="str">
        <f>V58</f>
        <v>SPORTING</v>
      </c>
      <c r="E96" s="353"/>
      <c r="F96" s="79" t="str">
        <f>IF(OR(U35="",V35=""),"",SUM(U35:V35))</f>
        <v/>
      </c>
      <c r="G96" s="15" t="s">
        <v>19</v>
      </c>
      <c r="H96" s="78" t="str">
        <f>IF(OR(U51="",V51=""),"",SUM(U51:V51))</f>
        <v/>
      </c>
      <c r="I96" s="353" t="str">
        <f>V57</f>
        <v xml:space="preserve">CELTIC </v>
      </c>
      <c r="J96" s="353"/>
      <c r="K96" s="353"/>
      <c r="L96" s="353"/>
      <c r="M96" s="353"/>
      <c r="N96" s="353"/>
      <c r="O96" s="353"/>
      <c r="P96" s="353"/>
      <c r="Q96" s="210" t="str">
        <f>IF(OR(H96="",F96=""),"",IF(H96=F96,1,IF(H96&lt;F96,0,IF(H96-F96&lt;10,2,IF(H96&gt;F96,3,SE)))))</f>
        <v/>
      </c>
      <c r="S96" s="206"/>
      <c r="T96" s="206"/>
      <c r="U96" s="210"/>
      <c r="V96" s="211"/>
      <c r="W96" s="211"/>
      <c r="X96" s="211"/>
      <c r="Y96" s="211"/>
      <c r="Z96" s="211"/>
      <c r="AA96" s="211"/>
      <c r="AB96" s="211"/>
      <c r="AC96" s="211"/>
      <c r="AD96" s="211"/>
      <c r="AE96" s="211"/>
      <c r="AF96" s="211"/>
      <c r="AG96" s="211"/>
      <c r="AH96" s="211"/>
      <c r="AI96" s="211"/>
      <c r="AJ96" s="211"/>
      <c r="AK96" s="211"/>
      <c r="AL96" s="211"/>
      <c r="AM96" s="219"/>
      <c r="AN96" s="219"/>
      <c r="AO96" s="220"/>
      <c r="AP96" s="220"/>
      <c r="AQ96" s="210"/>
      <c r="AR96" s="210"/>
    </row>
    <row r="97" spans="3:44" s="14" customFormat="1" ht="15.75" thickBot="1" x14ac:dyDescent="0.3">
      <c r="C97" s="210" t="str">
        <f>IF(OR(F97="",H97=""),"",IF(F97=H97,1,IF(F97&lt;H97,0,IF(F97-H97&lt;10,2,IF(F97&gt;H97,3,SE)))))</f>
        <v/>
      </c>
      <c r="Q97" s="210" t="str">
        <f>IF(OR(H97="",F97=""),"",IF(H97=F97,1,IF(H97&lt;F97,0,IF(H97-F97&lt;10,2,IF(H97&gt;F97,3,SE)))))</f>
        <v/>
      </c>
      <c r="S97" s="206"/>
      <c r="T97" s="206"/>
      <c r="U97" s="210"/>
      <c r="V97" s="211"/>
      <c r="W97" s="211"/>
      <c r="X97" s="211"/>
      <c r="Y97" s="211"/>
      <c r="Z97" s="211"/>
      <c r="AA97" s="211"/>
      <c r="AB97" s="211"/>
      <c r="AC97" s="211"/>
      <c r="AD97" s="211"/>
      <c r="AE97" s="211"/>
      <c r="AF97" s="211"/>
      <c r="AG97" s="211"/>
      <c r="AH97" s="211"/>
      <c r="AI97" s="211"/>
      <c r="AJ97" s="211"/>
      <c r="AK97" s="211"/>
      <c r="AL97" s="211"/>
      <c r="AM97" s="219"/>
      <c r="AN97" s="219"/>
      <c r="AO97" s="220"/>
      <c r="AP97" s="220"/>
      <c r="AQ97" s="210"/>
      <c r="AR97" s="210"/>
    </row>
    <row r="98" spans="3:44" s="14" customFormat="1" ht="15" customHeight="1" x14ac:dyDescent="0.25">
      <c r="C98" s="210" t="str">
        <f>IF(OR(F98="",H98=""),"",IF(F98=H98,1,IF(F98&lt;H98,0,IF(F98-H98&lt;10,2,IF(F98&gt;H98,3,SE)))))</f>
        <v/>
      </c>
      <c r="D98" s="319" t="s">
        <v>21</v>
      </c>
      <c r="E98" s="320"/>
      <c r="F98" s="320"/>
      <c r="G98" s="320"/>
      <c r="H98" s="320"/>
      <c r="I98" s="320"/>
      <c r="J98" s="320"/>
      <c r="K98" s="320"/>
      <c r="L98" s="320"/>
      <c r="M98" s="320"/>
      <c r="N98" s="320"/>
      <c r="O98" s="321"/>
      <c r="Q98" s="210" t="str">
        <f>IF(OR(H98="",F98=""),"",IF(H98=F98,1,IF(H98&lt;F98,0,IF(H98-F98&lt;10,2,IF(H98&gt;F98,3,SE)))))</f>
        <v/>
      </c>
      <c r="R98" s="14" t="s">
        <v>11</v>
      </c>
      <c r="S98" s="206"/>
      <c r="T98" s="206"/>
      <c r="U98" s="210"/>
      <c r="V98" s="211"/>
      <c r="W98" s="211"/>
      <c r="X98" s="211"/>
      <c r="Y98" s="211"/>
      <c r="Z98" s="211"/>
      <c r="AA98" s="211"/>
      <c r="AB98" s="211"/>
      <c r="AC98" s="211"/>
      <c r="AD98" s="211"/>
      <c r="AE98" s="211"/>
      <c r="AF98" s="211"/>
      <c r="AG98" s="211"/>
      <c r="AH98" s="211"/>
      <c r="AI98" s="211"/>
      <c r="AJ98" s="211"/>
      <c r="AK98" s="211"/>
      <c r="AL98" s="211"/>
      <c r="AM98" s="219"/>
      <c r="AN98" s="219"/>
      <c r="AO98" s="220"/>
      <c r="AP98" s="220"/>
      <c r="AQ98" s="210"/>
      <c r="AR98" s="210"/>
    </row>
    <row r="99" spans="3:44" s="14" customFormat="1" ht="15.75" customHeight="1" thickBot="1" x14ac:dyDescent="0.3">
      <c r="C99" s="210" t="str">
        <f>IF(OR(F99="",H99=""),"",IF(F99=H99,1,IF(F99&lt;H99,0,IF(F99-H99&lt;10,2,IF(F99&gt;H99,3,SE)))))</f>
        <v/>
      </c>
      <c r="D99" s="322"/>
      <c r="E99" s="323"/>
      <c r="F99" s="323"/>
      <c r="G99" s="323"/>
      <c r="H99" s="323"/>
      <c r="I99" s="323"/>
      <c r="J99" s="323"/>
      <c r="K99" s="323"/>
      <c r="L99" s="323"/>
      <c r="M99" s="323"/>
      <c r="N99" s="323"/>
      <c r="O99" s="324"/>
      <c r="Q99" s="210" t="str">
        <f>IF(OR(H99="",F99=""),"",IF(H99=F99,1,IF(H99&lt;F99,0,IF(H99-F99&lt;10,2,IF(H99&gt;F99,3,SE)))))</f>
        <v/>
      </c>
      <c r="R99" s="14" t="s">
        <v>14</v>
      </c>
      <c r="S99" s="206"/>
      <c r="T99" s="206"/>
      <c r="U99" s="210"/>
      <c r="V99" s="211"/>
      <c r="W99" s="211"/>
      <c r="X99" s="211"/>
      <c r="Y99" s="211"/>
      <c r="Z99" s="211"/>
      <c r="AA99" s="211"/>
      <c r="AB99" s="211"/>
      <c r="AC99" s="211"/>
      <c r="AD99" s="211"/>
      <c r="AE99" s="211"/>
      <c r="AF99" s="211"/>
      <c r="AG99" s="211"/>
      <c r="AH99" s="211"/>
      <c r="AI99" s="211"/>
      <c r="AJ99" s="211"/>
      <c r="AK99" s="211"/>
      <c r="AL99" s="211"/>
      <c r="AM99" s="219"/>
      <c r="AN99" s="219"/>
      <c r="AO99" s="220"/>
      <c r="AP99" s="220"/>
      <c r="AQ99" s="210"/>
      <c r="AR99" s="210"/>
    </row>
    <row r="100" spans="3:44" s="14" customFormat="1" ht="15.75" thickBot="1" x14ac:dyDescent="0.3">
      <c r="C100" s="210"/>
      <c r="D100" s="1" t="s">
        <v>10</v>
      </c>
      <c r="E100" s="2" t="s">
        <v>8</v>
      </c>
      <c r="F100" s="4" t="s">
        <v>53</v>
      </c>
      <c r="G100" s="4" t="s">
        <v>2</v>
      </c>
      <c r="H100" s="4" t="s">
        <v>49</v>
      </c>
      <c r="I100" s="4" t="s">
        <v>50</v>
      </c>
      <c r="J100" s="4" t="s">
        <v>51</v>
      </c>
      <c r="K100" s="4" t="s">
        <v>52</v>
      </c>
      <c r="L100" s="4" t="s">
        <v>12</v>
      </c>
      <c r="M100" s="4" t="s">
        <v>3</v>
      </c>
      <c r="N100" s="4" t="s">
        <v>4</v>
      </c>
      <c r="O100" s="5" t="s">
        <v>54</v>
      </c>
      <c r="Q100" s="210"/>
      <c r="R100" s="14" t="s">
        <v>55</v>
      </c>
      <c r="S100" s="206"/>
      <c r="T100" s="206"/>
      <c r="U100" s="212" t="s">
        <v>10</v>
      </c>
      <c r="V100" s="213" t="s">
        <v>1</v>
      </c>
      <c r="W100" s="213" t="s">
        <v>53</v>
      </c>
      <c r="X100" s="213"/>
      <c r="Y100" s="213" t="s">
        <v>2</v>
      </c>
      <c r="Z100" s="213" t="s">
        <v>49</v>
      </c>
      <c r="AA100" s="213"/>
      <c r="AB100" s="213"/>
      <c r="AC100" s="213" t="s">
        <v>50</v>
      </c>
      <c r="AD100" s="213" t="s">
        <v>51</v>
      </c>
      <c r="AE100" s="213" t="s">
        <v>52</v>
      </c>
      <c r="AF100" s="213" t="s">
        <v>12</v>
      </c>
      <c r="AG100" s="213" t="s">
        <v>3</v>
      </c>
      <c r="AH100" s="213" t="s">
        <v>4</v>
      </c>
      <c r="AI100" s="213" t="s">
        <v>54</v>
      </c>
      <c r="AJ100" s="213" t="s">
        <v>5</v>
      </c>
      <c r="AK100" s="213" t="s">
        <v>6</v>
      </c>
      <c r="AL100" s="213" t="s">
        <v>7</v>
      </c>
      <c r="AM100" s="210"/>
      <c r="AN100" s="219"/>
      <c r="AO100" s="220"/>
      <c r="AP100" s="220"/>
      <c r="AQ100" s="210"/>
      <c r="AR100" s="210"/>
    </row>
    <row r="101" spans="3:44" s="14" customFormat="1" x14ac:dyDescent="0.25">
      <c r="C101" s="210"/>
      <c r="D101" s="18" t="s">
        <v>13</v>
      </c>
      <c r="E101" s="7" t="str">
        <f>VLOOKUP(AL101,$U$101:$AK$104,2)</f>
        <v>BAYER MUNIQUE</v>
      </c>
      <c r="F101" s="7">
        <f>VLOOKUP(AL101,$U$101:$AK$104,3)</f>
        <v>0</v>
      </c>
      <c r="G101" s="7">
        <f>VLOOKUP(AL101,$U$101:$AK$104,4)</f>
        <v>0</v>
      </c>
      <c r="H101" s="11">
        <f>VLOOKUP(AL101,$U$101:$AK$104,5)</f>
        <v>0</v>
      </c>
      <c r="I101" s="11">
        <f>VLOOKUP(AL101,$U$101:$AK$104,6)</f>
        <v>0</v>
      </c>
      <c r="J101" s="11">
        <f>VLOOKUP(AL101,$U$101:$AK$104,7)</f>
        <v>0</v>
      </c>
      <c r="K101" s="11">
        <f>VLOOKUP(AL101,$U$101:$AK$104,8)</f>
        <v>0</v>
      </c>
      <c r="L101" s="11">
        <f>VLOOKUP(AL101,$U$101:$AK$104,9)</f>
        <v>0</v>
      </c>
      <c r="M101" s="11">
        <f>VLOOKUP(AL101,$U$101:$AK$104,10)</f>
        <v>0</v>
      </c>
      <c r="N101" s="7">
        <f>VLOOKUP(AL101,$U$101:$AK$104,11)</f>
        <v>0</v>
      </c>
      <c r="O101" s="88">
        <f>VLOOKUP(AL101,$U$101:$AK$104,12)</f>
        <v>0</v>
      </c>
      <c r="Q101" s="210"/>
      <c r="R101" s="14" t="s">
        <v>56</v>
      </c>
      <c r="S101" s="206"/>
      <c r="T101" s="206"/>
      <c r="U101" s="212">
        <v>1</v>
      </c>
      <c r="V101" s="211" t="str">
        <f>C50</f>
        <v xml:space="preserve">ANDERLECHT </v>
      </c>
      <c r="W101" s="211">
        <f>COUNT($H$109,$H$115,$H$121,$H$127,$H$133,$H$139)</f>
        <v>0</v>
      </c>
      <c r="X101" s="211"/>
      <c r="Y101" s="211">
        <f>SUM(Q109,Q116,Q122,Q127,Q134,Q140)</f>
        <v>0</v>
      </c>
      <c r="Z101" s="211">
        <f>SUM(COUNTIFS($C$109:$C$140,3,$D$109:$D$140,V101),COUNTIFS($I$109:$I$140,V101,$Q$109:$Q$140,3))</f>
        <v>0</v>
      </c>
      <c r="AA101" s="211"/>
      <c r="AB101" s="211"/>
      <c r="AC101" s="211">
        <f>SUM(COUNTIFS($C$109:$C$140,2,$D$109:$D$140,V101),COUNTIFS($I$109:$I$140,V101,$Q$109:$Q$140,2))</f>
        <v>0</v>
      </c>
      <c r="AD101" s="211">
        <f>SUM(COUNTIFS($C$109:$C$140,1,$D$109:$D$140,V101),COUNTIFS($I$109:$I$140,V101,$Q$109:$Q$140,1))</f>
        <v>0</v>
      </c>
      <c r="AE101" s="211">
        <f>SUM(COUNTIFS($C$109:$C$140,0,$D$109:$D$140,V101),COUNTIFS($I$109:$I$140,V101,$Q$109:$Q$140,0))</f>
        <v>0</v>
      </c>
      <c r="AF101" s="221">
        <f>SUM(H127,H134,H140,H109,H116,H122)</f>
        <v>0</v>
      </c>
      <c r="AG101" s="221">
        <f>SUM(F109,F116,F122,F127,F134,F140)</f>
        <v>0</v>
      </c>
      <c r="AH101" s="221">
        <f>AF101-AG101</f>
        <v>0</v>
      </c>
      <c r="AI101" s="221">
        <f>IF(OR($F$109="",$H$109=""),0,(Y101/(W101*3)))</f>
        <v>0</v>
      </c>
      <c r="AJ101" s="211">
        <f>(Y101*10^10)+((AF101+5000)*10^6)+AH101*10+U101</f>
        <v>5000000001</v>
      </c>
      <c r="AK101" s="211">
        <f>LARGE($AJ$101:$AJ$104,U101)</f>
        <v>5000000004</v>
      </c>
      <c r="AL101" s="215">
        <f>MATCH(AK101,$AJ$101:$AJ$104,0)</f>
        <v>4</v>
      </c>
      <c r="AM101" s="210"/>
      <c r="AN101" s="219"/>
      <c r="AO101" s="220"/>
      <c r="AP101" s="220"/>
      <c r="AQ101" s="210"/>
      <c r="AR101" s="210"/>
    </row>
    <row r="102" spans="3:44" s="14" customFormat="1" x14ac:dyDescent="0.25">
      <c r="C102" s="210"/>
      <c r="D102" s="19" t="s">
        <v>15</v>
      </c>
      <c r="E102" s="7" t="str">
        <f>VLOOKUP(AL102,$U$101:$AK$104,2)</f>
        <v>MANCHESTER CITY</v>
      </c>
      <c r="F102" s="20">
        <f>VLOOKUP(AL102,$U$101:$AK$104,3)</f>
        <v>0</v>
      </c>
      <c r="G102" s="20">
        <f>VLOOKUP(AL102,$U$101:$AK$104,4)</f>
        <v>0</v>
      </c>
      <c r="H102" s="21">
        <f>VLOOKUP(AL102,$U$101:$AK$104,5)</f>
        <v>0</v>
      </c>
      <c r="I102" s="21">
        <f>VLOOKUP(AL102,$U$101:$AK$104,6)</f>
        <v>0</v>
      </c>
      <c r="J102" s="21">
        <f>VLOOKUP(AL102,$U$101:$AK$104,7)</f>
        <v>0</v>
      </c>
      <c r="K102" s="21">
        <f>VLOOKUP(AL102,$U$101:$AK$104,8)</f>
        <v>0</v>
      </c>
      <c r="L102" s="21">
        <f>VLOOKUP(AL102,$U$101:$AK$104,9)</f>
        <v>0</v>
      </c>
      <c r="M102" s="21">
        <f>VLOOKUP(AL102,$U$101:$AK$104,10)</f>
        <v>0</v>
      </c>
      <c r="N102" s="20">
        <f>VLOOKUP(AL102,$U$101:$AK$104,11)</f>
        <v>0</v>
      </c>
      <c r="O102" s="89">
        <f>VLOOKUP(AL102,$U$101:$AK$104,12)</f>
        <v>0</v>
      </c>
      <c r="Q102" s="210"/>
      <c r="R102" s="14" t="s">
        <v>57</v>
      </c>
      <c r="S102" s="206"/>
      <c r="T102" s="206"/>
      <c r="U102" s="212">
        <v>2</v>
      </c>
      <c r="V102" s="211" t="str">
        <f>C42</f>
        <v xml:space="preserve">OLYMPIQUE DE MASELHA </v>
      </c>
      <c r="W102" s="211">
        <f>COUNT($H$109,$H$115,$H$121,$H$127,$H$133,$H$139)</f>
        <v>0</v>
      </c>
      <c r="X102" s="211"/>
      <c r="Y102" s="211">
        <f>SUM(Q110,Q115,C122,Q128,Q133,C140)</f>
        <v>0</v>
      </c>
      <c r="Z102" s="211">
        <f>SUM(COUNTIFS($C$109:$C$140,3,$D$109:$D$140,V102),COUNTIFS($I$109:$I$140,V102,$Q$109:$Q$140,3))</f>
        <v>0</v>
      </c>
      <c r="AA102" s="211"/>
      <c r="AB102" s="211"/>
      <c r="AC102" s="211">
        <f>SUM(COUNTIFS($C$109:$C$140,2,$D$109:$D$140,V102),COUNTIFS($I$109:$I$140,V102,$Q$109:$Q$140,2))</f>
        <v>0</v>
      </c>
      <c r="AD102" s="211">
        <f>SUM(COUNTIFS($C$109:$C$140,1,$D$109:$D$140,V102),COUNTIFS($I$109:$I$140,V102,$Q$109:$Q$140,1))</f>
        <v>0</v>
      </c>
      <c r="AE102" s="211">
        <f>SUM(COUNTIFS($C$109:$C$140,0,$D$109:$D$140,V102),COUNTIFS($I$109:$I$140,V102,$Q$109:$Q$140,0))</f>
        <v>0</v>
      </c>
      <c r="AF102" s="221">
        <f>SUM(H110,H115,F122,H128,H133,F140)</f>
        <v>0</v>
      </c>
      <c r="AG102" s="221">
        <f>SUM(H140,F133,F128,H122,F115,F110)</f>
        <v>0</v>
      </c>
      <c r="AH102" s="221">
        <f>AF102-AG102</f>
        <v>0</v>
      </c>
      <c r="AI102" s="221">
        <f>IF(OR($F$109="",$H$109=""),0,(Y102/(W102*3)))</f>
        <v>0</v>
      </c>
      <c r="AJ102" s="211">
        <f>(Y102*10^10)+((AF102+5000)*10^6)+AH102*10+U102</f>
        <v>5000000002</v>
      </c>
      <c r="AK102" s="211">
        <f>LARGE($AJ$101:$AJ$104,U102)</f>
        <v>5000000003</v>
      </c>
      <c r="AL102" s="215">
        <f>MATCH(AK102,$AJ$101:$AJ$104,0)</f>
        <v>3</v>
      </c>
      <c r="AM102" s="210"/>
      <c r="AN102" s="219"/>
      <c r="AO102" s="220"/>
      <c r="AP102" s="220"/>
      <c r="AQ102" s="210"/>
      <c r="AR102" s="210"/>
    </row>
    <row r="103" spans="3:44" s="14" customFormat="1" x14ac:dyDescent="0.25">
      <c r="C103" s="210"/>
      <c r="D103" s="22" t="s">
        <v>16</v>
      </c>
      <c r="E103" s="10" t="str">
        <f>VLOOKUP(AL103,$U$101:$AK$104,2)</f>
        <v xml:space="preserve">OLYMPIQUE DE MASELHA </v>
      </c>
      <c r="F103" s="23">
        <f>VLOOKUP(AL103,$U$101:$AK$104,3)</f>
        <v>0</v>
      </c>
      <c r="G103" s="23">
        <f>VLOOKUP(AL103,$U$101:$AK$104,4)</f>
        <v>0</v>
      </c>
      <c r="H103" s="24">
        <f>VLOOKUP(AL103,$U$101:$AK$104,5)</f>
        <v>0</v>
      </c>
      <c r="I103" s="24">
        <f>VLOOKUP(AL103,$U$101:$AK$104,6)</f>
        <v>0</v>
      </c>
      <c r="J103" s="24">
        <f>VLOOKUP(AL103,$U$101:$AK$104,7)</f>
        <v>0</v>
      </c>
      <c r="K103" s="24">
        <f>VLOOKUP(AL103,$U$101:$AK$104,8)</f>
        <v>0</v>
      </c>
      <c r="L103" s="24">
        <f>VLOOKUP(AL103,$U$101:$AK$104,9)</f>
        <v>0</v>
      </c>
      <c r="M103" s="24">
        <f>VLOOKUP(AL103,$U$101:$AK$104,10)</f>
        <v>0</v>
      </c>
      <c r="N103" s="23">
        <f>VLOOKUP(AL103,$U$101:$AK$104,11)</f>
        <v>0</v>
      </c>
      <c r="O103" s="90">
        <f>VLOOKUP(AL103,$U$101:$AK$104,12)</f>
        <v>0</v>
      </c>
      <c r="Q103" s="210"/>
      <c r="R103" s="14" t="s">
        <v>58</v>
      </c>
      <c r="S103" s="206"/>
      <c r="T103" s="206"/>
      <c r="U103" s="212">
        <v>3</v>
      </c>
      <c r="V103" s="211" t="str">
        <f>C34</f>
        <v>MANCHESTER CITY</v>
      </c>
      <c r="W103" s="211">
        <f>COUNT($H$109,$H$115,$H$121,$H$127,$H$133,$H$139)</f>
        <v>0</v>
      </c>
      <c r="X103" s="211"/>
      <c r="Y103" s="211">
        <f>SUM(C110,C116,Q121,C128,C134,Q139)</f>
        <v>0</v>
      </c>
      <c r="Z103" s="211">
        <f>SUM(COUNTIFS($C$109:$C$140,3,$D$109:$D$140,V103),COUNTIFS($I$109:$I$140,V103,$Q$109:$Q$140,3))</f>
        <v>0</v>
      </c>
      <c r="AA103" s="211"/>
      <c r="AB103" s="211"/>
      <c r="AC103" s="211">
        <f>SUM(COUNTIFS($C$109:$C$140,2,$D$109:$D$140,V103),COUNTIFS($I$109:$I$140,V103,$Q$109:$Q$140,2))</f>
        <v>0</v>
      </c>
      <c r="AD103" s="211">
        <f>SUM(COUNTIFS($C$109:$C$140,1,$D$109:$D$140,V103),COUNTIFS($I$109:$I$140,V103,$Q$109:$Q$140,1))</f>
        <v>0</v>
      </c>
      <c r="AE103" s="211">
        <f>SUM(COUNTIFS($C$109:$C$140,0,$D$109:$D$140,V103),COUNTIFS($I$109:$I$140,V103,$Q$109:$Q$140,0))</f>
        <v>0</v>
      </c>
      <c r="AF103" s="221">
        <f>SUM(H139,F134,F128,H121,F116,F110)</f>
        <v>0</v>
      </c>
      <c r="AG103" s="221">
        <f>SUM(H110,H116,F121,H128,H134,F139)</f>
        <v>0</v>
      </c>
      <c r="AH103" s="221">
        <f>AF103-AG103</f>
        <v>0</v>
      </c>
      <c r="AI103" s="221">
        <f>IF(OR($F$109="",$H$109=""),0,(Y103/(W103*3)))</f>
        <v>0</v>
      </c>
      <c r="AJ103" s="211">
        <f>(Y103*10^10)+((AF103+5000)*10^6)+AH103*10+U103</f>
        <v>5000000003</v>
      </c>
      <c r="AK103" s="211">
        <f>LARGE($AJ$101:$AJ$104,U103)</f>
        <v>5000000002</v>
      </c>
      <c r="AL103" s="215">
        <f>MATCH(AK103,$AJ$101:$AJ$104,0)</f>
        <v>2</v>
      </c>
      <c r="AM103" s="210"/>
      <c r="AN103" s="219"/>
      <c r="AO103" s="220"/>
      <c r="AP103" s="220"/>
      <c r="AQ103" s="210"/>
      <c r="AR103" s="210"/>
    </row>
    <row r="104" spans="3:44" s="14" customFormat="1" ht="15.75" thickBot="1" x14ac:dyDescent="0.3">
      <c r="C104" s="210"/>
      <c r="D104" s="25" t="s">
        <v>17</v>
      </c>
      <c r="E104" s="26" t="str">
        <f>VLOOKUP(AL104,$U$101:$AK$104,2)</f>
        <v xml:space="preserve">ANDERLECHT </v>
      </c>
      <c r="F104" s="27">
        <f>VLOOKUP(AL104,$U$101:$AK$104,3)</f>
        <v>0</v>
      </c>
      <c r="G104" s="27">
        <f>VLOOKUP(AL104,$U$101:$AK$104,4)</f>
        <v>0</v>
      </c>
      <c r="H104" s="28">
        <f>VLOOKUP(AL104,$U$101:$AK$104,5)</f>
        <v>0</v>
      </c>
      <c r="I104" s="28">
        <f>VLOOKUP(AL104,$U$101:$AK$104,6)</f>
        <v>0</v>
      </c>
      <c r="J104" s="28">
        <f>VLOOKUP(AL104,$U$101:$AK$104,7)</f>
        <v>0</v>
      </c>
      <c r="K104" s="28">
        <f>VLOOKUP(AL104,$U$101:$AK$104,8)</f>
        <v>0</v>
      </c>
      <c r="L104" s="28">
        <f>VLOOKUP(AL104,$U$101:$AK$104,9)</f>
        <v>0</v>
      </c>
      <c r="M104" s="28">
        <f>VLOOKUP(AL104,$U$101:$AK$104,10)</f>
        <v>0</v>
      </c>
      <c r="N104" s="27">
        <f>VLOOKUP(AL104,$U$101:$AK$104,11)</f>
        <v>0</v>
      </c>
      <c r="O104" s="91">
        <f>VLOOKUP(AL104,$U$101:$AK$104,12)</f>
        <v>0</v>
      </c>
      <c r="Q104" s="210"/>
      <c r="R104" s="14" t="s">
        <v>59</v>
      </c>
      <c r="S104" s="206"/>
      <c r="T104" s="206"/>
      <c r="U104" s="212">
        <v>4</v>
      </c>
      <c r="V104" s="211" t="str">
        <f>C21</f>
        <v>BAYER MUNIQUE</v>
      </c>
      <c r="W104" s="211">
        <f>COUNT($H$109,$H$115,$H$121,$H$127,$H$133,$H$139)</f>
        <v>0</v>
      </c>
      <c r="X104" s="211"/>
      <c r="Y104" s="211">
        <f>SUM(C109,C115,C121,C127,C133,C139)</f>
        <v>0</v>
      </c>
      <c r="Z104" s="211">
        <f>SUM(COUNTIFS($C$109:$C$140,3,$D$109:$D$140,V104),COUNTIFS($I$109:$I$140,V104,$Q$109:$Q$140,3))</f>
        <v>0</v>
      </c>
      <c r="AA104" s="211"/>
      <c r="AB104" s="211"/>
      <c r="AC104" s="211">
        <f>SUM(COUNTIFS($C$109:$C$140,2,$D$109:$D$140,V104),COUNTIFS($I$109:$I$140,V104,$Q$109:$Q$140,2))</f>
        <v>0</v>
      </c>
      <c r="AD104" s="211">
        <f>SUM(COUNTIFS($C$109:$C$140,1,$D$109:$D$140,V104),COUNTIFS($I$109:$I$140,V104,$Q$109:$Q$140,1))</f>
        <v>0</v>
      </c>
      <c r="AE104" s="211">
        <f>SUM(COUNTIFS($C$109:$C$140,0,$D$109:$D$140,V104),COUNTIFS($I$109:$I$140,V104,$Q$109:$Q$140,0))</f>
        <v>0</v>
      </c>
      <c r="AF104" s="221">
        <f>SUM(F109,F115,F121,F127,F133,F139,)</f>
        <v>0</v>
      </c>
      <c r="AG104" s="221">
        <f>SUM(H139,H133,H127,H121,H115,H109)</f>
        <v>0</v>
      </c>
      <c r="AH104" s="221">
        <f>AF104-AG104</f>
        <v>0</v>
      </c>
      <c r="AI104" s="221">
        <f>IF(OR($F$109="",$H$109=""),0,(Y104/(W104*3)))</f>
        <v>0</v>
      </c>
      <c r="AJ104" s="211">
        <f>(Y104*10^10)+((AF104+5000)*10^6)+AH104*10+U104</f>
        <v>5000000004</v>
      </c>
      <c r="AK104" s="211">
        <f>LARGE($AJ$101:$AJ$104,U104)</f>
        <v>5000000001</v>
      </c>
      <c r="AL104" s="215">
        <f>MATCH(AK104,$AJ$101:$AJ$104,0)</f>
        <v>1</v>
      </c>
      <c r="AM104" s="210"/>
      <c r="AN104" s="219"/>
      <c r="AO104" s="220"/>
      <c r="AP104" s="220"/>
      <c r="AQ104" s="210"/>
      <c r="AR104" s="210"/>
    </row>
    <row r="105" spans="3:44" s="14" customFormat="1" ht="15.75" thickBot="1" x14ac:dyDescent="0.3">
      <c r="C105" s="210" t="str">
        <f>IF(OR(F105="",H105=""),"",IF(F105=H105,1,IF(F105&lt;H105,0,IF(F105-H105&lt;10,2,IF(F105&gt;H105,3,SE)))))</f>
        <v/>
      </c>
      <c r="Q105" s="210" t="str">
        <f>IF(OR(H105="",F105=""),"",IF(H105=F105,1,IF(H105&lt;F105,0,IF(H105-F105&lt;10,2,IF(H105&gt;F105,3,SE)))))</f>
        <v/>
      </c>
      <c r="R105" s="14" t="s">
        <v>60</v>
      </c>
      <c r="S105" s="206"/>
      <c r="T105" s="206"/>
      <c r="U105" s="210"/>
      <c r="V105" s="211"/>
      <c r="W105" s="211"/>
      <c r="X105" s="211"/>
      <c r="Y105" s="211"/>
      <c r="Z105" s="211"/>
      <c r="AA105" s="211"/>
      <c r="AB105" s="211"/>
      <c r="AC105" s="211"/>
      <c r="AD105" s="211"/>
      <c r="AE105" s="211"/>
      <c r="AF105" s="211"/>
      <c r="AG105" s="211"/>
      <c r="AH105" s="211"/>
      <c r="AI105" s="211"/>
      <c r="AJ105" s="211"/>
      <c r="AK105" s="211"/>
      <c r="AL105" s="211"/>
      <c r="AM105" s="210"/>
      <c r="AN105" s="219"/>
      <c r="AO105" s="220"/>
      <c r="AP105" s="220"/>
      <c r="AQ105" s="210"/>
      <c r="AR105" s="210"/>
    </row>
    <row r="106" spans="3:44" s="14" customFormat="1" ht="15" customHeight="1" x14ac:dyDescent="0.25">
      <c r="C106" s="210" t="str">
        <f>IF(OR(F106="",H106=""),"",IF(F106=H106,1,IF(F106&lt;H106,0,IF(F106-H106&lt;10,2,IF(F106&gt;H106,3,SE)))))</f>
        <v/>
      </c>
      <c r="D106" s="347" t="s">
        <v>183</v>
      </c>
      <c r="E106" s="348"/>
      <c r="F106" s="348"/>
      <c r="G106" s="348"/>
      <c r="H106" s="348"/>
      <c r="I106" s="348"/>
      <c r="J106" s="348"/>
      <c r="K106" s="348"/>
      <c r="L106" s="348"/>
      <c r="M106" s="348"/>
      <c r="N106" s="348"/>
      <c r="O106" s="348"/>
      <c r="P106" s="349"/>
      <c r="Q106" s="210" t="str">
        <f>IF(OR(H106="",F106=""),"",IF(H106=F106,1,IF(H106&lt;F106,0,IF(H106-F106&lt;10,2,IF(H106&gt;F106,3,SE)))))</f>
        <v/>
      </c>
      <c r="R106" s="14" t="s">
        <v>18</v>
      </c>
      <c r="S106" s="206"/>
      <c r="T106" s="206"/>
      <c r="U106" s="210"/>
      <c r="V106" s="211"/>
      <c r="W106" s="211"/>
      <c r="X106" s="211"/>
      <c r="Y106" s="211"/>
      <c r="Z106" s="211"/>
      <c r="AA106" s="211"/>
      <c r="AB106" s="211"/>
      <c r="AC106" s="211"/>
      <c r="AD106" s="211"/>
      <c r="AE106" s="211"/>
      <c r="AF106" s="211"/>
      <c r="AG106" s="211"/>
      <c r="AH106" s="211"/>
      <c r="AI106" s="211"/>
      <c r="AJ106" s="211"/>
      <c r="AK106" s="211"/>
      <c r="AL106" s="211"/>
      <c r="AM106" s="210"/>
      <c r="AN106" s="219"/>
      <c r="AO106" s="220"/>
      <c r="AP106" s="220"/>
      <c r="AQ106" s="210"/>
      <c r="AR106" s="210"/>
    </row>
    <row r="107" spans="3:44" s="14" customFormat="1" ht="15.75" customHeight="1" thickBot="1" x14ac:dyDescent="0.3">
      <c r="C107" s="210" t="str">
        <f>IF(OR(F107="",H107=""),"",IF(F107=H107,1,IF(F107&lt;H107,0,IF(F107-H107&lt;10,2,IF(F107&gt;H107,3,SE)))))</f>
        <v/>
      </c>
      <c r="D107" s="350"/>
      <c r="E107" s="351"/>
      <c r="F107" s="351"/>
      <c r="G107" s="351"/>
      <c r="H107" s="351"/>
      <c r="I107" s="351"/>
      <c r="J107" s="351"/>
      <c r="K107" s="351"/>
      <c r="L107" s="351"/>
      <c r="M107" s="351"/>
      <c r="N107" s="351"/>
      <c r="O107" s="351"/>
      <c r="P107" s="352"/>
      <c r="Q107" s="210" t="str">
        <f>IF(OR(H107="",F107=""),"",IF(H107=F107,1,IF(H107&lt;F107,0,IF(H107-F107&lt;10,2,IF(H107&gt;F107,3,SE)))))</f>
        <v/>
      </c>
      <c r="R107" s="14" t="s">
        <v>61</v>
      </c>
      <c r="S107" s="206"/>
      <c r="T107" s="206"/>
      <c r="U107" s="210"/>
      <c r="V107" s="211"/>
      <c r="W107" s="211"/>
      <c r="X107" s="211"/>
      <c r="Y107" s="211"/>
      <c r="Z107" s="211"/>
      <c r="AA107" s="211"/>
      <c r="AB107" s="211"/>
      <c r="AC107" s="211"/>
      <c r="AD107" s="211"/>
      <c r="AE107" s="211"/>
      <c r="AF107" s="211"/>
      <c r="AG107" s="211"/>
      <c r="AH107" s="211"/>
      <c r="AI107" s="211"/>
      <c r="AJ107" s="211"/>
      <c r="AK107" s="211"/>
      <c r="AL107" s="211"/>
      <c r="AM107" s="219"/>
      <c r="AN107" s="219"/>
      <c r="AO107" s="220"/>
      <c r="AP107" s="220"/>
      <c r="AQ107" s="210"/>
      <c r="AR107" s="210"/>
    </row>
    <row r="108" spans="3:44" s="14" customFormat="1" ht="15.75" thickBot="1" x14ac:dyDescent="0.3">
      <c r="C108" s="210" t="str">
        <f>IF(OR(F108="",H108=""),"",IF(F108=H108,1,IF(F108&lt;H108,0,IF(F108-H108&lt;10,2,IF(F108&gt;H108,3,SE)))))</f>
        <v/>
      </c>
      <c r="Q108" s="210" t="str">
        <f>IF(OR(H108="",F108=""),"",IF(H108=F108,1,IF(H108&lt;F108,0,IF(H108-F108&lt;10,2,IF(H108&gt;F108,3,SE)))))</f>
        <v/>
      </c>
      <c r="S108" s="206"/>
      <c r="T108" s="206"/>
      <c r="U108" s="210"/>
      <c r="V108" s="211"/>
      <c r="W108" s="211"/>
      <c r="X108" s="211"/>
      <c r="Y108" s="211"/>
      <c r="Z108" s="211"/>
      <c r="AA108" s="211"/>
      <c r="AB108" s="211"/>
      <c r="AC108" s="211"/>
      <c r="AD108" s="211"/>
      <c r="AE108" s="211"/>
      <c r="AF108" s="211"/>
      <c r="AG108" s="211"/>
      <c r="AH108" s="211"/>
      <c r="AI108" s="211"/>
      <c r="AJ108" s="211"/>
      <c r="AK108" s="211"/>
      <c r="AL108" s="211"/>
      <c r="AM108" s="219"/>
      <c r="AN108" s="219"/>
      <c r="AO108" s="220"/>
      <c r="AP108" s="220"/>
      <c r="AQ108" s="210"/>
      <c r="AR108" s="210"/>
    </row>
    <row r="109" spans="3:44" s="14" customFormat="1" ht="15.75" thickBot="1" x14ac:dyDescent="0.3">
      <c r="C109" s="210" t="str">
        <f>IF(OR(F109="",H109=""),"",IF(F109=H109,1,IF(F109&lt;H109,0,IF(F109-H109&lt;10,2,IF(F109&gt;H109,3,SE)))))</f>
        <v/>
      </c>
      <c r="D109" s="353" t="str">
        <f>V104</f>
        <v>BAYER MUNIQUE</v>
      </c>
      <c r="E109" s="353"/>
      <c r="F109" s="78" t="str">
        <f>IF(OR(K21="",L21=""),"",SUM(K21:L21))</f>
        <v/>
      </c>
      <c r="G109" s="16" t="s">
        <v>19</v>
      </c>
      <c r="H109" s="79" t="str">
        <f>IF(OR(K50="",L50=""),"",SUM(K50:L50))</f>
        <v/>
      </c>
      <c r="I109" s="353" t="str">
        <f>V101</f>
        <v xml:space="preserve">ANDERLECHT </v>
      </c>
      <c r="J109" s="353"/>
      <c r="K109" s="353"/>
      <c r="L109" s="353"/>
      <c r="M109" s="353"/>
      <c r="N109" s="353"/>
      <c r="O109" s="353"/>
      <c r="P109" s="353"/>
      <c r="Q109" s="210" t="str">
        <f>IF(OR(H109="",F109=""),"",IF(H109=F109,1,IF(H109&lt;F109,0,IF(H109-F109&lt;10,2,IF(H109&gt;F109,3,SE)))))</f>
        <v/>
      </c>
      <c r="R109" s="217"/>
      <c r="S109" s="206" t="s">
        <v>62</v>
      </c>
      <c r="T109" s="206"/>
      <c r="U109" s="210"/>
      <c r="V109" s="211"/>
      <c r="W109" s="211"/>
      <c r="X109" s="211"/>
      <c r="Y109" s="211"/>
      <c r="Z109" s="211"/>
      <c r="AA109" s="211"/>
      <c r="AB109" s="211"/>
      <c r="AC109" s="211"/>
      <c r="AD109" s="211"/>
      <c r="AE109" s="211"/>
      <c r="AF109" s="211"/>
      <c r="AG109" s="211"/>
      <c r="AH109" s="211"/>
      <c r="AI109" s="211"/>
      <c r="AJ109" s="211"/>
      <c r="AK109" s="211"/>
      <c r="AL109" s="211"/>
      <c r="AM109" s="219"/>
      <c r="AN109" s="219"/>
      <c r="AO109" s="220"/>
      <c r="AP109" s="220"/>
      <c r="AQ109" s="210"/>
      <c r="AR109" s="210"/>
    </row>
    <row r="110" spans="3:44" s="14" customFormat="1" ht="15.75" thickBot="1" x14ac:dyDescent="0.3">
      <c r="C110" s="210" t="str">
        <f>IF(OR(F110="",H110=""),"",IF(F110=H110,1,IF(F110&lt;H110,0,IF(F110-H110&lt;10,2,IF(F110&gt;H110,3,SE)))))</f>
        <v/>
      </c>
      <c r="D110" s="353" t="str">
        <f>V103</f>
        <v>MANCHESTER CITY</v>
      </c>
      <c r="E110" s="353"/>
      <c r="F110" s="78" t="str">
        <f>IF(OR(K34="",L34=""),"",SUM(K34:L34))</f>
        <v/>
      </c>
      <c r="G110" s="16" t="s">
        <v>19</v>
      </c>
      <c r="H110" s="79" t="str">
        <f>IF(OR(K42="",L42=""),"",SUM(K42:L42))</f>
        <v/>
      </c>
      <c r="I110" s="353" t="str">
        <f>V102</f>
        <v xml:space="preserve">OLYMPIQUE DE MASELHA </v>
      </c>
      <c r="J110" s="353"/>
      <c r="K110" s="353"/>
      <c r="L110" s="353"/>
      <c r="M110" s="353"/>
      <c r="N110" s="353"/>
      <c r="O110" s="353"/>
      <c r="P110" s="353"/>
      <c r="Q110" s="210" t="str">
        <f>IF(OR(H110="",F110=""),"",IF(H110=F110,1,IF(H110&lt;F110,0,IF(H110-F110&lt;10,2,IF(H110&gt;F110,3,SE)))))</f>
        <v/>
      </c>
      <c r="R110" s="218"/>
      <c r="S110" s="206" t="s">
        <v>63</v>
      </c>
      <c r="T110" s="206"/>
      <c r="U110" s="210"/>
      <c r="V110" s="211"/>
      <c r="W110" s="211"/>
      <c r="X110" s="211"/>
      <c r="Y110" s="211"/>
      <c r="Z110" s="211"/>
      <c r="AA110" s="211"/>
      <c r="AB110" s="211"/>
      <c r="AC110" s="211"/>
      <c r="AD110" s="211"/>
      <c r="AE110" s="211"/>
      <c r="AF110" s="211"/>
      <c r="AG110" s="211"/>
      <c r="AH110" s="211"/>
      <c r="AI110" s="211"/>
      <c r="AJ110" s="211"/>
      <c r="AK110" s="211"/>
      <c r="AL110" s="211"/>
      <c r="AM110" s="219"/>
      <c r="AN110" s="219"/>
      <c r="AO110" s="220"/>
      <c r="AP110" s="220"/>
      <c r="AQ110" s="210"/>
      <c r="AR110" s="210"/>
    </row>
    <row r="111" spans="3:44" s="14" customFormat="1" ht="15.75" thickBot="1" x14ac:dyDescent="0.3">
      <c r="C111" s="210" t="str">
        <f>IF(OR(F111="",H111=""),"",IF(F111=H111,1,IF(F111&lt;H111,0,IF(F111-H111&lt;10,2,IF(F111&gt;H111,3,SE)))))</f>
        <v/>
      </c>
      <c r="Q111" s="210" t="str">
        <f>IF(OR(H111="",F111=""),"",IF(H111=F111,1,IF(H111&lt;F111,0,IF(H111-F111&lt;10,2,IF(H111&gt;F111,3,SE)))))</f>
        <v/>
      </c>
      <c r="R111" s="74"/>
      <c r="S111" s="207"/>
      <c r="T111" s="207"/>
      <c r="U111" s="210"/>
      <c r="V111" s="211"/>
      <c r="W111" s="211"/>
      <c r="X111" s="211"/>
      <c r="Y111" s="211"/>
      <c r="Z111" s="211"/>
      <c r="AA111" s="211"/>
      <c r="AB111" s="211"/>
      <c r="AC111" s="211"/>
      <c r="AD111" s="211"/>
      <c r="AE111" s="211"/>
      <c r="AF111" s="211"/>
      <c r="AG111" s="211"/>
      <c r="AH111" s="211"/>
      <c r="AI111" s="211"/>
      <c r="AJ111" s="211"/>
      <c r="AK111" s="211"/>
      <c r="AL111" s="211"/>
      <c r="AM111" s="219"/>
      <c r="AN111" s="219"/>
      <c r="AO111" s="220"/>
      <c r="AP111" s="220"/>
      <c r="AQ111" s="210"/>
      <c r="AR111" s="210"/>
    </row>
    <row r="112" spans="3:44" s="14" customFormat="1" x14ac:dyDescent="0.25">
      <c r="C112" s="210" t="str">
        <f>IF(OR(F112="",H112=""),"",IF(F112=H112,1,IF(F112&lt;H112,0,IF(F112-H112&lt;10,2,IF(F112&gt;H112,3,SE)))))</f>
        <v/>
      </c>
      <c r="D112" s="319" t="s">
        <v>184</v>
      </c>
      <c r="E112" s="320"/>
      <c r="F112" s="320"/>
      <c r="G112" s="320"/>
      <c r="H112" s="320"/>
      <c r="I112" s="320"/>
      <c r="J112" s="320"/>
      <c r="K112" s="320"/>
      <c r="L112" s="320"/>
      <c r="M112" s="320"/>
      <c r="N112" s="320"/>
      <c r="O112" s="320"/>
      <c r="P112" s="321"/>
      <c r="Q112" s="210" t="str">
        <f>IF(OR(H112="",F112=""),"",IF(H112=F112,1,IF(H112&lt;F112,0,IF(H112-F112&lt;10,2,IF(H112&gt;F112,3,SE)))))</f>
        <v/>
      </c>
      <c r="S112" s="206"/>
      <c r="T112" s="206"/>
      <c r="U112" s="210"/>
      <c r="V112" s="211"/>
      <c r="W112" s="211"/>
      <c r="X112" s="211"/>
      <c r="Y112" s="211"/>
      <c r="Z112" s="211"/>
      <c r="AA112" s="211"/>
      <c r="AB112" s="211"/>
      <c r="AC112" s="211"/>
      <c r="AD112" s="211"/>
      <c r="AE112" s="211"/>
      <c r="AF112" s="211"/>
      <c r="AG112" s="211"/>
      <c r="AH112" s="211"/>
      <c r="AI112" s="211"/>
      <c r="AJ112" s="211"/>
      <c r="AK112" s="211"/>
      <c r="AL112" s="211"/>
      <c r="AM112" s="219"/>
      <c r="AN112" s="219"/>
      <c r="AO112" s="220"/>
      <c r="AP112" s="220"/>
      <c r="AQ112" s="210"/>
      <c r="AR112" s="210"/>
    </row>
    <row r="113" spans="3:44" s="14" customFormat="1" ht="15.75" thickBot="1" x14ac:dyDescent="0.3">
      <c r="C113" s="210" t="str">
        <f>IF(OR(F113="",H113=""),"",IF(F113=H113,1,IF(F113&lt;H113,0,IF(F113-H113&lt;10,2,IF(F113&gt;H113,3,SE)))))</f>
        <v/>
      </c>
      <c r="D113" s="322"/>
      <c r="E113" s="323"/>
      <c r="F113" s="323"/>
      <c r="G113" s="323"/>
      <c r="H113" s="323"/>
      <c r="I113" s="323"/>
      <c r="J113" s="323"/>
      <c r="K113" s="323"/>
      <c r="L113" s="323"/>
      <c r="M113" s="323"/>
      <c r="N113" s="323"/>
      <c r="O113" s="323"/>
      <c r="P113" s="324"/>
      <c r="Q113" s="210" t="str">
        <f>IF(OR(H113="",F113=""),"",IF(H113=F113,1,IF(H113&lt;F113,0,IF(H113-F113&lt;10,2,IF(H113&gt;F113,3,SE)))))</f>
        <v/>
      </c>
      <c r="S113" s="206"/>
      <c r="T113" s="206"/>
      <c r="U113" s="210"/>
      <c r="V113" s="211"/>
      <c r="W113" s="211"/>
      <c r="X113" s="211"/>
      <c r="Y113" s="211"/>
      <c r="Z113" s="211"/>
      <c r="AA113" s="211"/>
      <c r="AB113" s="211"/>
      <c r="AC113" s="211"/>
      <c r="AD113" s="211"/>
      <c r="AE113" s="211"/>
      <c r="AF113" s="211"/>
      <c r="AG113" s="211"/>
      <c r="AH113" s="211"/>
      <c r="AI113" s="211"/>
      <c r="AJ113" s="211"/>
      <c r="AK113" s="211"/>
      <c r="AL113" s="211"/>
      <c r="AM113" s="219"/>
      <c r="AN113" s="219"/>
      <c r="AO113" s="220"/>
      <c r="AP113" s="220"/>
      <c r="AQ113" s="210"/>
      <c r="AR113" s="210"/>
    </row>
    <row r="114" spans="3:44" s="14" customFormat="1" x14ac:dyDescent="0.25">
      <c r="C114" s="210" t="str">
        <f>IF(OR(F114="",H114=""),"",IF(F114=H114,1,IF(F114&lt;H114,0,IF(F114-H114&lt;10,2,IF(F114&gt;H114,3,SE)))))</f>
        <v/>
      </c>
      <c r="Q114" s="210" t="str">
        <f>IF(OR(H114="",F114=""),"",IF(H114=F114,1,IF(H114&lt;F114,0,IF(H114-F114&lt;10,2,IF(H114&gt;F114,3,SE)))))</f>
        <v/>
      </c>
      <c r="S114" s="206"/>
      <c r="T114" s="206"/>
      <c r="U114" s="210"/>
      <c r="V114" s="211"/>
      <c r="W114" s="211"/>
      <c r="X114" s="211"/>
      <c r="Y114" s="211"/>
      <c r="Z114" s="211"/>
      <c r="AA114" s="211"/>
      <c r="AB114" s="211"/>
      <c r="AC114" s="211"/>
      <c r="AD114" s="211"/>
      <c r="AE114" s="211"/>
      <c r="AF114" s="211"/>
      <c r="AG114" s="211"/>
      <c r="AH114" s="211"/>
      <c r="AI114" s="211"/>
      <c r="AJ114" s="211"/>
      <c r="AK114" s="211"/>
      <c r="AL114" s="211"/>
      <c r="AM114" s="219"/>
      <c r="AN114" s="219"/>
      <c r="AO114" s="220"/>
      <c r="AP114" s="220"/>
      <c r="AQ114" s="210"/>
      <c r="AR114" s="210"/>
    </row>
    <row r="115" spans="3:44" s="14" customFormat="1" x14ac:dyDescent="0.25">
      <c r="C115" s="210" t="str">
        <f>IF(OR(F115="",H115=""),"",IF(F115=H115,1,IF(F115&lt;H115,0,IF(F115-H115&lt;10,2,IF(F115&gt;H115,3,SE)))))</f>
        <v/>
      </c>
      <c r="D115" s="353" t="str">
        <f>V104</f>
        <v>BAYER MUNIQUE</v>
      </c>
      <c r="E115" s="353"/>
      <c r="F115" s="78" t="str">
        <f>IF(OR(M21="",N21=""),"",SUM(M21:N21))</f>
        <v/>
      </c>
      <c r="G115" s="16" t="s">
        <v>19</v>
      </c>
      <c r="H115" s="79" t="str">
        <f>IF(OR(M42="",N42=""),"",SUM(M42:N42))</f>
        <v/>
      </c>
      <c r="I115" s="353" t="str">
        <f>V102</f>
        <v xml:space="preserve">OLYMPIQUE DE MASELHA </v>
      </c>
      <c r="J115" s="353"/>
      <c r="K115" s="353"/>
      <c r="L115" s="353"/>
      <c r="M115" s="353"/>
      <c r="N115" s="353"/>
      <c r="O115" s="353"/>
      <c r="P115" s="353"/>
      <c r="Q115" s="210" t="str">
        <f>IF(OR(H115="",F115=""),"",IF(H115=F115,1,IF(H115&lt;F115,0,IF(H115-F115&lt;10,2,IF(H115&gt;F115,3,SE)))))</f>
        <v/>
      </c>
      <c r="S115" s="206"/>
      <c r="T115" s="206"/>
      <c r="U115" s="210"/>
      <c r="V115" s="211"/>
      <c r="W115" s="211"/>
      <c r="X115" s="211"/>
      <c r="Y115" s="211"/>
      <c r="Z115" s="211"/>
      <c r="AA115" s="211"/>
      <c r="AB115" s="211"/>
      <c r="AC115" s="211"/>
      <c r="AD115" s="211"/>
      <c r="AE115" s="211"/>
      <c r="AF115" s="211"/>
      <c r="AG115" s="211"/>
      <c r="AH115" s="211"/>
      <c r="AI115" s="211"/>
      <c r="AJ115" s="211"/>
      <c r="AK115" s="211"/>
      <c r="AL115" s="211"/>
      <c r="AM115" s="219"/>
      <c r="AN115" s="219"/>
      <c r="AO115" s="220"/>
      <c r="AP115" s="220"/>
      <c r="AQ115" s="210"/>
      <c r="AR115" s="210"/>
    </row>
    <row r="116" spans="3:44" s="14" customFormat="1" x14ac:dyDescent="0.25">
      <c r="C116" s="210" t="str">
        <f>IF(OR(F116="",H116=""),"",IF(F116=H116,1,IF(F116&lt;H116,0,IF(F116-H116&lt;10,2,IF(F116&gt;H116,3,SE)))))</f>
        <v/>
      </c>
      <c r="D116" s="353" t="str">
        <f>V103</f>
        <v>MANCHESTER CITY</v>
      </c>
      <c r="E116" s="353"/>
      <c r="F116" s="79" t="str">
        <f>IF(OR(M34="",N34=""),"",SUM(M34:N34))</f>
        <v/>
      </c>
      <c r="G116" s="16" t="s">
        <v>19</v>
      </c>
      <c r="H116" s="78" t="str">
        <f>IF(OR(M50="",N50=""),"",SUM(M50:N50))</f>
        <v/>
      </c>
      <c r="I116" s="353" t="str">
        <f>V101</f>
        <v xml:space="preserve">ANDERLECHT </v>
      </c>
      <c r="J116" s="353"/>
      <c r="K116" s="353"/>
      <c r="L116" s="353"/>
      <c r="M116" s="353"/>
      <c r="N116" s="353"/>
      <c r="O116" s="353"/>
      <c r="P116" s="353"/>
      <c r="Q116" s="210" t="str">
        <f>IF(OR(H116="",F116=""),"",IF(H116=F116,1,IF(H116&lt;F116,0,IF(H116-F116&lt;10,2,IF(H116&gt;F116,3,SE)))))</f>
        <v/>
      </c>
      <c r="S116" s="206"/>
      <c r="T116" s="206"/>
      <c r="U116" s="210"/>
      <c r="V116" s="211"/>
      <c r="W116" s="211"/>
      <c r="X116" s="211"/>
      <c r="Y116" s="211"/>
      <c r="Z116" s="211"/>
      <c r="AA116" s="211"/>
      <c r="AB116" s="211"/>
      <c r="AC116" s="211"/>
      <c r="AD116" s="211"/>
      <c r="AE116" s="211"/>
      <c r="AF116" s="211"/>
      <c r="AG116" s="211"/>
      <c r="AH116" s="211"/>
      <c r="AI116" s="211"/>
      <c r="AJ116" s="211"/>
      <c r="AK116" s="211"/>
      <c r="AL116" s="211"/>
      <c r="AM116" s="219"/>
      <c r="AN116" s="219"/>
      <c r="AO116" s="220"/>
      <c r="AP116" s="220"/>
      <c r="AQ116" s="210"/>
      <c r="AR116" s="210"/>
    </row>
    <row r="117" spans="3:44" s="14" customFormat="1" ht="15.75" thickBot="1" x14ac:dyDescent="0.3">
      <c r="C117" s="210" t="str">
        <f>IF(OR(F117="",H117=""),"",IF(F117=H117,1,IF(F117&lt;H117,0,IF(F117-H117&lt;10,2,IF(F117&gt;H117,3,SE)))))</f>
        <v/>
      </c>
      <c r="F117" s="17"/>
      <c r="Q117" s="210" t="str">
        <f>IF(OR(H117="",F117=""),"",IF(H117=F117,1,IF(H117&lt;F117,0,IF(H117-F117&lt;10,2,IF(H117&gt;F117,3,SE)))))</f>
        <v/>
      </c>
      <c r="S117" s="206"/>
      <c r="T117" s="206"/>
      <c r="U117" s="210"/>
      <c r="V117" s="211"/>
      <c r="W117" s="211"/>
      <c r="X117" s="211"/>
      <c r="Y117" s="211"/>
      <c r="Z117" s="211"/>
      <c r="AA117" s="211"/>
      <c r="AB117" s="211"/>
      <c r="AC117" s="211"/>
      <c r="AD117" s="211"/>
      <c r="AE117" s="211"/>
      <c r="AF117" s="211"/>
      <c r="AG117" s="211"/>
      <c r="AH117" s="211"/>
      <c r="AI117" s="211"/>
      <c r="AJ117" s="211"/>
      <c r="AK117" s="211"/>
      <c r="AL117" s="211"/>
      <c r="AM117" s="219"/>
      <c r="AN117" s="219"/>
      <c r="AO117" s="220"/>
      <c r="AP117" s="220"/>
      <c r="AQ117" s="210"/>
      <c r="AR117" s="210"/>
    </row>
    <row r="118" spans="3:44" s="14" customFormat="1" x14ac:dyDescent="0.25">
      <c r="C118" s="210" t="str">
        <f>IF(OR(F118="",H118=""),"",IF(F118=H118,1,IF(F118&lt;H118,0,IF(F118-H118&lt;10,2,IF(F118&gt;H118,3,SE)))))</f>
        <v/>
      </c>
      <c r="D118" s="319" t="s">
        <v>185</v>
      </c>
      <c r="E118" s="320"/>
      <c r="F118" s="320"/>
      <c r="G118" s="320"/>
      <c r="H118" s="320"/>
      <c r="I118" s="320"/>
      <c r="J118" s="320"/>
      <c r="K118" s="320"/>
      <c r="L118" s="320"/>
      <c r="M118" s="320"/>
      <c r="N118" s="320"/>
      <c r="O118" s="320"/>
      <c r="P118" s="321"/>
      <c r="Q118" s="210" t="str">
        <f>IF(OR(H118="",F118=""),"",IF(H118=F118,1,IF(H118&lt;F118,0,IF(H118-F118&lt;10,2,IF(H118&gt;F118,3,SE)))))</f>
        <v/>
      </c>
      <c r="S118" s="206"/>
      <c r="T118" s="206"/>
      <c r="U118" s="210"/>
      <c r="V118" s="211"/>
      <c r="W118" s="211"/>
      <c r="X118" s="211"/>
      <c r="Y118" s="211"/>
      <c r="Z118" s="211"/>
      <c r="AA118" s="211"/>
      <c r="AB118" s="211"/>
      <c r="AC118" s="211"/>
      <c r="AD118" s="211"/>
      <c r="AE118" s="211"/>
      <c r="AF118" s="211"/>
      <c r="AG118" s="211"/>
      <c r="AH118" s="211"/>
      <c r="AI118" s="211"/>
      <c r="AJ118" s="211"/>
      <c r="AK118" s="211"/>
      <c r="AL118" s="211"/>
      <c r="AM118" s="219"/>
      <c r="AN118" s="219"/>
      <c r="AO118" s="220"/>
      <c r="AP118" s="220"/>
      <c r="AQ118" s="210"/>
      <c r="AR118" s="210"/>
    </row>
    <row r="119" spans="3:44" s="14" customFormat="1" ht="15.75" thickBot="1" x14ac:dyDescent="0.3">
      <c r="C119" s="210" t="str">
        <f>IF(OR(F119="",H119=""),"",IF(F119=H119,1,IF(F119&lt;H119,0,IF(F119-H119&lt;10,2,IF(F119&gt;H119,3,SE)))))</f>
        <v/>
      </c>
      <c r="D119" s="322"/>
      <c r="E119" s="323"/>
      <c r="F119" s="323"/>
      <c r="G119" s="323"/>
      <c r="H119" s="323"/>
      <c r="I119" s="323"/>
      <c r="J119" s="323"/>
      <c r="K119" s="323"/>
      <c r="L119" s="323"/>
      <c r="M119" s="323"/>
      <c r="N119" s="323"/>
      <c r="O119" s="323"/>
      <c r="P119" s="324"/>
      <c r="Q119" s="210" t="str">
        <f>IF(OR(H119="",F119=""),"",IF(H119=F119,1,IF(H119&lt;F119,0,IF(H119-F119&lt;10,2,IF(H119&gt;F119,3,SE)))))</f>
        <v/>
      </c>
      <c r="S119" s="206"/>
      <c r="T119" s="206"/>
      <c r="U119" s="210"/>
      <c r="V119" s="211"/>
      <c r="W119" s="211"/>
      <c r="X119" s="211"/>
      <c r="Y119" s="211"/>
      <c r="Z119" s="211"/>
      <c r="AA119" s="211"/>
      <c r="AB119" s="211"/>
      <c r="AC119" s="211"/>
      <c r="AD119" s="211"/>
      <c r="AE119" s="211"/>
      <c r="AF119" s="211"/>
      <c r="AG119" s="211"/>
      <c r="AH119" s="211"/>
      <c r="AI119" s="211"/>
      <c r="AJ119" s="211"/>
      <c r="AK119" s="211"/>
      <c r="AL119" s="211"/>
      <c r="AM119" s="219"/>
      <c r="AN119" s="219"/>
      <c r="AO119" s="220"/>
      <c r="AP119" s="220"/>
      <c r="AQ119" s="210"/>
      <c r="AR119" s="210"/>
    </row>
    <row r="120" spans="3:44" s="14" customFormat="1" x14ac:dyDescent="0.25">
      <c r="C120" s="210" t="str">
        <f>IF(OR(F120="",H120=""),"",IF(F120=H120,1,IF(F120&lt;H120,0,IF(F120-H120&lt;10,2,IF(F120&gt;H120,3,SE)))))</f>
        <v/>
      </c>
      <c r="Q120" s="210" t="str">
        <f>IF(OR(H120="",F120=""),"",IF(H120=F120,1,IF(H120&lt;F120,0,IF(H120-F120&lt;10,2,IF(H120&gt;F120,3,SE)))))</f>
        <v/>
      </c>
      <c r="S120" s="206"/>
      <c r="T120" s="206"/>
      <c r="U120" s="210"/>
      <c r="V120" s="211"/>
      <c r="W120" s="211"/>
      <c r="X120" s="211"/>
      <c r="Y120" s="211"/>
      <c r="Z120" s="211"/>
      <c r="AA120" s="211"/>
      <c r="AB120" s="211"/>
      <c r="AC120" s="211"/>
      <c r="AD120" s="211"/>
      <c r="AE120" s="211"/>
      <c r="AF120" s="211"/>
      <c r="AG120" s="211"/>
      <c r="AH120" s="211"/>
      <c r="AI120" s="211"/>
      <c r="AJ120" s="211"/>
      <c r="AK120" s="211"/>
      <c r="AL120" s="211"/>
      <c r="AM120" s="219"/>
      <c r="AN120" s="219"/>
      <c r="AO120" s="220"/>
      <c r="AP120" s="220"/>
      <c r="AQ120" s="210"/>
      <c r="AR120" s="210"/>
    </row>
    <row r="121" spans="3:44" s="14" customFormat="1" x14ac:dyDescent="0.25">
      <c r="C121" s="210" t="str">
        <f>IF(OR(F121="",H121=""),"",IF(F121=H121,1,IF(F121&lt;H121,0,IF(F121-H121&lt;10,2,IF(F121&gt;H121,3,SE)))))</f>
        <v/>
      </c>
      <c r="D121" s="353" t="str">
        <f>V104</f>
        <v>BAYER MUNIQUE</v>
      </c>
      <c r="E121" s="353"/>
      <c r="F121" s="78" t="str">
        <f>IF(OR(O21="",P21=""),"",SUM(O21:P21))</f>
        <v/>
      </c>
      <c r="G121" s="16" t="s">
        <v>19</v>
      </c>
      <c r="H121" s="79" t="str">
        <f>IF(OR(O34="",P34=""),"",SUM(O34:P34))</f>
        <v/>
      </c>
      <c r="I121" s="353" t="str">
        <f>V103</f>
        <v>MANCHESTER CITY</v>
      </c>
      <c r="J121" s="353"/>
      <c r="K121" s="353"/>
      <c r="L121" s="353"/>
      <c r="M121" s="353"/>
      <c r="N121" s="353"/>
      <c r="O121" s="353"/>
      <c r="P121" s="353"/>
      <c r="Q121" s="210" t="str">
        <f>IF(OR(H121="",F121=""),"",IF(H121=F121,1,IF(H121&lt;F121,0,IF(H121-F121&lt;10,2,IF(H121&gt;F121,3,SE)))))</f>
        <v/>
      </c>
      <c r="S121" s="206"/>
      <c r="T121" s="206"/>
      <c r="U121" s="210"/>
      <c r="V121" s="211"/>
      <c r="W121" s="211"/>
      <c r="X121" s="211"/>
      <c r="Y121" s="211"/>
      <c r="Z121" s="211"/>
      <c r="AA121" s="211"/>
      <c r="AB121" s="211"/>
      <c r="AC121" s="211"/>
      <c r="AD121" s="211"/>
      <c r="AE121" s="211"/>
      <c r="AF121" s="211"/>
      <c r="AG121" s="211"/>
      <c r="AH121" s="211"/>
      <c r="AI121" s="211"/>
      <c r="AJ121" s="211"/>
      <c r="AK121" s="211"/>
      <c r="AL121" s="211"/>
      <c r="AM121" s="219"/>
      <c r="AN121" s="219"/>
      <c r="AO121" s="220"/>
      <c r="AP121" s="220"/>
      <c r="AQ121" s="210"/>
      <c r="AR121" s="210"/>
    </row>
    <row r="122" spans="3:44" s="14" customFormat="1" x14ac:dyDescent="0.25">
      <c r="C122" s="210" t="str">
        <f>IF(OR(F122="",H122=""),"",IF(F122=H122,1,IF(F122&lt;H122,0,IF(F122-H122&lt;10,2,IF(F122&gt;H122,3,SE)))))</f>
        <v/>
      </c>
      <c r="D122" s="353" t="str">
        <f>V102</f>
        <v xml:space="preserve">OLYMPIQUE DE MASELHA </v>
      </c>
      <c r="E122" s="353"/>
      <c r="F122" s="78" t="str">
        <f>IF(OR(O42="",P42=""),"",SUM(O42:P42))</f>
        <v/>
      </c>
      <c r="G122" s="16" t="s">
        <v>19</v>
      </c>
      <c r="H122" s="79" t="str">
        <f>IF(OR(O50="",P50=""),"",SUM(O50:P50))</f>
        <v/>
      </c>
      <c r="I122" s="353" t="str">
        <f>V101</f>
        <v xml:space="preserve">ANDERLECHT </v>
      </c>
      <c r="J122" s="353"/>
      <c r="K122" s="353"/>
      <c r="L122" s="353"/>
      <c r="M122" s="353"/>
      <c r="N122" s="353"/>
      <c r="O122" s="353"/>
      <c r="P122" s="353"/>
      <c r="Q122" s="210" t="str">
        <f>IF(OR(H122="",F122=""),"",IF(H122=F122,1,IF(H122&lt;F122,0,IF(H122-F122&lt;10,2,IF(H122&gt;F122,3,SE)))))</f>
        <v/>
      </c>
      <c r="S122" s="206"/>
      <c r="T122" s="206"/>
      <c r="U122" s="210"/>
      <c r="V122" s="211"/>
      <c r="W122" s="211"/>
      <c r="X122" s="211"/>
      <c r="Y122" s="211"/>
      <c r="Z122" s="211"/>
      <c r="AA122" s="211"/>
      <c r="AB122" s="211"/>
      <c r="AC122" s="211"/>
      <c r="AD122" s="211"/>
      <c r="AE122" s="211"/>
      <c r="AF122" s="211"/>
      <c r="AG122" s="211"/>
      <c r="AH122" s="211"/>
      <c r="AI122" s="211"/>
      <c r="AJ122" s="211"/>
      <c r="AK122" s="211"/>
      <c r="AL122" s="211"/>
      <c r="AM122" s="219"/>
      <c r="AN122" s="219"/>
      <c r="AO122" s="220"/>
      <c r="AP122" s="220"/>
      <c r="AQ122" s="210"/>
      <c r="AR122" s="210"/>
    </row>
    <row r="123" spans="3:44" s="14" customFormat="1" ht="15.75" thickBot="1" x14ac:dyDescent="0.3">
      <c r="C123" s="210" t="str">
        <f>IF(OR(F123="",H123=""),"",IF(F123=H123,1,IF(F123&lt;H123,0,IF(F123-H123&lt;10,2,IF(F123&gt;H123,3,SE)))))</f>
        <v/>
      </c>
      <c r="Q123" s="210" t="str">
        <f>IF(OR(H123="",F123=""),"",IF(H123=F123,1,IF(H123&lt;F123,0,IF(H123-F123&lt;10,2,IF(H123&gt;F123,3,SE)))))</f>
        <v/>
      </c>
      <c r="S123" s="206"/>
      <c r="T123" s="206"/>
      <c r="U123" s="210"/>
      <c r="V123" s="211"/>
      <c r="W123" s="211"/>
      <c r="X123" s="211"/>
      <c r="Y123" s="211"/>
      <c r="Z123" s="211"/>
      <c r="AA123" s="211"/>
      <c r="AB123" s="211"/>
      <c r="AC123" s="211"/>
      <c r="AD123" s="211"/>
      <c r="AE123" s="211"/>
      <c r="AF123" s="211"/>
      <c r="AG123" s="211"/>
      <c r="AH123" s="211"/>
      <c r="AI123" s="211"/>
      <c r="AJ123" s="211"/>
      <c r="AK123" s="211"/>
      <c r="AL123" s="211"/>
      <c r="AM123" s="219"/>
      <c r="AN123" s="219"/>
      <c r="AO123" s="220"/>
      <c r="AP123" s="220"/>
      <c r="AQ123" s="210"/>
      <c r="AR123" s="210"/>
    </row>
    <row r="124" spans="3:44" s="14" customFormat="1" x14ac:dyDescent="0.25">
      <c r="C124" s="210" t="str">
        <f>IF(OR(F124="",H124=""),"",IF(F124=H124,1,IF(F124&lt;H124,0,IF(F124-H124&lt;10,2,IF(F124&gt;H124,3,SE)))))</f>
        <v/>
      </c>
      <c r="D124" s="319" t="s">
        <v>186</v>
      </c>
      <c r="E124" s="320"/>
      <c r="F124" s="320"/>
      <c r="G124" s="320"/>
      <c r="H124" s="320"/>
      <c r="I124" s="320"/>
      <c r="J124" s="320"/>
      <c r="K124" s="320"/>
      <c r="L124" s="320"/>
      <c r="M124" s="320"/>
      <c r="N124" s="320"/>
      <c r="O124" s="320"/>
      <c r="P124" s="321"/>
      <c r="Q124" s="210" t="str">
        <f>IF(OR(H124="",F124=""),"",IF(H124=F124,1,IF(H124&lt;F124,0,IF(H124-F124&lt;10,2,IF(H124&gt;F124,3,SE)))))</f>
        <v/>
      </c>
      <c r="S124" s="206"/>
      <c r="T124" s="206"/>
      <c r="U124" s="210"/>
      <c r="V124" s="211"/>
      <c r="W124" s="211"/>
      <c r="X124" s="211"/>
      <c r="Y124" s="211"/>
      <c r="Z124" s="211"/>
      <c r="AA124" s="211"/>
      <c r="AB124" s="211"/>
      <c r="AC124" s="211"/>
      <c r="AD124" s="211"/>
      <c r="AE124" s="211"/>
      <c r="AF124" s="211"/>
      <c r="AG124" s="211"/>
      <c r="AH124" s="211"/>
      <c r="AI124" s="211"/>
      <c r="AJ124" s="211"/>
      <c r="AK124" s="211"/>
      <c r="AL124" s="211"/>
      <c r="AM124" s="219"/>
      <c r="AN124" s="219"/>
      <c r="AO124" s="220"/>
      <c r="AP124" s="220"/>
      <c r="AQ124" s="210"/>
      <c r="AR124" s="210"/>
    </row>
    <row r="125" spans="3:44" s="14" customFormat="1" ht="15.75" thickBot="1" x14ac:dyDescent="0.3">
      <c r="C125" s="210" t="str">
        <f>IF(OR(F125="",H125=""),"",IF(F125=H125,1,IF(F125&lt;H125,0,IF(F125-H125&lt;10,2,IF(F125&gt;H125,3,SE)))))</f>
        <v/>
      </c>
      <c r="D125" s="322"/>
      <c r="E125" s="323"/>
      <c r="F125" s="323"/>
      <c r="G125" s="323"/>
      <c r="H125" s="323"/>
      <c r="I125" s="323"/>
      <c r="J125" s="323"/>
      <c r="K125" s="323"/>
      <c r="L125" s="323"/>
      <c r="M125" s="323"/>
      <c r="N125" s="323"/>
      <c r="O125" s="323"/>
      <c r="P125" s="324"/>
      <c r="Q125" s="210" t="str">
        <f>IF(OR(H125="",F125=""),"",IF(H125=F125,1,IF(H125&lt;F125,0,IF(H125-F125&lt;10,2,IF(H125&gt;F125,3,SE)))))</f>
        <v/>
      </c>
      <c r="S125" s="206"/>
      <c r="T125" s="206"/>
      <c r="U125" s="210"/>
      <c r="V125" s="211"/>
      <c r="W125" s="211"/>
      <c r="X125" s="211"/>
      <c r="Y125" s="211"/>
      <c r="Z125" s="211"/>
      <c r="AA125" s="211"/>
      <c r="AB125" s="211"/>
      <c r="AC125" s="211"/>
      <c r="AD125" s="211"/>
      <c r="AE125" s="211"/>
      <c r="AF125" s="211"/>
      <c r="AG125" s="211"/>
      <c r="AH125" s="211"/>
      <c r="AI125" s="211"/>
      <c r="AJ125" s="211"/>
      <c r="AK125" s="211"/>
      <c r="AL125" s="211"/>
      <c r="AM125" s="219"/>
      <c r="AN125" s="219"/>
      <c r="AO125" s="220"/>
      <c r="AP125" s="220"/>
      <c r="AQ125" s="210"/>
      <c r="AR125" s="210"/>
    </row>
    <row r="126" spans="3:44" s="14" customFormat="1" x14ac:dyDescent="0.25">
      <c r="C126" s="210" t="str">
        <f>IF(OR(F126="",H126=""),"",IF(F126=H126,1,IF(F126&lt;H126,0,IF(F126-H126&lt;10,2,IF(F126&gt;H126,3,SE)))))</f>
        <v/>
      </c>
      <c r="Q126" s="210" t="str">
        <f>IF(OR(H126="",F126=""),"",IF(H126=F126,1,IF(H126&lt;F126,0,IF(H126-F126&lt;10,2,IF(H126&gt;F126,3,SE)))))</f>
        <v/>
      </c>
      <c r="S126" s="206"/>
      <c r="T126" s="206"/>
      <c r="U126" s="210"/>
      <c r="V126" s="211"/>
      <c r="W126" s="211"/>
      <c r="X126" s="211"/>
      <c r="Y126" s="211"/>
      <c r="Z126" s="211"/>
      <c r="AA126" s="211"/>
      <c r="AB126" s="211"/>
      <c r="AC126" s="211"/>
      <c r="AD126" s="211"/>
      <c r="AE126" s="211"/>
      <c r="AF126" s="211"/>
      <c r="AG126" s="211"/>
      <c r="AH126" s="211"/>
      <c r="AI126" s="211"/>
      <c r="AJ126" s="211"/>
      <c r="AK126" s="211"/>
      <c r="AL126" s="211"/>
      <c r="AM126" s="219"/>
      <c r="AN126" s="219"/>
      <c r="AO126" s="220"/>
      <c r="AP126" s="220"/>
      <c r="AQ126" s="210"/>
      <c r="AR126" s="210"/>
    </row>
    <row r="127" spans="3:44" s="14" customFormat="1" x14ac:dyDescent="0.25">
      <c r="C127" s="210" t="str">
        <f>IF(OR(F127="",H127=""),"",IF(F127=H127,1,IF(F127&lt;H127,0,IF(F127-H127&lt;10,2,IF(F127&gt;H127,3,SE)))))</f>
        <v/>
      </c>
      <c r="D127" s="353" t="str">
        <f>V104</f>
        <v>BAYER MUNIQUE</v>
      </c>
      <c r="E127" s="353"/>
      <c r="F127" s="78" t="str">
        <f>IF(OR(Q21="",R21=""),"",SUM(Q21:R21))</f>
        <v/>
      </c>
      <c r="G127" s="16" t="s">
        <v>19</v>
      </c>
      <c r="H127" s="79" t="str">
        <f>IF(OR(Q50="",R50=""),"",SUM(Q50:R50))</f>
        <v/>
      </c>
      <c r="I127" s="353" t="str">
        <f>V101</f>
        <v xml:space="preserve">ANDERLECHT </v>
      </c>
      <c r="J127" s="353"/>
      <c r="K127" s="353"/>
      <c r="L127" s="353"/>
      <c r="M127" s="353"/>
      <c r="N127" s="353"/>
      <c r="O127" s="353"/>
      <c r="P127" s="353"/>
      <c r="Q127" s="210" t="str">
        <f>IF(OR(H127="",F127=""),"",IF(H127=F127,1,IF(H127&lt;F127,0,IF(H127-F127&lt;10,2,IF(H127&gt;F127,3,SE)))))</f>
        <v/>
      </c>
      <c r="S127" s="206"/>
      <c r="T127" s="206"/>
      <c r="U127" s="210"/>
      <c r="V127" s="211"/>
      <c r="W127" s="211"/>
      <c r="X127" s="211"/>
      <c r="Y127" s="211"/>
      <c r="Z127" s="211"/>
      <c r="AA127" s="211"/>
      <c r="AB127" s="211"/>
      <c r="AC127" s="211"/>
      <c r="AD127" s="211"/>
      <c r="AE127" s="211"/>
      <c r="AF127" s="211"/>
      <c r="AG127" s="211"/>
      <c r="AH127" s="211"/>
      <c r="AI127" s="211"/>
      <c r="AJ127" s="211"/>
      <c r="AK127" s="211"/>
      <c r="AL127" s="211"/>
      <c r="AM127" s="219"/>
      <c r="AN127" s="219"/>
      <c r="AO127" s="220"/>
      <c r="AP127" s="220"/>
      <c r="AQ127" s="210"/>
      <c r="AR127" s="210"/>
    </row>
    <row r="128" spans="3:44" s="14" customFormat="1" x14ac:dyDescent="0.25">
      <c r="C128" s="210" t="str">
        <f>IF(OR(F128="",H128=""),"",IF(F128=H128,1,IF(F128&lt;H128,0,IF(F128-H128&lt;10,2,IF(F128&gt;H128,3,SE)))))</f>
        <v/>
      </c>
      <c r="D128" s="353" t="str">
        <f>V103</f>
        <v>MANCHESTER CITY</v>
      </c>
      <c r="E128" s="353"/>
      <c r="F128" s="79" t="str">
        <f>IF(OR(Q34="",R34=""),"",SUM(Q34:R34))</f>
        <v/>
      </c>
      <c r="G128" s="16" t="s">
        <v>19</v>
      </c>
      <c r="H128" s="78" t="str">
        <f>IF(OR(Q42="",R42=""),"",SUM(Q42:R42))</f>
        <v/>
      </c>
      <c r="I128" s="353" t="str">
        <f>V102</f>
        <v xml:space="preserve">OLYMPIQUE DE MASELHA </v>
      </c>
      <c r="J128" s="353"/>
      <c r="K128" s="353"/>
      <c r="L128" s="353"/>
      <c r="M128" s="353"/>
      <c r="N128" s="353"/>
      <c r="O128" s="353"/>
      <c r="P128" s="353"/>
      <c r="Q128" s="210" t="str">
        <f>IF(OR(H128="",F128=""),"",IF(H128=F128,1,IF(H128&lt;F128,0,IF(H128-F128&lt;10,2,IF(H128&gt;F128,3,SE)))))</f>
        <v/>
      </c>
      <c r="S128" s="206"/>
      <c r="T128" s="206"/>
      <c r="U128" s="210"/>
      <c r="V128" s="211"/>
      <c r="W128" s="211"/>
      <c r="X128" s="211"/>
      <c r="Y128" s="211"/>
      <c r="Z128" s="211"/>
      <c r="AA128" s="211"/>
      <c r="AB128" s="211"/>
      <c r="AC128" s="211"/>
      <c r="AD128" s="211"/>
      <c r="AE128" s="211"/>
      <c r="AF128" s="211"/>
      <c r="AG128" s="211"/>
      <c r="AH128" s="211"/>
      <c r="AI128" s="211"/>
      <c r="AJ128" s="211"/>
      <c r="AK128" s="211"/>
      <c r="AL128" s="211"/>
      <c r="AM128" s="219"/>
      <c r="AN128" s="219"/>
      <c r="AO128" s="220"/>
      <c r="AP128" s="220"/>
      <c r="AQ128" s="210"/>
      <c r="AR128" s="210"/>
    </row>
    <row r="129" spans="3:44" s="14" customFormat="1" ht="15.75" thickBot="1" x14ac:dyDescent="0.3">
      <c r="C129" s="210" t="str">
        <f>IF(OR(F129="",H129=""),"",IF(F129=H129,1,IF(F129&lt;H129,0,IF(F129-H129&lt;10,2,IF(F129&gt;H129,3,SE)))))</f>
        <v/>
      </c>
      <c r="Q129" s="210" t="str">
        <f>IF(OR(H129="",F129=""),"",IF(H129=F129,1,IF(H129&lt;F129,0,IF(H129-F129&lt;10,2,IF(H129&gt;F129,3,SE)))))</f>
        <v/>
      </c>
      <c r="S129" s="206"/>
      <c r="T129" s="206"/>
      <c r="U129" s="210"/>
      <c r="V129" s="211"/>
      <c r="W129" s="211"/>
      <c r="X129" s="211"/>
      <c r="Y129" s="211"/>
      <c r="Z129" s="211"/>
      <c r="AA129" s="211"/>
      <c r="AB129" s="211"/>
      <c r="AC129" s="211"/>
      <c r="AD129" s="211"/>
      <c r="AE129" s="211"/>
      <c r="AF129" s="211"/>
      <c r="AG129" s="211"/>
      <c r="AH129" s="211"/>
      <c r="AI129" s="211"/>
      <c r="AJ129" s="211"/>
      <c r="AK129" s="211"/>
      <c r="AL129" s="211"/>
      <c r="AM129" s="219"/>
      <c r="AN129" s="219"/>
      <c r="AO129" s="220"/>
      <c r="AP129" s="220"/>
      <c r="AQ129" s="210"/>
      <c r="AR129" s="210"/>
    </row>
    <row r="130" spans="3:44" s="14" customFormat="1" x14ac:dyDescent="0.25">
      <c r="C130" s="210" t="str">
        <f>IF(OR(F130="",H130=""),"",IF(F130=H130,1,IF(F130&lt;H130,0,IF(F130-H130&lt;10,2,IF(F130&gt;H130,3,SE)))))</f>
        <v/>
      </c>
      <c r="D130" s="319" t="s">
        <v>187</v>
      </c>
      <c r="E130" s="320"/>
      <c r="F130" s="320"/>
      <c r="G130" s="320"/>
      <c r="H130" s="320"/>
      <c r="I130" s="320"/>
      <c r="J130" s="320"/>
      <c r="K130" s="320"/>
      <c r="L130" s="320"/>
      <c r="M130" s="320"/>
      <c r="N130" s="320"/>
      <c r="O130" s="320"/>
      <c r="P130" s="321"/>
      <c r="Q130" s="210" t="str">
        <f>IF(OR(H130="",F130=""),"",IF(H130=F130,1,IF(H130&lt;F130,0,IF(H130-F130&lt;10,2,IF(H130&gt;F130,3,SE)))))</f>
        <v/>
      </c>
      <c r="S130" s="206"/>
      <c r="T130" s="206"/>
      <c r="U130" s="210"/>
      <c r="V130" s="211"/>
      <c r="W130" s="211"/>
      <c r="X130" s="211"/>
      <c r="Y130" s="211"/>
      <c r="Z130" s="211"/>
      <c r="AA130" s="211"/>
      <c r="AB130" s="211"/>
      <c r="AC130" s="211"/>
      <c r="AD130" s="211"/>
      <c r="AE130" s="211"/>
      <c r="AF130" s="211"/>
      <c r="AG130" s="211"/>
      <c r="AH130" s="211"/>
      <c r="AI130" s="211"/>
      <c r="AJ130" s="211"/>
      <c r="AK130" s="211"/>
      <c r="AL130" s="211"/>
      <c r="AM130" s="219"/>
      <c r="AN130" s="219"/>
      <c r="AO130" s="220"/>
      <c r="AP130" s="220"/>
      <c r="AQ130" s="210"/>
      <c r="AR130" s="210"/>
    </row>
    <row r="131" spans="3:44" s="14" customFormat="1" ht="15.75" thickBot="1" x14ac:dyDescent="0.3">
      <c r="C131" s="210" t="str">
        <f>IF(OR(F131="",H131=""),"",IF(F131=H131,1,IF(F131&lt;H131,0,IF(F131-H131&lt;10,2,IF(F131&gt;H131,3,SE)))))</f>
        <v/>
      </c>
      <c r="D131" s="322"/>
      <c r="E131" s="323"/>
      <c r="F131" s="323"/>
      <c r="G131" s="323"/>
      <c r="H131" s="323"/>
      <c r="I131" s="323"/>
      <c r="J131" s="323"/>
      <c r="K131" s="323"/>
      <c r="L131" s="323"/>
      <c r="M131" s="323"/>
      <c r="N131" s="323"/>
      <c r="O131" s="323"/>
      <c r="P131" s="324"/>
      <c r="Q131" s="210" t="str">
        <f>IF(OR(H131="",F131=""),"",IF(H131=F131,1,IF(H131&lt;F131,0,IF(H131-F131&lt;10,2,IF(H131&gt;F131,3,SE)))))</f>
        <v/>
      </c>
      <c r="S131" s="206"/>
      <c r="T131" s="206"/>
      <c r="U131" s="210"/>
      <c r="V131" s="211"/>
      <c r="W131" s="211"/>
      <c r="X131" s="211"/>
      <c r="Y131" s="211"/>
      <c r="Z131" s="211"/>
      <c r="AA131" s="211"/>
      <c r="AB131" s="211"/>
      <c r="AC131" s="211"/>
      <c r="AD131" s="211"/>
      <c r="AE131" s="211"/>
      <c r="AF131" s="211"/>
      <c r="AG131" s="211"/>
      <c r="AH131" s="211"/>
      <c r="AI131" s="211"/>
      <c r="AJ131" s="211"/>
      <c r="AK131" s="211"/>
      <c r="AL131" s="211"/>
      <c r="AM131" s="219"/>
      <c r="AN131" s="219"/>
      <c r="AO131" s="220"/>
      <c r="AP131" s="220"/>
      <c r="AQ131" s="210"/>
      <c r="AR131" s="210"/>
    </row>
    <row r="132" spans="3:44" s="14" customFormat="1" x14ac:dyDescent="0.25">
      <c r="C132" s="210" t="str">
        <f>IF(OR(F132="",H132=""),"",IF(F132=H132,1,IF(F132&lt;H132,0,IF(F132-H132&lt;10,2,IF(F132&gt;H132,3,SE)))))</f>
        <v/>
      </c>
      <c r="Q132" s="210" t="str">
        <f>IF(OR(H132="",F132=""),"",IF(H132=F132,1,IF(H132&lt;F132,0,IF(H132-F132&lt;10,2,IF(H132&gt;F132,3,SE)))))</f>
        <v/>
      </c>
      <c r="S132" s="206"/>
      <c r="T132" s="206"/>
      <c r="U132" s="210"/>
      <c r="V132" s="211"/>
      <c r="W132" s="211"/>
      <c r="X132" s="211"/>
      <c r="Y132" s="211"/>
      <c r="Z132" s="211"/>
      <c r="AA132" s="211"/>
      <c r="AB132" s="211"/>
      <c r="AC132" s="211"/>
      <c r="AD132" s="211"/>
      <c r="AE132" s="211"/>
      <c r="AF132" s="211"/>
      <c r="AG132" s="211"/>
      <c r="AH132" s="211"/>
      <c r="AI132" s="211"/>
      <c r="AJ132" s="211"/>
      <c r="AK132" s="211"/>
      <c r="AL132" s="211"/>
      <c r="AM132" s="219"/>
      <c r="AN132" s="219"/>
      <c r="AO132" s="220"/>
      <c r="AP132" s="220"/>
      <c r="AQ132" s="210"/>
      <c r="AR132" s="210"/>
    </row>
    <row r="133" spans="3:44" s="14" customFormat="1" x14ac:dyDescent="0.25">
      <c r="C133" s="210" t="str">
        <f>IF(OR(F133="",H133=""),"",IF(F133=H133,1,IF(F133&lt;H133,0,IF(F133-H133&lt;10,2,IF(F133&gt;H133,3,SE)))))</f>
        <v/>
      </c>
      <c r="D133" s="353" t="str">
        <f>V104</f>
        <v>BAYER MUNIQUE</v>
      </c>
      <c r="E133" s="353"/>
      <c r="F133" s="79" t="str">
        <f>IF(OR(S21="",T21=""),"",SUM(S21:T21))</f>
        <v/>
      </c>
      <c r="G133" s="16" t="s">
        <v>19</v>
      </c>
      <c r="H133" s="78" t="str">
        <f>IF(OR(S42="",T42=""),"",SUM(S42:T42))</f>
        <v/>
      </c>
      <c r="I133" s="353" t="str">
        <f>V102</f>
        <v xml:space="preserve">OLYMPIQUE DE MASELHA </v>
      </c>
      <c r="J133" s="353"/>
      <c r="K133" s="353"/>
      <c r="L133" s="353"/>
      <c r="M133" s="353"/>
      <c r="N133" s="353"/>
      <c r="O133" s="353"/>
      <c r="P133" s="353"/>
      <c r="Q133" s="210" t="str">
        <f>IF(OR(H133="",F133=""),"",IF(H133=F133,1,IF(H133&lt;F133,0,IF(H133-F133&lt;10,2,IF(H133&gt;F133,3,SE)))))</f>
        <v/>
      </c>
      <c r="S133" s="206"/>
      <c r="T133" s="206"/>
      <c r="U133" s="210"/>
      <c r="V133" s="211"/>
      <c r="W133" s="211"/>
      <c r="X133" s="211"/>
      <c r="Y133" s="211"/>
      <c r="Z133" s="211"/>
      <c r="AA133" s="211"/>
      <c r="AB133" s="211"/>
      <c r="AC133" s="211"/>
      <c r="AD133" s="211"/>
      <c r="AE133" s="211"/>
      <c r="AF133" s="211"/>
      <c r="AG133" s="211"/>
      <c r="AH133" s="211"/>
      <c r="AI133" s="211"/>
      <c r="AJ133" s="211"/>
      <c r="AK133" s="211"/>
      <c r="AL133" s="211"/>
      <c r="AM133" s="219"/>
      <c r="AN133" s="219"/>
      <c r="AO133" s="220"/>
      <c r="AP133" s="220"/>
      <c r="AQ133" s="210"/>
      <c r="AR133" s="210"/>
    </row>
    <row r="134" spans="3:44" s="14" customFormat="1" x14ac:dyDescent="0.25">
      <c r="C134" s="210" t="str">
        <f>IF(OR(F134="",H134=""),"",IF(F134=H134,1,IF(F134&lt;H134,0,IF(F134-H134&lt;10,2,IF(F134&gt;H134,3,SE)))))</f>
        <v/>
      </c>
      <c r="D134" s="353" t="str">
        <f>V103</f>
        <v>MANCHESTER CITY</v>
      </c>
      <c r="E134" s="353"/>
      <c r="F134" s="78" t="str">
        <f>IF(OR(S34="",T34=""),"",SUM(S34:T34))</f>
        <v/>
      </c>
      <c r="G134" s="16" t="s">
        <v>19</v>
      </c>
      <c r="H134" s="79" t="str">
        <f>IF(OR(S50="",T50=""),"",SUM(S50:T50))</f>
        <v/>
      </c>
      <c r="I134" s="353" t="str">
        <f>V101</f>
        <v xml:space="preserve">ANDERLECHT </v>
      </c>
      <c r="J134" s="353"/>
      <c r="K134" s="353"/>
      <c r="L134" s="353"/>
      <c r="M134" s="353"/>
      <c r="N134" s="353"/>
      <c r="O134" s="353"/>
      <c r="P134" s="353"/>
      <c r="Q134" s="210" t="str">
        <f>IF(OR(H134="",F134=""),"",IF(H134=F134,1,IF(H134&lt;F134,0,IF(H134-F134&lt;10,2,IF(H134&gt;F134,3,SE)))))</f>
        <v/>
      </c>
      <c r="S134" s="206"/>
      <c r="T134" s="206"/>
      <c r="U134" s="210"/>
      <c r="V134" s="211"/>
      <c r="W134" s="211"/>
      <c r="X134" s="211"/>
      <c r="Y134" s="211"/>
      <c r="Z134" s="211"/>
      <c r="AA134" s="211"/>
      <c r="AB134" s="211"/>
      <c r="AC134" s="211"/>
      <c r="AD134" s="211"/>
      <c r="AE134" s="211"/>
      <c r="AF134" s="211"/>
      <c r="AG134" s="211"/>
      <c r="AH134" s="211"/>
      <c r="AI134" s="211"/>
      <c r="AJ134" s="211"/>
      <c r="AK134" s="211"/>
      <c r="AL134" s="211"/>
      <c r="AM134" s="219"/>
      <c r="AN134" s="219"/>
      <c r="AO134" s="220"/>
      <c r="AP134" s="220"/>
      <c r="AQ134" s="210"/>
      <c r="AR134" s="210"/>
    </row>
    <row r="135" spans="3:44" s="14" customFormat="1" ht="15.75" thickBot="1" x14ac:dyDescent="0.3">
      <c r="C135" s="210" t="str">
        <f>IF(OR(F135="",H135=""),"",IF(F135=H135,1,IF(F135&lt;H135,0,IF(F135-H135&lt;10,2,IF(F135&gt;H135,3,SE)))))</f>
        <v/>
      </c>
      <c r="Q135" s="210" t="str">
        <f>IF(OR(H135="",F135=""),"",IF(H135=F135,1,IF(H135&lt;F135,0,IF(H135-F135&lt;10,2,IF(H135&gt;F135,3,SE)))))</f>
        <v/>
      </c>
      <c r="S135" s="206"/>
      <c r="T135" s="206"/>
      <c r="U135" s="210"/>
      <c r="V135" s="211"/>
      <c r="W135" s="211"/>
      <c r="X135" s="211"/>
      <c r="Y135" s="211"/>
      <c r="Z135" s="211"/>
      <c r="AA135" s="211"/>
      <c r="AB135" s="211"/>
      <c r="AC135" s="211"/>
      <c r="AD135" s="211"/>
      <c r="AE135" s="211"/>
      <c r="AF135" s="211"/>
      <c r="AG135" s="211"/>
      <c r="AH135" s="211"/>
      <c r="AI135" s="211"/>
      <c r="AJ135" s="211"/>
      <c r="AK135" s="211"/>
      <c r="AL135" s="211"/>
      <c r="AM135" s="219"/>
      <c r="AN135" s="219"/>
      <c r="AO135" s="220"/>
      <c r="AP135" s="220"/>
      <c r="AQ135" s="210"/>
      <c r="AR135" s="210"/>
    </row>
    <row r="136" spans="3:44" s="14" customFormat="1" x14ac:dyDescent="0.25">
      <c r="C136" s="210" t="str">
        <f>IF(OR(F136="",H136=""),"",IF(F136=H136,1,IF(F136&lt;H136,0,IF(F136-H136&lt;10,2,IF(F136&gt;H136,3,SE)))))</f>
        <v/>
      </c>
      <c r="D136" s="319" t="s">
        <v>188</v>
      </c>
      <c r="E136" s="320"/>
      <c r="F136" s="320"/>
      <c r="G136" s="320"/>
      <c r="H136" s="320"/>
      <c r="I136" s="320"/>
      <c r="J136" s="320"/>
      <c r="K136" s="320"/>
      <c r="L136" s="320"/>
      <c r="M136" s="320"/>
      <c r="N136" s="320"/>
      <c r="O136" s="320"/>
      <c r="P136" s="321"/>
      <c r="Q136" s="210" t="str">
        <f>IF(OR(H136="",F136=""),"",IF(H136=F136,1,IF(H136&lt;F136,0,IF(H136-F136&lt;10,2,IF(H136&gt;F136,3,SE)))))</f>
        <v/>
      </c>
      <c r="S136" s="206"/>
      <c r="T136" s="206"/>
      <c r="U136" s="210"/>
      <c r="V136" s="211"/>
      <c r="W136" s="211"/>
      <c r="X136" s="211"/>
      <c r="Y136" s="211"/>
      <c r="Z136" s="211"/>
      <c r="AA136" s="211"/>
      <c r="AB136" s="211"/>
      <c r="AC136" s="211"/>
      <c r="AD136" s="211"/>
      <c r="AE136" s="211"/>
      <c r="AF136" s="211"/>
      <c r="AG136" s="211"/>
      <c r="AH136" s="211"/>
      <c r="AI136" s="211"/>
      <c r="AJ136" s="211"/>
      <c r="AK136" s="211"/>
      <c r="AL136" s="211"/>
      <c r="AM136" s="219"/>
      <c r="AN136" s="219"/>
      <c r="AO136" s="220"/>
      <c r="AP136" s="220"/>
      <c r="AQ136" s="210"/>
      <c r="AR136" s="210"/>
    </row>
    <row r="137" spans="3:44" s="14" customFormat="1" ht="15.75" thickBot="1" x14ac:dyDescent="0.3">
      <c r="C137" s="210" t="str">
        <f>IF(OR(F137="",H137=""),"",IF(F137=H137,1,IF(F137&lt;H137,0,IF(F137-H137&lt;10,2,IF(F137&gt;H137,3,SE)))))</f>
        <v/>
      </c>
      <c r="D137" s="322"/>
      <c r="E137" s="323"/>
      <c r="F137" s="323"/>
      <c r="G137" s="323"/>
      <c r="H137" s="323"/>
      <c r="I137" s="323"/>
      <c r="J137" s="323"/>
      <c r="K137" s="323"/>
      <c r="L137" s="323"/>
      <c r="M137" s="323"/>
      <c r="N137" s="323"/>
      <c r="O137" s="323"/>
      <c r="P137" s="324"/>
      <c r="Q137" s="210" t="str">
        <f>IF(OR(H137="",F137=""),"",IF(H137=F137,1,IF(H137&lt;F137,0,IF(H137-F137&lt;10,2,IF(H137&gt;F137,3,SE)))))</f>
        <v/>
      </c>
      <c r="S137" s="206"/>
      <c r="T137" s="206"/>
      <c r="U137" s="210"/>
      <c r="V137" s="211"/>
      <c r="W137" s="211"/>
      <c r="X137" s="211"/>
      <c r="Y137" s="211"/>
      <c r="Z137" s="211"/>
      <c r="AA137" s="211"/>
      <c r="AB137" s="211"/>
      <c r="AC137" s="211"/>
      <c r="AD137" s="211"/>
      <c r="AE137" s="211"/>
      <c r="AF137" s="211"/>
      <c r="AG137" s="211"/>
      <c r="AH137" s="211"/>
      <c r="AI137" s="211"/>
      <c r="AJ137" s="211"/>
      <c r="AK137" s="211"/>
      <c r="AL137" s="211"/>
      <c r="AM137" s="219"/>
      <c r="AN137" s="219"/>
      <c r="AO137" s="220"/>
      <c r="AP137" s="220"/>
      <c r="AQ137" s="210"/>
      <c r="AR137" s="210"/>
    </row>
    <row r="138" spans="3:44" s="14" customFormat="1" x14ac:dyDescent="0.25">
      <c r="C138" s="210" t="str">
        <f>IF(OR(F138="",H138=""),"",IF(F138=H138,1,IF(F138&lt;H138,0,IF(F138-H138&lt;10,2,IF(F138&gt;H138,3,SE)))))</f>
        <v/>
      </c>
      <c r="Q138" s="210" t="str">
        <f>IF(OR(H138="",F138=""),"",IF(H138=F138,1,IF(H138&lt;F138,0,IF(H138-F138&lt;10,2,IF(H138&gt;F138,3,SE)))))</f>
        <v/>
      </c>
      <c r="S138" s="206"/>
      <c r="T138" s="206"/>
      <c r="U138" s="210"/>
      <c r="V138" s="211"/>
      <c r="W138" s="211"/>
      <c r="X138" s="211"/>
      <c r="Y138" s="211"/>
      <c r="Z138" s="211"/>
      <c r="AA138" s="211"/>
      <c r="AB138" s="211"/>
      <c r="AC138" s="211"/>
      <c r="AD138" s="211"/>
      <c r="AE138" s="211"/>
      <c r="AF138" s="211"/>
      <c r="AG138" s="211"/>
      <c r="AH138" s="211"/>
      <c r="AI138" s="211"/>
      <c r="AJ138" s="211"/>
      <c r="AK138" s="211"/>
      <c r="AL138" s="211"/>
      <c r="AM138" s="219"/>
      <c r="AN138" s="219"/>
      <c r="AO138" s="220"/>
      <c r="AP138" s="220"/>
      <c r="AQ138" s="210"/>
      <c r="AR138" s="210"/>
    </row>
    <row r="139" spans="3:44" s="14" customFormat="1" x14ac:dyDescent="0.25">
      <c r="C139" s="210" t="str">
        <f>IF(OR(F139="",H139=""),"",IF(F139=H139,1,IF(F139&lt;H139,0,IF(F139-H139&lt;10,2,IF(F139&gt;H139,3,SE)))))</f>
        <v/>
      </c>
      <c r="D139" s="353" t="str">
        <f>V104</f>
        <v>BAYER MUNIQUE</v>
      </c>
      <c r="E139" s="353"/>
      <c r="F139" s="78" t="str">
        <f>IF(OR(U21="",V21=""),"",SUM(U21:V21))</f>
        <v/>
      </c>
      <c r="G139" s="15" t="s">
        <v>19</v>
      </c>
      <c r="H139" s="79" t="str">
        <f>IF(OR(U34="",V34=""),"",SUM(U34:V34))</f>
        <v/>
      </c>
      <c r="I139" s="353" t="str">
        <f>V103</f>
        <v>MANCHESTER CITY</v>
      </c>
      <c r="J139" s="353"/>
      <c r="K139" s="353"/>
      <c r="L139" s="353"/>
      <c r="M139" s="353"/>
      <c r="N139" s="353"/>
      <c r="O139" s="353"/>
      <c r="P139" s="353"/>
      <c r="Q139" s="210" t="str">
        <f>IF(OR(H139="",F139=""),"",IF(H139=F139,1,IF(H139&lt;F139,0,IF(H139-F139&lt;10,2,IF(H139&gt;F139,3,SE)))))</f>
        <v/>
      </c>
      <c r="S139" s="206"/>
      <c r="T139" s="206"/>
      <c r="U139" s="210"/>
      <c r="V139" s="211"/>
      <c r="W139" s="211"/>
      <c r="X139" s="211"/>
      <c r="Y139" s="211"/>
      <c r="Z139" s="211"/>
      <c r="AA139" s="211"/>
      <c r="AB139" s="211"/>
      <c r="AC139" s="211"/>
      <c r="AD139" s="211"/>
      <c r="AE139" s="211"/>
      <c r="AF139" s="211"/>
      <c r="AG139" s="211"/>
      <c r="AH139" s="211"/>
      <c r="AI139" s="211"/>
      <c r="AJ139" s="211"/>
      <c r="AK139" s="211"/>
      <c r="AL139" s="211"/>
      <c r="AM139" s="219"/>
      <c r="AN139" s="219"/>
      <c r="AO139" s="220"/>
      <c r="AP139" s="220"/>
      <c r="AQ139" s="210"/>
      <c r="AR139" s="210"/>
    </row>
    <row r="140" spans="3:44" s="14" customFormat="1" x14ac:dyDescent="0.25">
      <c r="C140" s="210" t="str">
        <f>IF(OR(F140="",H140=""),"",IF(F140=H140,1,IF(F140&lt;H140,0,IF(F140-H140&lt;10,2,IF(F140&gt;H140,3,SE)))))</f>
        <v/>
      </c>
      <c r="D140" s="353" t="str">
        <f>V102</f>
        <v xml:space="preserve">OLYMPIQUE DE MASELHA </v>
      </c>
      <c r="E140" s="353"/>
      <c r="F140" s="78" t="str">
        <f>IF(OR(U34="",V34=""),"",SUM(U34:V34))</f>
        <v/>
      </c>
      <c r="G140" s="15" t="s">
        <v>19</v>
      </c>
      <c r="H140" s="79" t="str">
        <f>IF(OR(U50="",V50=""),"",SUM(U50:V50))</f>
        <v/>
      </c>
      <c r="I140" s="353" t="str">
        <f>V101</f>
        <v xml:space="preserve">ANDERLECHT </v>
      </c>
      <c r="J140" s="353"/>
      <c r="K140" s="353"/>
      <c r="L140" s="353"/>
      <c r="M140" s="353"/>
      <c r="N140" s="353"/>
      <c r="O140" s="353"/>
      <c r="P140" s="353"/>
      <c r="Q140" s="210" t="str">
        <f>IF(OR(H140="",F140=""),"",IF(H140=F140,1,IF(H140&lt;F140,0,IF(H140-F140&lt;10,2,IF(H140&gt;F140,3,SE)))))</f>
        <v/>
      </c>
      <c r="S140" s="206"/>
      <c r="T140" s="206"/>
      <c r="U140" s="210"/>
      <c r="V140" s="211"/>
      <c r="W140" s="211"/>
      <c r="X140" s="211"/>
      <c r="Y140" s="211"/>
      <c r="Z140" s="211"/>
      <c r="AA140" s="211"/>
      <c r="AB140" s="211"/>
      <c r="AC140" s="211"/>
      <c r="AD140" s="211"/>
      <c r="AE140" s="211"/>
      <c r="AF140" s="211"/>
      <c r="AG140" s="211"/>
      <c r="AH140" s="211"/>
      <c r="AI140" s="211"/>
      <c r="AJ140" s="211"/>
      <c r="AK140" s="211"/>
      <c r="AL140" s="211"/>
      <c r="AM140" s="219"/>
      <c r="AN140" s="219"/>
      <c r="AO140" s="220"/>
      <c r="AP140" s="220"/>
      <c r="AQ140" s="210"/>
      <c r="AR140" s="210"/>
    </row>
    <row r="141" spans="3:44" s="14" customFormat="1" ht="15.75" thickBot="1" x14ac:dyDescent="0.3">
      <c r="C141" s="210" t="str">
        <f>IF(OR(F141="",H141=""),"",IF(F141=H141,1,IF(F141&lt;H141,0,IF(F141-H141&lt;10,2,IF(F141&gt;H141,3,SE)))))</f>
        <v/>
      </c>
      <c r="Q141" s="210" t="str">
        <f>IF(OR(H141="",F141=""),"",IF(H141=F141,1,IF(H141&lt;F141,0,IF(H141-F141&lt;10,2,IF(H141&gt;F141,3,SE)))))</f>
        <v/>
      </c>
      <c r="S141" s="206"/>
      <c r="T141" s="206"/>
      <c r="U141" s="210"/>
      <c r="V141" s="211"/>
      <c r="W141" s="211"/>
      <c r="X141" s="211"/>
      <c r="Y141" s="211"/>
      <c r="Z141" s="211"/>
      <c r="AA141" s="211"/>
      <c r="AB141" s="211"/>
      <c r="AC141" s="211"/>
      <c r="AD141" s="211"/>
      <c r="AE141" s="211"/>
      <c r="AF141" s="211"/>
      <c r="AG141" s="211"/>
      <c r="AH141" s="211"/>
      <c r="AI141" s="211"/>
      <c r="AJ141" s="211"/>
      <c r="AK141" s="211"/>
      <c r="AL141" s="211"/>
      <c r="AM141" s="219"/>
      <c r="AN141" s="219"/>
      <c r="AO141" s="220"/>
      <c r="AP141" s="220"/>
      <c r="AQ141" s="210"/>
      <c r="AR141" s="210"/>
    </row>
    <row r="142" spans="3:44" s="14" customFormat="1" ht="15" customHeight="1" x14ac:dyDescent="0.25">
      <c r="C142" s="210"/>
      <c r="D142" s="319" t="s">
        <v>22</v>
      </c>
      <c r="E142" s="320"/>
      <c r="F142" s="320"/>
      <c r="G142" s="320"/>
      <c r="H142" s="320"/>
      <c r="I142" s="320"/>
      <c r="J142" s="320"/>
      <c r="K142" s="320"/>
      <c r="L142" s="320"/>
      <c r="M142" s="320"/>
      <c r="N142" s="320"/>
      <c r="O142" s="321"/>
      <c r="Q142" s="210" t="str">
        <f>IF(OR(H142="",F142=""),"",IF(H142=F142,1,IF(H142&lt;F142,0,IF(H142-F142&lt;10,2,IF(H142&gt;F142,3,SE)))))</f>
        <v/>
      </c>
      <c r="R142" s="14" t="s">
        <v>11</v>
      </c>
      <c r="S142" s="206"/>
      <c r="T142" s="206"/>
      <c r="U142" s="210"/>
      <c r="V142" s="211"/>
      <c r="W142" s="211"/>
      <c r="X142" s="211"/>
      <c r="Y142" s="211"/>
      <c r="Z142" s="211"/>
      <c r="AA142" s="211"/>
      <c r="AB142" s="211"/>
      <c r="AC142" s="211"/>
      <c r="AD142" s="211"/>
      <c r="AE142" s="211"/>
      <c r="AF142" s="211"/>
      <c r="AG142" s="211"/>
      <c r="AH142" s="211"/>
      <c r="AI142" s="211"/>
      <c r="AJ142" s="211"/>
      <c r="AK142" s="211"/>
      <c r="AL142" s="211"/>
      <c r="AM142" s="219"/>
      <c r="AN142" s="219"/>
      <c r="AO142" s="220"/>
      <c r="AP142" s="220"/>
      <c r="AQ142" s="210"/>
      <c r="AR142" s="210"/>
    </row>
    <row r="143" spans="3:44" s="14" customFormat="1" ht="15.75" customHeight="1" thickBot="1" x14ac:dyDescent="0.3">
      <c r="C143" s="210"/>
      <c r="D143" s="322"/>
      <c r="E143" s="323"/>
      <c r="F143" s="323"/>
      <c r="G143" s="323"/>
      <c r="H143" s="323"/>
      <c r="I143" s="323"/>
      <c r="J143" s="323"/>
      <c r="K143" s="323"/>
      <c r="L143" s="323"/>
      <c r="M143" s="323"/>
      <c r="N143" s="323"/>
      <c r="O143" s="324"/>
      <c r="Q143" s="210" t="str">
        <f>IF(OR(H143="",F143=""),"",IF(H143=F143,1,IF(H143&lt;F143,0,IF(H143-F143&lt;10,2,IF(H143&gt;F143,3,SE)))))</f>
        <v/>
      </c>
      <c r="R143" s="14" t="s">
        <v>14</v>
      </c>
      <c r="S143" s="206"/>
      <c r="T143" s="206"/>
      <c r="U143" s="210"/>
      <c r="V143" s="211"/>
      <c r="W143" s="211"/>
      <c r="X143" s="211"/>
      <c r="Y143" s="211"/>
      <c r="Z143" s="211"/>
      <c r="AA143" s="211"/>
      <c r="AB143" s="211"/>
      <c r="AC143" s="211"/>
      <c r="AD143" s="211"/>
      <c r="AE143" s="211"/>
      <c r="AF143" s="211"/>
      <c r="AG143" s="211"/>
      <c r="AH143" s="211"/>
      <c r="AI143" s="211"/>
      <c r="AJ143" s="211"/>
      <c r="AK143" s="211"/>
      <c r="AL143" s="211"/>
      <c r="AM143" s="219"/>
      <c r="AN143" s="219"/>
      <c r="AO143" s="220"/>
      <c r="AP143" s="220"/>
      <c r="AQ143" s="210"/>
      <c r="AR143" s="210"/>
    </row>
    <row r="144" spans="3:44" s="14" customFormat="1" ht="15.75" thickBot="1" x14ac:dyDescent="0.3">
      <c r="C144" s="210"/>
      <c r="D144" s="1" t="s">
        <v>10</v>
      </c>
      <c r="E144" s="2" t="s">
        <v>8</v>
      </c>
      <c r="F144" s="4" t="s">
        <v>53</v>
      </c>
      <c r="G144" s="4" t="s">
        <v>2</v>
      </c>
      <c r="H144" s="4" t="s">
        <v>49</v>
      </c>
      <c r="I144" s="4" t="s">
        <v>50</v>
      </c>
      <c r="J144" s="4" t="s">
        <v>51</v>
      </c>
      <c r="K144" s="4" t="s">
        <v>52</v>
      </c>
      <c r="L144" s="4" t="s">
        <v>12</v>
      </c>
      <c r="M144" s="4" t="s">
        <v>3</v>
      </c>
      <c r="N144" s="4" t="s">
        <v>4</v>
      </c>
      <c r="O144" s="5" t="s">
        <v>54</v>
      </c>
      <c r="Q144" s="210"/>
      <c r="R144" s="14" t="s">
        <v>55</v>
      </c>
      <c r="S144" s="206"/>
      <c r="T144" s="206"/>
      <c r="U144" s="212" t="s">
        <v>10</v>
      </c>
      <c r="V144" s="213" t="s">
        <v>1</v>
      </c>
      <c r="W144" s="213" t="s">
        <v>53</v>
      </c>
      <c r="X144" s="213"/>
      <c r="Y144" s="213" t="s">
        <v>2</v>
      </c>
      <c r="Z144" s="213" t="s">
        <v>49</v>
      </c>
      <c r="AA144" s="213"/>
      <c r="AB144" s="213"/>
      <c r="AC144" s="213" t="s">
        <v>50</v>
      </c>
      <c r="AD144" s="213" t="s">
        <v>51</v>
      </c>
      <c r="AE144" s="213" t="s">
        <v>52</v>
      </c>
      <c r="AF144" s="213" t="s">
        <v>12</v>
      </c>
      <c r="AG144" s="213" t="s">
        <v>3</v>
      </c>
      <c r="AH144" s="213" t="s">
        <v>4</v>
      </c>
      <c r="AI144" s="213" t="s">
        <v>54</v>
      </c>
      <c r="AJ144" s="213" t="s">
        <v>5</v>
      </c>
      <c r="AK144" s="213" t="s">
        <v>6</v>
      </c>
      <c r="AL144" s="213" t="s">
        <v>7</v>
      </c>
      <c r="AM144" s="219"/>
      <c r="AN144" s="219"/>
      <c r="AO144" s="220"/>
      <c r="AP144" s="220"/>
      <c r="AQ144" s="210"/>
      <c r="AR144" s="210"/>
    </row>
    <row r="145" spans="3:44" s="14" customFormat="1" x14ac:dyDescent="0.25">
      <c r="C145" s="210"/>
      <c r="D145" s="18" t="s">
        <v>13</v>
      </c>
      <c r="E145" s="7" t="str">
        <f>VLOOKUP(AL145,$U$145:$AK$148,2)</f>
        <v xml:space="preserve">CHELSEA </v>
      </c>
      <c r="F145" s="7">
        <f>VLOOKUP(AL145,$U$145:$AK$148,3)</f>
        <v>0</v>
      </c>
      <c r="G145" s="7">
        <f>VLOOKUP(AL145,$U$145:$AK$148,4)</f>
        <v>0</v>
      </c>
      <c r="H145" s="11">
        <f>VLOOKUP(AL145,$U$145:$AK$148,5)</f>
        <v>0</v>
      </c>
      <c r="I145" s="11">
        <f>VLOOKUP(AL145,$U$145:$AK$148,6)</f>
        <v>0</v>
      </c>
      <c r="J145" s="11">
        <f>VLOOKUP(AL145,$U$145:$AK$148,7)</f>
        <v>0</v>
      </c>
      <c r="K145" s="11">
        <f>VLOOKUP(AL145,$U$145:$AK$148,8)</f>
        <v>0</v>
      </c>
      <c r="L145" s="11">
        <f>VLOOKUP(AL145,$U$145:$AK$148,9)</f>
        <v>0</v>
      </c>
      <c r="M145" s="11">
        <f>VLOOKUP(AL145,$U$145:$AK$148,10)</f>
        <v>0</v>
      </c>
      <c r="N145" s="7">
        <f>VLOOKUP(AL145,$U$145:$AK$148,11)</f>
        <v>0</v>
      </c>
      <c r="O145" s="92">
        <f>VLOOKUP(AL145,$U$145:$AK$148,12)</f>
        <v>0</v>
      </c>
      <c r="Q145" s="210"/>
      <c r="R145" s="14" t="s">
        <v>56</v>
      </c>
      <c r="S145" s="206"/>
      <c r="T145" s="206"/>
      <c r="U145" s="212">
        <v>1</v>
      </c>
      <c r="V145" s="211" t="str">
        <f>C49</f>
        <v xml:space="preserve">PANATHINAIKOS </v>
      </c>
      <c r="W145" s="211">
        <f>COUNT($F$153,$F$159,$F$165,$F$171,$F$177,$F$183)</f>
        <v>0</v>
      </c>
      <c r="X145" s="211"/>
      <c r="Y145" s="211">
        <f>SUM(Q153,Q160,Q166,Q171,Q178,Q184)</f>
        <v>0</v>
      </c>
      <c r="Z145" s="211">
        <f>SUM(COUNTIFS($C$153:$C$184,3,$D$153:$D$184,V145),COUNTIFS($I$153:$I$184,V145,$Q$153:$Q$184,3))</f>
        <v>0</v>
      </c>
      <c r="AA145" s="211"/>
      <c r="AB145" s="211"/>
      <c r="AC145" s="211">
        <f>SUM(COUNTIFS($C$153:$C$184,2,$D$153:$D$184,V145),COUNTIFS($I$153:$I$184,V145,$Q$153:$Q$184,2))</f>
        <v>0</v>
      </c>
      <c r="AD145" s="211">
        <f>SUM(COUNTIFS($C$153:$C$184,1,$D$153:$D$184,V145),COUNTIFS($I$153:$I$184,V145,$Q$153:$Q$184,1))</f>
        <v>0</v>
      </c>
      <c r="AE145" s="211">
        <f>SUM(COUNTIFS($C$153:$C$184,0,$D$153:$D$184,V145),COUNTIFS($I$153:$I$184,V145,$Q$153:$Q$184,0))</f>
        <v>0</v>
      </c>
      <c r="AF145" s="221">
        <f>SUM(H171,H178,H184,H153,H160,H166)</f>
        <v>0</v>
      </c>
      <c r="AG145" s="221">
        <f>SUM(F153,F160,F166,F171,F178,F184)</f>
        <v>0</v>
      </c>
      <c r="AH145" s="221">
        <f>AF145-AG145</f>
        <v>0</v>
      </c>
      <c r="AI145" s="221">
        <f>IF(OR($F$153="",$H$153=""),0,(Y145/(W145*3)))</f>
        <v>0</v>
      </c>
      <c r="AJ145" s="211">
        <f>(Y145*10^10)+((AF145+5000)*10^6)+AH145*10+U145</f>
        <v>5000000001</v>
      </c>
      <c r="AK145" s="211">
        <f>LARGE($AJ$145:$AJ$148,U145)</f>
        <v>5000000004</v>
      </c>
      <c r="AL145" s="215">
        <f>MATCH(AK145,$AJ$145:$AJ$148,0)</f>
        <v>4</v>
      </c>
      <c r="AM145" s="219"/>
      <c r="AN145" s="219"/>
      <c r="AO145" s="220"/>
      <c r="AP145" s="220"/>
      <c r="AQ145" s="210"/>
      <c r="AR145" s="210"/>
    </row>
    <row r="146" spans="3:44" s="14" customFormat="1" x14ac:dyDescent="0.25">
      <c r="C146" s="210"/>
      <c r="D146" s="19" t="s">
        <v>15</v>
      </c>
      <c r="E146" s="7" t="str">
        <f>VLOOKUP(AL146,$U$145:$AK$148,2)</f>
        <v>VALENCIA</v>
      </c>
      <c r="F146" s="20">
        <f>VLOOKUP(AL146,$U$145:$AK$148,3)</f>
        <v>0</v>
      </c>
      <c r="G146" s="20">
        <f>VLOOKUP(AL146,$U$145:$AK$148,4)</f>
        <v>0</v>
      </c>
      <c r="H146" s="21">
        <f>VLOOKUP(AL146,$U$145:$AK$148,5)</f>
        <v>0</v>
      </c>
      <c r="I146" s="21">
        <f>VLOOKUP(AL146,$U$145:$AK$148,6)</f>
        <v>0</v>
      </c>
      <c r="J146" s="21">
        <f>VLOOKUP(AL146,$U$145:$AK$148,7)</f>
        <v>0</v>
      </c>
      <c r="K146" s="21">
        <f>VLOOKUP(AL146,$U$145:$AK$148,8)</f>
        <v>0</v>
      </c>
      <c r="L146" s="21">
        <f>VLOOKUP(AL146,$U$145:$AK$148,9)</f>
        <v>0</v>
      </c>
      <c r="M146" s="21">
        <f>VLOOKUP(AL146,$U$145:$AK$148,10)</f>
        <v>0</v>
      </c>
      <c r="N146" s="20">
        <f>VLOOKUP(AL146,$U$145:$AK$148,11)</f>
        <v>0</v>
      </c>
      <c r="O146" s="93">
        <f>VLOOKUP(AL146,$U$145:$AK$148,12)</f>
        <v>0</v>
      </c>
      <c r="Q146" s="210"/>
      <c r="R146" s="14" t="s">
        <v>57</v>
      </c>
      <c r="S146" s="206"/>
      <c r="T146" s="206"/>
      <c r="U146" s="212">
        <v>2</v>
      </c>
      <c r="V146" s="211" t="str">
        <f>C41</f>
        <v xml:space="preserve">CSKA </v>
      </c>
      <c r="W146" s="211">
        <f>COUNT($F$153,$F$159,$F$165,$F$171,$F$177,$F$183)</f>
        <v>0</v>
      </c>
      <c r="X146" s="211"/>
      <c r="Y146" s="211">
        <f>SUM(Q154,Q159,C166,Q172,Q177,C184)</f>
        <v>0</v>
      </c>
      <c r="Z146" s="211">
        <f>SUM(COUNTIFS($C$153:$C$184,3,$D$153:$D$184,V146),COUNTIFS($I$153:$I$184,V146,$Q$153:$Q$184,3))</f>
        <v>0</v>
      </c>
      <c r="AA146" s="211"/>
      <c r="AB146" s="211"/>
      <c r="AC146" s="211">
        <f>SUM(COUNTIFS($C$153:$C$184,2,$D$153:$D$184,V146),COUNTIFS($I$153:$I$184,V146,$Q$153:$Q$184,2))</f>
        <v>0</v>
      </c>
      <c r="AD146" s="211">
        <f>SUM(COUNTIFS($C$153:$C$184,1,$D$153:$D$184,V146),COUNTIFS($I$153:$I$184,V146,$Q$153:$Q$184,1))</f>
        <v>0</v>
      </c>
      <c r="AE146" s="211">
        <f>SUM(COUNTIFS($C$153:$C$184,0,$D$153:$D$184,V146),COUNTIFS($I$153:$I$184,V146,$Q$153:$Q$184,0))</f>
        <v>0</v>
      </c>
      <c r="AF146" s="221">
        <f>SUM(H154,H159,F166,H172,H177,F184)</f>
        <v>0</v>
      </c>
      <c r="AG146" s="221">
        <f>SUM(H184,F177,F172,H166,F159,F154)</f>
        <v>0</v>
      </c>
      <c r="AH146" s="221">
        <f>AF146-AG146</f>
        <v>0</v>
      </c>
      <c r="AI146" s="221">
        <f>IF(OR($F$153="",$H$153=""),0,(Y146/(W146*3)))</f>
        <v>0</v>
      </c>
      <c r="AJ146" s="211">
        <f>(Y146*10^10)+((AF146+5000)*10^6)+AH146*10+U146</f>
        <v>5000000002</v>
      </c>
      <c r="AK146" s="211">
        <f>LARGE($AJ$145:$AJ$148,U146)</f>
        <v>5000000003</v>
      </c>
      <c r="AL146" s="215">
        <f>MATCH(AK146,$AJ$145:$AJ$148,0)</f>
        <v>3</v>
      </c>
      <c r="AM146" s="219"/>
      <c r="AN146" s="219"/>
      <c r="AO146" s="220"/>
      <c r="AP146" s="220"/>
      <c r="AQ146" s="210"/>
      <c r="AR146" s="210"/>
    </row>
    <row r="147" spans="3:44" s="14" customFormat="1" x14ac:dyDescent="0.25">
      <c r="C147" s="210"/>
      <c r="D147" s="22" t="s">
        <v>16</v>
      </c>
      <c r="E147" s="10" t="str">
        <f>VLOOKUP(AL147,$U$145:$AK$148,2)</f>
        <v xml:space="preserve">CSKA </v>
      </c>
      <c r="F147" s="23">
        <f>VLOOKUP(AL147,$U$145:$AK$148,3)</f>
        <v>0</v>
      </c>
      <c r="G147" s="23">
        <f>VLOOKUP(AL147,$U$145:$AK$148,4)</f>
        <v>0</v>
      </c>
      <c r="H147" s="24">
        <f>VLOOKUP(AL147,$U$145:$AK$148,5)</f>
        <v>0</v>
      </c>
      <c r="I147" s="24">
        <f>VLOOKUP(AL147,$U$145:$AK$148,6)</f>
        <v>0</v>
      </c>
      <c r="J147" s="24">
        <f>VLOOKUP(AL147,$U$145:$AK$148,7)</f>
        <v>0</v>
      </c>
      <c r="K147" s="24">
        <f>VLOOKUP(AL147,$U$145:$AK$148,8)</f>
        <v>0</v>
      </c>
      <c r="L147" s="24">
        <f>VLOOKUP(AL147,$U$145:$AK$148,9)</f>
        <v>0</v>
      </c>
      <c r="M147" s="24">
        <f>VLOOKUP(AL147,$U$145:$AK$148,10)</f>
        <v>0</v>
      </c>
      <c r="N147" s="23">
        <f>VLOOKUP(AL147,$U$145:$AK$148,11)</f>
        <v>0</v>
      </c>
      <c r="O147" s="94">
        <f>VLOOKUP(AL147,$U$145:$AK$148,12)</f>
        <v>0</v>
      </c>
      <c r="Q147" s="210"/>
      <c r="R147" s="14" t="s">
        <v>58</v>
      </c>
      <c r="S147" s="206"/>
      <c r="T147" s="206"/>
      <c r="U147" s="212">
        <v>3</v>
      </c>
      <c r="V147" s="211" t="str">
        <f>C33</f>
        <v>VALENCIA</v>
      </c>
      <c r="W147" s="211">
        <f>COUNT($F$153,$F$159,$F$165,$F$171,$F$177,$F$183)</f>
        <v>0</v>
      </c>
      <c r="X147" s="211"/>
      <c r="Y147" s="211">
        <f>SUM(C154,C160,Q165,C172,C178,Q183)</f>
        <v>0</v>
      </c>
      <c r="Z147" s="211">
        <f>SUM(COUNTIFS($C$153:$C$184,3,$D$153:$D$184,V147),COUNTIFS($I$153:$I$184,V147,$Q$153:$Q$184,3))</f>
        <v>0</v>
      </c>
      <c r="AA147" s="211"/>
      <c r="AB147" s="211"/>
      <c r="AC147" s="211">
        <f>SUM(COUNTIFS($C$153:$C$184,2,$D$153:$D$184,V147),COUNTIFS($I$153:$I$184,V147,$Q$153:$Q$184,2))</f>
        <v>0</v>
      </c>
      <c r="AD147" s="211">
        <f>SUM(COUNTIFS($C$153:$C$184,1,$D$153:$D$184,V147),COUNTIFS($I$153:$I$184,V147,$Q$153:$Q$184,1))</f>
        <v>0</v>
      </c>
      <c r="AE147" s="211">
        <f>SUM(COUNTIFS($C$153:$C$184,0,$D$153:$D$184,V147),COUNTIFS($I$153:$I$184,V147,$Q$153:$Q$184,0))</f>
        <v>0</v>
      </c>
      <c r="AF147" s="221">
        <f>SUM(H183,F178,F172,H165,F160,F154)</f>
        <v>0</v>
      </c>
      <c r="AG147" s="221">
        <f>SUM(H154,H160,F165,H172,H178,F183)</f>
        <v>0</v>
      </c>
      <c r="AH147" s="221">
        <f>AF147-AG147</f>
        <v>0</v>
      </c>
      <c r="AI147" s="221">
        <f>IF(OR($F$153="",$H$153=""),0,(Y147/(W147*3)))</f>
        <v>0</v>
      </c>
      <c r="AJ147" s="211">
        <f>(Y147*10^10)+((AF147+5000)*10^6)+AH147*10+U147</f>
        <v>5000000003</v>
      </c>
      <c r="AK147" s="211">
        <f>LARGE($AJ$145:$AJ$148,U147)</f>
        <v>5000000002</v>
      </c>
      <c r="AL147" s="215">
        <f>MATCH(AK147,$AJ$145:$AJ$148,0)</f>
        <v>2</v>
      </c>
      <c r="AM147" s="219"/>
      <c r="AN147" s="219"/>
      <c r="AO147" s="220"/>
      <c r="AP147" s="220"/>
      <c r="AQ147" s="210"/>
      <c r="AR147" s="210"/>
    </row>
    <row r="148" spans="3:44" s="14" customFormat="1" ht="15.75" thickBot="1" x14ac:dyDescent="0.3">
      <c r="C148" s="210"/>
      <c r="D148" s="25" t="s">
        <v>17</v>
      </c>
      <c r="E148" s="26" t="str">
        <f>VLOOKUP(AL148,$U$145:$AK$148,2)</f>
        <v xml:space="preserve">PANATHINAIKOS </v>
      </c>
      <c r="F148" s="27">
        <f>VLOOKUP(AL148,$U$145:$AK$148,3)</f>
        <v>0</v>
      </c>
      <c r="G148" s="27">
        <f>VLOOKUP(AL148,$U$145:$AK$148,4)</f>
        <v>0</v>
      </c>
      <c r="H148" s="28">
        <f>VLOOKUP(AL148,$U$145:$AK$148,5)</f>
        <v>0</v>
      </c>
      <c r="I148" s="28">
        <f>VLOOKUP(AL148,$U$145:$AK$148,6)</f>
        <v>0</v>
      </c>
      <c r="J148" s="28">
        <f>VLOOKUP(AL148,$U$145:$AK$148,7)</f>
        <v>0</v>
      </c>
      <c r="K148" s="28">
        <f>VLOOKUP(AL148,$U$145:$AK$148,8)</f>
        <v>0</v>
      </c>
      <c r="L148" s="28">
        <f>VLOOKUP(AL148,$U$145:$AK$148,9)</f>
        <v>0</v>
      </c>
      <c r="M148" s="28">
        <f>VLOOKUP(AL148,$U$145:$AK$148,10)</f>
        <v>0</v>
      </c>
      <c r="N148" s="27">
        <f>VLOOKUP(AL148,$U$145:$AK$148,11)</f>
        <v>0</v>
      </c>
      <c r="O148" s="95">
        <f>VLOOKUP(AL148,$U$145:$AK$148,12)</f>
        <v>0</v>
      </c>
      <c r="Q148" s="210"/>
      <c r="R148" s="14" t="s">
        <v>59</v>
      </c>
      <c r="S148" s="206"/>
      <c r="T148" s="206"/>
      <c r="U148" s="212">
        <v>4</v>
      </c>
      <c r="V148" s="211" t="str">
        <f>C22</f>
        <v xml:space="preserve">CHELSEA </v>
      </c>
      <c r="W148" s="211">
        <f>COUNT($F$153,$F$159,$F$165,$F$171,$F$177,$F$183)</f>
        <v>0</v>
      </c>
      <c r="X148" s="211"/>
      <c r="Y148" s="211">
        <f>SUM(C153,C159,C165,C171,C177,C183)</f>
        <v>0</v>
      </c>
      <c r="Z148" s="211">
        <f>SUM(COUNTIFS($C$153:$C$184,3,$D$153:$D$184,V148),COUNTIFS($I$153:$I$184,V148,$Q$153:$Q$184,3))</f>
        <v>0</v>
      </c>
      <c r="AA148" s="211"/>
      <c r="AB148" s="211"/>
      <c r="AC148" s="211">
        <f>SUM(COUNTIFS($C$153:$C$184,2,$D$153:$D$184,V148),COUNTIFS($I$153:$I$184,V148,$Q$153:$Q$184,2))</f>
        <v>0</v>
      </c>
      <c r="AD148" s="211">
        <f>SUM(COUNTIFS($C$153:$C$184,1,$D$153:$D$184,V148),COUNTIFS($I$153:$I$184,V148,$Q$153:$Q$184,1))</f>
        <v>0</v>
      </c>
      <c r="AE148" s="211">
        <f>SUM(COUNTIFS($C$153:$C$184,0,$D$153:$D$184,V148),COUNTIFS($I$153:$I$184,V148,$Q$153:$Q$184,0))</f>
        <v>0</v>
      </c>
      <c r="AF148" s="221">
        <f>SUM(F153,F159,F165,F171,F177,F183,)</f>
        <v>0</v>
      </c>
      <c r="AG148" s="221">
        <f>SUM(H183,H177,H171,H165,H159,H153)</f>
        <v>0</v>
      </c>
      <c r="AH148" s="221">
        <f>AF148-AG148</f>
        <v>0</v>
      </c>
      <c r="AI148" s="221">
        <f>IF(OR($F$153="",$H$153=""),0,(Y148/(W148*3)))</f>
        <v>0</v>
      </c>
      <c r="AJ148" s="211">
        <f>(Y148*10^10)+((AF148+5000)*10^6)+AH148*10+U148</f>
        <v>5000000004</v>
      </c>
      <c r="AK148" s="211">
        <f>LARGE($AJ$145:$AJ$148,U148)</f>
        <v>5000000001</v>
      </c>
      <c r="AL148" s="215">
        <f>MATCH(AK148,$AJ$145:$AJ$148,0)</f>
        <v>1</v>
      </c>
      <c r="AM148" s="219"/>
      <c r="AN148" s="219"/>
      <c r="AO148" s="220"/>
      <c r="AP148" s="220"/>
      <c r="AQ148" s="210"/>
      <c r="AR148" s="210"/>
    </row>
    <row r="149" spans="3:44" s="14" customFormat="1" ht="15.75" thickBot="1" x14ac:dyDescent="0.3">
      <c r="C149" s="210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Q149" s="210" t="str">
        <f>IF(OR(H149="",F149=""),"",IF(H149=F149,1,IF(H149&lt;F149,0,IF(H149-F149&lt;10,2,IF(H149&gt;F149,3,SE)))))</f>
        <v/>
      </c>
      <c r="R149" s="14" t="s">
        <v>60</v>
      </c>
      <c r="S149" s="206"/>
      <c r="T149" s="206"/>
      <c r="U149" s="210"/>
      <c r="V149" s="211"/>
      <c r="W149" s="211"/>
      <c r="X149" s="211"/>
      <c r="Y149" s="211"/>
      <c r="Z149" s="211"/>
      <c r="AA149" s="211"/>
      <c r="AB149" s="211"/>
      <c r="AC149" s="211"/>
      <c r="AD149" s="211"/>
      <c r="AE149" s="211"/>
      <c r="AF149" s="211"/>
      <c r="AG149" s="211"/>
      <c r="AH149" s="211"/>
      <c r="AI149" s="211"/>
      <c r="AJ149" s="211"/>
      <c r="AK149" s="211"/>
      <c r="AL149" s="211"/>
      <c r="AM149" s="219"/>
      <c r="AN149" s="219"/>
      <c r="AO149" s="220"/>
      <c r="AP149" s="220"/>
      <c r="AQ149" s="210"/>
      <c r="AR149" s="210"/>
    </row>
    <row r="150" spans="3:44" s="14" customFormat="1" ht="15" customHeight="1" x14ac:dyDescent="0.25">
      <c r="C150" s="210" t="str">
        <f>IF(OR(F150="",H150=""),"",IF(F150=H150,1,IF(F150&lt;H150,0,IF(F150-H150&lt;10,2,IF(F150&gt;H150,3,SE)))))</f>
        <v/>
      </c>
      <c r="D150" s="347" t="s">
        <v>183</v>
      </c>
      <c r="E150" s="348"/>
      <c r="F150" s="348"/>
      <c r="G150" s="348"/>
      <c r="H150" s="348"/>
      <c r="I150" s="348"/>
      <c r="J150" s="348"/>
      <c r="K150" s="348"/>
      <c r="L150" s="348"/>
      <c r="M150" s="348"/>
      <c r="N150" s="348"/>
      <c r="O150" s="348"/>
      <c r="P150" s="349"/>
      <c r="Q150" s="210" t="str">
        <f>IF(OR(H150="",F150=""),"",IF(H150=F150,1,IF(H150&lt;F150,0,IF(H150-F150&lt;10,2,IF(H150&gt;F150,3,SE)))))</f>
        <v/>
      </c>
      <c r="R150" s="14" t="s">
        <v>18</v>
      </c>
      <c r="S150" s="206"/>
      <c r="T150" s="206"/>
      <c r="U150" s="210"/>
      <c r="V150" s="211"/>
      <c r="W150" s="211"/>
      <c r="X150" s="211"/>
      <c r="Y150" s="211"/>
      <c r="Z150" s="211"/>
      <c r="AA150" s="211"/>
      <c r="AB150" s="211"/>
      <c r="AC150" s="211"/>
      <c r="AD150" s="211"/>
      <c r="AE150" s="211"/>
      <c r="AF150" s="211"/>
      <c r="AG150" s="211"/>
      <c r="AH150" s="211"/>
      <c r="AI150" s="211"/>
      <c r="AJ150" s="211"/>
      <c r="AK150" s="211"/>
      <c r="AL150" s="211"/>
      <c r="AM150" s="219"/>
      <c r="AN150" s="219"/>
      <c r="AO150" s="220"/>
      <c r="AP150" s="220"/>
      <c r="AQ150" s="210"/>
      <c r="AR150" s="210"/>
    </row>
    <row r="151" spans="3:44" s="14" customFormat="1" ht="15.75" customHeight="1" thickBot="1" x14ac:dyDescent="0.3">
      <c r="C151" s="210" t="str">
        <f>IF(OR(F151="",H151=""),"",IF(F151=H151,1,IF(F151&lt;H151,0,IF(F151-H151&lt;10,2,IF(F151&gt;H151,3,SE)))))</f>
        <v/>
      </c>
      <c r="D151" s="350"/>
      <c r="E151" s="351"/>
      <c r="F151" s="351"/>
      <c r="G151" s="351"/>
      <c r="H151" s="351"/>
      <c r="I151" s="351"/>
      <c r="J151" s="351"/>
      <c r="K151" s="351"/>
      <c r="L151" s="351"/>
      <c r="M151" s="351"/>
      <c r="N151" s="351"/>
      <c r="O151" s="351"/>
      <c r="P151" s="352"/>
      <c r="Q151" s="210" t="str">
        <f>IF(OR(H151="",F151=""),"",IF(H151=F151,1,IF(H151&lt;F151,0,IF(H151-F151&lt;10,2,IF(H151&gt;F151,3,SE)))))</f>
        <v/>
      </c>
      <c r="R151" s="14" t="s">
        <v>61</v>
      </c>
      <c r="S151" s="206"/>
      <c r="T151" s="206"/>
      <c r="U151" s="210"/>
      <c r="V151" s="211"/>
      <c r="W151" s="211"/>
      <c r="X151" s="211"/>
      <c r="Y151" s="211"/>
      <c r="Z151" s="211"/>
      <c r="AA151" s="211"/>
      <c r="AB151" s="211"/>
      <c r="AC151" s="211"/>
      <c r="AD151" s="211"/>
      <c r="AE151" s="211"/>
      <c r="AF151" s="211"/>
      <c r="AG151" s="211"/>
      <c r="AH151" s="211"/>
      <c r="AI151" s="211"/>
      <c r="AJ151" s="211"/>
      <c r="AK151" s="211"/>
      <c r="AL151" s="211"/>
      <c r="AM151" s="219"/>
      <c r="AN151" s="219"/>
      <c r="AO151" s="220"/>
      <c r="AP151" s="220"/>
      <c r="AQ151" s="210"/>
      <c r="AR151" s="210"/>
    </row>
    <row r="152" spans="3:44" s="14" customFormat="1" ht="15.75" thickBot="1" x14ac:dyDescent="0.3">
      <c r="C152" s="210" t="str">
        <f>IF(OR(F152="",H152=""),"",IF(F152=H152,1,IF(F152&lt;H152,0,IF(F152-H152&lt;10,2,IF(F152&gt;H152,3,SE)))))</f>
        <v/>
      </c>
      <c r="Q152" s="210" t="str">
        <f>IF(OR(H152="",F152=""),"",IF(H152=F152,1,IF(H152&lt;F152,0,IF(H152-F152&lt;10,2,IF(H152&gt;F152,3,SE)))))</f>
        <v/>
      </c>
      <c r="S152" s="206"/>
      <c r="T152" s="206"/>
      <c r="U152" s="210"/>
      <c r="V152" s="211"/>
      <c r="W152" s="211"/>
      <c r="X152" s="211"/>
      <c r="Y152" s="211"/>
      <c r="Z152" s="211"/>
      <c r="AA152" s="211"/>
      <c r="AB152" s="211"/>
      <c r="AC152" s="211"/>
      <c r="AD152" s="211"/>
      <c r="AE152" s="211"/>
      <c r="AF152" s="211"/>
      <c r="AG152" s="211"/>
      <c r="AH152" s="211"/>
      <c r="AI152" s="211"/>
      <c r="AJ152" s="211"/>
      <c r="AK152" s="211"/>
      <c r="AL152" s="211"/>
      <c r="AM152" s="219"/>
      <c r="AN152" s="219"/>
      <c r="AO152" s="220"/>
      <c r="AP152" s="220"/>
      <c r="AQ152" s="210"/>
      <c r="AR152" s="210"/>
    </row>
    <row r="153" spans="3:44" s="14" customFormat="1" ht="15.75" thickBot="1" x14ac:dyDescent="0.3">
      <c r="C153" s="210" t="str">
        <f>IF(OR(F153="",H153=""),"",IF(F153=H153,1,IF(F153&lt;H153,0,IF(F153-H153&lt;10,2,IF(F153&gt;H153,3,SE)))))</f>
        <v/>
      </c>
      <c r="D153" s="353" t="str">
        <f>V148</f>
        <v xml:space="preserve">CHELSEA </v>
      </c>
      <c r="E153" s="353"/>
      <c r="F153" s="78" t="str">
        <f>IF(OR(K22="",L22=""),"",SUM(K22:L22))</f>
        <v/>
      </c>
      <c r="G153" s="15" t="s">
        <v>19</v>
      </c>
      <c r="H153" s="79" t="str">
        <f>IF(OR(K49="",L49=""),"",SUM(K49:L49))</f>
        <v/>
      </c>
      <c r="I153" s="353" t="str">
        <f>V145</f>
        <v xml:space="preserve">PANATHINAIKOS </v>
      </c>
      <c r="J153" s="353"/>
      <c r="K153" s="353"/>
      <c r="L153" s="353"/>
      <c r="M153" s="353"/>
      <c r="N153" s="353"/>
      <c r="O153" s="353"/>
      <c r="P153" s="353"/>
      <c r="Q153" s="210" t="str">
        <f>IF(OR(H153="",F153=""),"",IF(H153=F153,1,IF(H153&lt;F153,0,IF(H153-F153&lt;10,2,IF(H153&gt;F153,3,SE)))))</f>
        <v/>
      </c>
      <c r="R153" s="222"/>
      <c r="S153" s="206" t="s">
        <v>62</v>
      </c>
      <c r="T153" s="206"/>
      <c r="U153" s="210"/>
      <c r="V153" s="211"/>
      <c r="W153" s="211"/>
      <c r="X153" s="211"/>
      <c r="Y153" s="211"/>
      <c r="Z153" s="211"/>
      <c r="AA153" s="211"/>
      <c r="AB153" s="211"/>
      <c r="AC153" s="211"/>
      <c r="AD153" s="211"/>
      <c r="AE153" s="211"/>
      <c r="AF153" s="211"/>
      <c r="AG153" s="211"/>
      <c r="AH153" s="211"/>
      <c r="AI153" s="211"/>
      <c r="AJ153" s="211"/>
      <c r="AK153" s="211"/>
      <c r="AL153" s="211"/>
      <c r="AM153" s="219"/>
      <c r="AN153" s="219"/>
      <c r="AO153" s="220"/>
      <c r="AP153" s="220"/>
      <c r="AQ153" s="210"/>
      <c r="AR153" s="210"/>
    </row>
    <row r="154" spans="3:44" s="14" customFormat="1" ht="15.75" thickBot="1" x14ac:dyDescent="0.3">
      <c r="C154" s="210" t="str">
        <f>IF(OR(F154="",H154=""),"",IF(F154=H154,1,IF(F154&lt;H154,0,IF(F154-H154&lt;10,2,IF(F154&gt;H154,3,SE)))))</f>
        <v/>
      </c>
      <c r="D154" s="353" t="str">
        <f>V147</f>
        <v>VALENCIA</v>
      </c>
      <c r="E154" s="353"/>
      <c r="F154" s="79" t="str">
        <f>IF(OR(K33="",L33=""),"",SUM(K33:L33))</f>
        <v/>
      </c>
      <c r="G154" s="15" t="s">
        <v>19</v>
      </c>
      <c r="H154" s="78" t="str">
        <f>IF(OR(K41="",L41=""),"",SUM(K41:L41))</f>
        <v/>
      </c>
      <c r="I154" s="353" t="str">
        <f>V146</f>
        <v xml:space="preserve">CSKA </v>
      </c>
      <c r="J154" s="353"/>
      <c r="K154" s="353"/>
      <c r="L154" s="353"/>
      <c r="M154" s="353"/>
      <c r="N154" s="353"/>
      <c r="O154" s="353"/>
      <c r="P154" s="353"/>
      <c r="Q154" s="210" t="str">
        <f>IF(OR(H154="",F154=""),"",IF(H154=F154,1,IF(H154&lt;F154,0,IF(H154-F154&lt;10,2,IF(H154&gt;F154,3,SE)))))</f>
        <v/>
      </c>
      <c r="R154" s="223"/>
      <c r="S154" s="206" t="s">
        <v>63</v>
      </c>
      <c r="T154" s="206"/>
      <c r="U154" s="210"/>
      <c r="V154" s="211"/>
      <c r="W154" s="211"/>
      <c r="X154" s="211"/>
      <c r="Y154" s="211"/>
      <c r="Z154" s="211"/>
      <c r="AA154" s="211"/>
      <c r="AB154" s="211"/>
      <c r="AC154" s="211"/>
      <c r="AD154" s="211"/>
      <c r="AE154" s="211"/>
      <c r="AF154" s="211"/>
      <c r="AG154" s="211"/>
      <c r="AH154" s="211"/>
      <c r="AI154" s="211"/>
      <c r="AJ154" s="211"/>
      <c r="AK154" s="211"/>
      <c r="AL154" s="211"/>
      <c r="AM154" s="219"/>
      <c r="AN154" s="219"/>
      <c r="AO154" s="220"/>
      <c r="AP154" s="220"/>
      <c r="AQ154" s="210"/>
      <c r="AR154" s="210"/>
    </row>
    <row r="155" spans="3:44" s="14" customFormat="1" ht="15.75" thickBot="1" x14ac:dyDescent="0.3">
      <c r="C155" s="210" t="str">
        <f>IF(OR(F155="",H155=""),"",IF(F155=H155,1,IF(F155&lt;H155,0,IF(F155-H155&lt;10,2,IF(F155&gt;H155,3,SE)))))</f>
        <v/>
      </c>
      <c r="Q155" s="210" t="str">
        <f>IF(OR(H155="",F155=""),"",IF(H155=F155,1,IF(H155&lt;F155,0,IF(H155-F155&lt;10,2,IF(H155&gt;F155,3,SE)))))</f>
        <v/>
      </c>
      <c r="T155" s="206"/>
      <c r="U155" s="210"/>
      <c r="V155" s="211"/>
      <c r="W155" s="211"/>
      <c r="X155" s="211"/>
      <c r="Y155" s="211"/>
      <c r="Z155" s="211"/>
      <c r="AA155" s="211"/>
      <c r="AB155" s="211"/>
      <c r="AC155" s="211"/>
      <c r="AD155" s="211"/>
      <c r="AE155" s="211"/>
      <c r="AF155" s="211"/>
      <c r="AG155" s="211"/>
      <c r="AH155" s="211"/>
      <c r="AI155" s="211"/>
      <c r="AJ155" s="211"/>
      <c r="AK155" s="211"/>
      <c r="AL155" s="211"/>
      <c r="AM155" s="219"/>
      <c r="AN155" s="219"/>
      <c r="AO155" s="220"/>
      <c r="AP155" s="220"/>
      <c r="AQ155" s="210"/>
      <c r="AR155" s="210"/>
    </row>
    <row r="156" spans="3:44" s="14" customFormat="1" x14ac:dyDescent="0.25">
      <c r="C156" s="210" t="str">
        <f>IF(OR(F156="",H156=""),"",IF(F156=H156,1,IF(F156&lt;H156,0,IF(F156-H156&lt;10,2,IF(F156&gt;H156,3,SE)))))</f>
        <v/>
      </c>
      <c r="D156" s="319" t="s">
        <v>184</v>
      </c>
      <c r="E156" s="320"/>
      <c r="F156" s="320"/>
      <c r="G156" s="320"/>
      <c r="H156" s="320"/>
      <c r="I156" s="320"/>
      <c r="J156" s="320"/>
      <c r="K156" s="320"/>
      <c r="L156" s="320"/>
      <c r="M156" s="320"/>
      <c r="N156" s="320"/>
      <c r="O156" s="320"/>
      <c r="P156" s="321"/>
      <c r="Q156" s="210" t="str">
        <f>IF(OR(H156="",F156=""),"",IF(H156=F156,1,IF(H156&lt;F156,0,IF(H156-F156&lt;10,2,IF(H156&gt;F156,3,SE)))))</f>
        <v/>
      </c>
      <c r="S156" s="206"/>
      <c r="T156" s="206"/>
      <c r="U156" s="210"/>
      <c r="V156" s="211"/>
      <c r="W156" s="211"/>
      <c r="X156" s="211"/>
      <c r="Y156" s="211"/>
      <c r="Z156" s="211"/>
      <c r="AA156" s="211"/>
      <c r="AB156" s="211"/>
      <c r="AC156" s="211"/>
      <c r="AD156" s="211"/>
      <c r="AE156" s="211"/>
      <c r="AF156" s="211"/>
      <c r="AG156" s="211"/>
      <c r="AH156" s="211"/>
      <c r="AI156" s="211"/>
      <c r="AJ156" s="211"/>
      <c r="AK156" s="211"/>
      <c r="AL156" s="211"/>
      <c r="AM156" s="219"/>
      <c r="AN156" s="219"/>
      <c r="AO156" s="206"/>
      <c r="AP156" s="206"/>
      <c r="AQ156" s="210"/>
      <c r="AR156" s="210"/>
    </row>
    <row r="157" spans="3:44" s="14" customFormat="1" ht="15.75" thickBot="1" x14ac:dyDescent="0.3">
      <c r="C157" s="210" t="str">
        <f>IF(OR(F157="",H157=""),"",IF(F157=H157,1,IF(F157&lt;H157,0,IF(F157-H157&lt;10,2,IF(F157&gt;H157,3,SE)))))</f>
        <v/>
      </c>
      <c r="D157" s="322"/>
      <c r="E157" s="323"/>
      <c r="F157" s="323"/>
      <c r="G157" s="323"/>
      <c r="H157" s="323"/>
      <c r="I157" s="323"/>
      <c r="J157" s="323"/>
      <c r="K157" s="323"/>
      <c r="L157" s="323"/>
      <c r="M157" s="323"/>
      <c r="N157" s="323"/>
      <c r="O157" s="323"/>
      <c r="P157" s="324"/>
      <c r="Q157" s="210" t="str">
        <f>IF(OR(H157="",F157=""),"",IF(H157=F157,1,IF(H157&lt;F157,0,IF(H157-F157&lt;10,2,IF(H157&gt;F157,3,SE)))))</f>
        <v/>
      </c>
      <c r="S157" s="206"/>
      <c r="T157" s="206"/>
      <c r="U157" s="210"/>
      <c r="V157" s="211"/>
      <c r="W157" s="211"/>
      <c r="X157" s="211"/>
      <c r="Y157" s="211"/>
      <c r="Z157" s="211"/>
      <c r="AA157" s="211"/>
      <c r="AB157" s="211"/>
      <c r="AC157" s="211"/>
      <c r="AD157" s="211"/>
      <c r="AE157" s="211"/>
      <c r="AF157" s="211"/>
      <c r="AG157" s="211"/>
      <c r="AH157" s="211"/>
      <c r="AI157" s="211"/>
      <c r="AJ157" s="211"/>
      <c r="AK157" s="211"/>
      <c r="AL157" s="211"/>
      <c r="AM157" s="219"/>
      <c r="AN157" s="219"/>
      <c r="AO157" s="206"/>
      <c r="AP157" s="206"/>
      <c r="AQ157" s="210"/>
      <c r="AR157" s="210"/>
    </row>
    <row r="158" spans="3:44" s="14" customFormat="1" x14ac:dyDescent="0.25">
      <c r="C158" s="210" t="str">
        <f>IF(OR(F158="",H158=""),"",IF(F158=H158,1,IF(F158&lt;H158,0,IF(F158-H158&lt;10,2,IF(F158&gt;H158,3,SE)))))</f>
        <v/>
      </c>
      <c r="Q158" s="210" t="str">
        <f>IF(OR(H158="",F158=""),"",IF(H158=F158,1,IF(H158&lt;F158,0,IF(H158-F158&lt;10,2,IF(H158&gt;F158,3,SE)))))</f>
        <v/>
      </c>
      <c r="S158" s="206"/>
      <c r="T158" s="206"/>
      <c r="U158" s="210"/>
      <c r="V158" s="211"/>
      <c r="W158" s="211"/>
      <c r="X158" s="211"/>
      <c r="Y158" s="211"/>
      <c r="Z158" s="211"/>
      <c r="AA158" s="211"/>
      <c r="AB158" s="211"/>
      <c r="AC158" s="211"/>
      <c r="AD158" s="211"/>
      <c r="AE158" s="211"/>
      <c r="AF158" s="211"/>
      <c r="AG158" s="211"/>
      <c r="AH158" s="211"/>
      <c r="AI158" s="211"/>
      <c r="AJ158" s="211"/>
      <c r="AK158" s="211"/>
      <c r="AL158" s="211"/>
      <c r="AM158" s="219"/>
      <c r="AN158" s="219"/>
      <c r="AO158" s="206"/>
      <c r="AP158" s="206"/>
      <c r="AQ158" s="210"/>
      <c r="AR158" s="210"/>
    </row>
    <row r="159" spans="3:44" s="14" customFormat="1" x14ac:dyDescent="0.25">
      <c r="C159" s="210" t="str">
        <f>IF(OR(F159="",H159=""),"",IF(F159=H159,1,IF(F159&lt;H159,0,IF(F159-H159&lt;10,2,IF(F159&gt;H159,3,SE)))))</f>
        <v/>
      </c>
      <c r="D159" s="353" t="str">
        <f>V148</f>
        <v xml:space="preserve">CHELSEA </v>
      </c>
      <c r="E159" s="353"/>
      <c r="F159" s="78" t="str">
        <f>IF(OR(M22="",N22=""),"",SUM(M22:N22))</f>
        <v/>
      </c>
      <c r="G159" s="16" t="s">
        <v>19</v>
      </c>
      <c r="H159" s="79" t="str">
        <f>IF(OR(M41="",N41=""),"",SUM(M41:N41))</f>
        <v/>
      </c>
      <c r="I159" s="353" t="str">
        <f>V146</f>
        <v xml:space="preserve">CSKA </v>
      </c>
      <c r="J159" s="353"/>
      <c r="K159" s="353"/>
      <c r="L159" s="353"/>
      <c r="M159" s="353"/>
      <c r="N159" s="353"/>
      <c r="O159" s="353"/>
      <c r="P159" s="353"/>
      <c r="Q159" s="210" t="str">
        <f>IF(OR(H159="",F159=""),"",IF(H159=F159,1,IF(H159&lt;F159,0,IF(H159-F159&lt;10,2,IF(H159&gt;F159,3,SE)))))</f>
        <v/>
      </c>
      <c r="S159" s="206"/>
      <c r="T159" s="206"/>
      <c r="U159" s="210"/>
      <c r="V159" s="211"/>
      <c r="W159" s="211"/>
      <c r="X159" s="211"/>
      <c r="Y159" s="211"/>
      <c r="Z159" s="211"/>
      <c r="AA159" s="211"/>
      <c r="AB159" s="211"/>
      <c r="AC159" s="211"/>
      <c r="AD159" s="211"/>
      <c r="AE159" s="211"/>
      <c r="AF159" s="211"/>
      <c r="AG159" s="211"/>
      <c r="AH159" s="211"/>
      <c r="AI159" s="211"/>
      <c r="AJ159" s="211"/>
      <c r="AK159" s="211"/>
      <c r="AL159" s="211"/>
      <c r="AM159" s="219"/>
      <c r="AN159" s="219"/>
      <c r="AO159" s="206"/>
      <c r="AP159" s="206"/>
      <c r="AQ159" s="210"/>
      <c r="AR159" s="210"/>
    </row>
    <row r="160" spans="3:44" s="14" customFormat="1" x14ac:dyDescent="0.25">
      <c r="C160" s="210" t="str">
        <f>IF(OR(F160="",H160=""),"",IF(F160=H160,1,IF(F160&lt;H160,0,IF(F160-H160&lt;10,2,IF(F160&gt;H160,3,SE)))))</f>
        <v/>
      </c>
      <c r="D160" s="353" t="str">
        <f>V147</f>
        <v>VALENCIA</v>
      </c>
      <c r="E160" s="353"/>
      <c r="F160" s="78" t="str">
        <f>IF(OR(M33="",N33=""),"",SUM(M33:N33))</f>
        <v/>
      </c>
      <c r="G160" s="16" t="s">
        <v>19</v>
      </c>
      <c r="H160" s="79" t="str">
        <f>IF(OR(M49="",N49=""),"",SUM(M49:N49))</f>
        <v/>
      </c>
      <c r="I160" s="353" t="str">
        <f>V145</f>
        <v xml:space="preserve">PANATHINAIKOS </v>
      </c>
      <c r="J160" s="353"/>
      <c r="K160" s="353"/>
      <c r="L160" s="353"/>
      <c r="M160" s="353"/>
      <c r="N160" s="353"/>
      <c r="O160" s="353"/>
      <c r="P160" s="353"/>
      <c r="Q160" s="210" t="str">
        <f>IF(OR(H160="",F160=""),"",IF(H160=F160,1,IF(H160&lt;F160,0,IF(H160-F160&lt;10,2,IF(H160&gt;F160,3,SE)))))</f>
        <v/>
      </c>
      <c r="S160" s="206"/>
      <c r="T160" s="206"/>
      <c r="U160" s="210"/>
      <c r="V160" s="211"/>
      <c r="W160" s="211"/>
      <c r="X160" s="211"/>
      <c r="Y160" s="211"/>
      <c r="Z160" s="211"/>
      <c r="AA160" s="211"/>
      <c r="AB160" s="211"/>
      <c r="AC160" s="211"/>
      <c r="AD160" s="211"/>
      <c r="AE160" s="211"/>
      <c r="AF160" s="211"/>
      <c r="AG160" s="211"/>
      <c r="AH160" s="211"/>
      <c r="AI160" s="211"/>
      <c r="AJ160" s="211"/>
      <c r="AK160" s="211"/>
      <c r="AL160" s="211"/>
      <c r="AM160" s="219"/>
      <c r="AN160" s="219"/>
      <c r="AO160" s="206"/>
      <c r="AP160" s="206"/>
      <c r="AQ160" s="210"/>
      <c r="AR160" s="210"/>
    </row>
    <row r="161" spans="3:44" s="14" customFormat="1" ht="15.75" thickBot="1" x14ac:dyDescent="0.3">
      <c r="C161" s="210" t="str">
        <f>IF(OR(F161="",H161=""),"",IF(F161=H161,1,IF(F161&lt;H161,0,IF(F161-H161&lt;10,2,IF(F161&gt;H161,3,SE)))))</f>
        <v/>
      </c>
      <c r="F161" s="17"/>
      <c r="Q161" s="210" t="str">
        <f>IF(OR(H161="",F161=""),"",IF(H161=F161,1,IF(H161&lt;F161,0,IF(H161-F161&lt;10,2,IF(H161&gt;F161,3,SE)))))</f>
        <v/>
      </c>
      <c r="S161" s="206"/>
      <c r="T161" s="206"/>
      <c r="U161" s="210"/>
      <c r="V161" s="211"/>
      <c r="W161" s="211"/>
      <c r="X161" s="211"/>
      <c r="Y161" s="211"/>
      <c r="Z161" s="211"/>
      <c r="AA161" s="211"/>
      <c r="AB161" s="211"/>
      <c r="AC161" s="211"/>
      <c r="AD161" s="211"/>
      <c r="AE161" s="211"/>
      <c r="AF161" s="211"/>
      <c r="AG161" s="211"/>
      <c r="AH161" s="211"/>
      <c r="AI161" s="211"/>
      <c r="AJ161" s="211"/>
      <c r="AK161" s="211"/>
      <c r="AL161" s="211"/>
      <c r="AM161" s="219"/>
      <c r="AN161" s="219"/>
      <c r="AO161" s="206"/>
      <c r="AP161" s="206"/>
      <c r="AQ161" s="210"/>
      <c r="AR161" s="210"/>
    </row>
    <row r="162" spans="3:44" s="14" customFormat="1" x14ac:dyDescent="0.25">
      <c r="C162" s="210" t="str">
        <f>IF(OR(F162="",H162=""),"",IF(F162=H162,1,IF(F162&lt;H162,0,IF(F162-H162&lt;10,2,IF(F162&gt;H162,3,SE)))))</f>
        <v/>
      </c>
      <c r="D162" s="319" t="s">
        <v>185</v>
      </c>
      <c r="E162" s="320"/>
      <c r="F162" s="320"/>
      <c r="G162" s="320"/>
      <c r="H162" s="320"/>
      <c r="I162" s="320"/>
      <c r="J162" s="320"/>
      <c r="K162" s="320"/>
      <c r="L162" s="320"/>
      <c r="M162" s="320"/>
      <c r="N162" s="320"/>
      <c r="O162" s="320"/>
      <c r="P162" s="321"/>
      <c r="Q162" s="210" t="str">
        <f>IF(OR(H162="",F162=""),"",IF(H162=F162,1,IF(H162&lt;F162,0,IF(H162-F162&lt;10,2,IF(H162&gt;F162,3,SE)))))</f>
        <v/>
      </c>
      <c r="S162" s="206"/>
      <c r="T162" s="206"/>
      <c r="U162" s="210"/>
      <c r="V162" s="211"/>
      <c r="W162" s="211"/>
      <c r="X162" s="211"/>
      <c r="Y162" s="211"/>
      <c r="Z162" s="211"/>
      <c r="AA162" s="211"/>
      <c r="AB162" s="211"/>
      <c r="AC162" s="211"/>
      <c r="AD162" s="211"/>
      <c r="AE162" s="211"/>
      <c r="AF162" s="211"/>
      <c r="AG162" s="211"/>
      <c r="AH162" s="211"/>
      <c r="AI162" s="211"/>
      <c r="AJ162" s="211"/>
      <c r="AK162" s="211"/>
      <c r="AL162" s="211"/>
      <c r="AM162" s="219"/>
      <c r="AN162" s="219"/>
      <c r="AO162" s="206"/>
      <c r="AP162" s="206"/>
      <c r="AQ162" s="210"/>
      <c r="AR162" s="210"/>
    </row>
    <row r="163" spans="3:44" s="14" customFormat="1" ht="15.75" thickBot="1" x14ac:dyDescent="0.3">
      <c r="C163" s="210" t="str">
        <f>IF(OR(F163="",H163=""),"",IF(F163=H163,1,IF(F163&lt;H163,0,IF(F163-H163&lt;10,2,IF(F163&gt;H163,3,SE)))))</f>
        <v/>
      </c>
      <c r="D163" s="322"/>
      <c r="E163" s="323"/>
      <c r="F163" s="323"/>
      <c r="G163" s="323"/>
      <c r="H163" s="323"/>
      <c r="I163" s="323"/>
      <c r="J163" s="323"/>
      <c r="K163" s="323"/>
      <c r="L163" s="323"/>
      <c r="M163" s="323"/>
      <c r="N163" s="323"/>
      <c r="O163" s="323"/>
      <c r="P163" s="324"/>
      <c r="Q163" s="210" t="str">
        <f>IF(OR(H163="",F163=""),"",IF(H163=F163,1,IF(H163&lt;F163,0,IF(H163-F163&lt;10,2,IF(H163&gt;F163,3,SE)))))</f>
        <v/>
      </c>
      <c r="S163" s="206"/>
      <c r="T163" s="206"/>
      <c r="U163" s="210"/>
      <c r="V163" s="211"/>
      <c r="W163" s="211"/>
      <c r="X163" s="211"/>
      <c r="Y163" s="211"/>
      <c r="Z163" s="211"/>
      <c r="AA163" s="211"/>
      <c r="AB163" s="211"/>
      <c r="AC163" s="211"/>
      <c r="AD163" s="211"/>
      <c r="AE163" s="211"/>
      <c r="AF163" s="211"/>
      <c r="AG163" s="211"/>
      <c r="AH163" s="211"/>
      <c r="AI163" s="211"/>
      <c r="AJ163" s="211"/>
      <c r="AK163" s="211"/>
      <c r="AL163" s="211"/>
      <c r="AM163" s="219"/>
      <c r="AN163" s="219"/>
      <c r="AO163" s="206"/>
      <c r="AP163" s="206"/>
      <c r="AQ163" s="210"/>
      <c r="AR163" s="210"/>
    </row>
    <row r="164" spans="3:44" s="14" customFormat="1" x14ac:dyDescent="0.25">
      <c r="C164" s="210" t="str">
        <f>IF(OR(F164="",H164=""),"",IF(F164=H164,1,IF(F164&lt;H164,0,IF(F164-H164&lt;10,2,IF(F164&gt;H164,3,SE)))))</f>
        <v/>
      </c>
      <c r="Q164" s="210" t="str">
        <f>IF(OR(H164="",F164=""),"",IF(H164=F164,1,IF(H164&lt;F164,0,IF(H164-F164&lt;10,2,IF(H164&gt;F164,3,SE)))))</f>
        <v/>
      </c>
      <c r="S164" s="206"/>
      <c r="T164" s="206"/>
      <c r="U164" s="210"/>
      <c r="V164" s="211"/>
      <c r="W164" s="211"/>
      <c r="X164" s="211"/>
      <c r="Y164" s="211"/>
      <c r="Z164" s="211"/>
      <c r="AA164" s="211"/>
      <c r="AB164" s="211"/>
      <c r="AC164" s="211"/>
      <c r="AD164" s="211"/>
      <c r="AE164" s="211"/>
      <c r="AF164" s="211"/>
      <c r="AG164" s="211"/>
      <c r="AH164" s="211"/>
      <c r="AI164" s="211"/>
      <c r="AJ164" s="211"/>
      <c r="AK164" s="211"/>
      <c r="AL164" s="211"/>
      <c r="AM164" s="219"/>
      <c r="AN164" s="219"/>
      <c r="AO164" s="206"/>
      <c r="AP164" s="206"/>
      <c r="AQ164" s="210"/>
      <c r="AR164" s="210"/>
    </row>
    <row r="165" spans="3:44" s="14" customFormat="1" x14ac:dyDescent="0.25">
      <c r="C165" s="210" t="str">
        <f>IF(OR(F165="",H165=""),"",IF(F165=H165,1,IF(F165&lt;H165,0,IF(F165-H165&lt;10,2,IF(F165&gt;H165,3,SE)))))</f>
        <v/>
      </c>
      <c r="D165" s="353" t="str">
        <f>V148</f>
        <v xml:space="preserve">CHELSEA </v>
      </c>
      <c r="E165" s="353"/>
      <c r="F165" s="78" t="str">
        <f>IF(OR(O22="",P22=""),"",SUM(O22:P22))</f>
        <v/>
      </c>
      <c r="G165" s="16" t="s">
        <v>19</v>
      </c>
      <c r="H165" s="79" t="str">
        <f>IF(OR(O33="",P33=""),"",SUM(O33:P33))</f>
        <v/>
      </c>
      <c r="I165" s="353" t="str">
        <f>V147</f>
        <v>VALENCIA</v>
      </c>
      <c r="J165" s="353"/>
      <c r="K165" s="353"/>
      <c r="L165" s="353"/>
      <c r="M165" s="353"/>
      <c r="N165" s="353"/>
      <c r="O165" s="353"/>
      <c r="P165" s="353"/>
      <c r="Q165" s="210" t="str">
        <f>IF(OR(H165="",F165=""),"",IF(H165=F165,1,IF(H165&lt;F165,0,IF(H165-F165&lt;10,2,IF(H165&gt;F165,3,SE)))))</f>
        <v/>
      </c>
      <c r="S165" s="206"/>
      <c r="T165" s="206"/>
      <c r="U165" s="210"/>
      <c r="V165" s="211"/>
      <c r="W165" s="211"/>
      <c r="X165" s="211"/>
      <c r="Y165" s="211"/>
      <c r="Z165" s="211"/>
      <c r="AA165" s="211"/>
      <c r="AB165" s="211"/>
      <c r="AC165" s="211"/>
      <c r="AD165" s="211"/>
      <c r="AE165" s="211"/>
      <c r="AF165" s="211"/>
      <c r="AG165" s="211"/>
      <c r="AH165" s="211"/>
      <c r="AI165" s="211"/>
      <c r="AJ165" s="211"/>
      <c r="AK165" s="211"/>
      <c r="AL165" s="211"/>
      <c r="AM165" s="219"/>
      <c r="AN165" s="219"/>
      <c r="AO165" s="206"/>
      <c r="AP165" s="206"/>
      <c r="AQ165" s="210"/>
      <c r="AR165" s="210"/>
    </row>
    <row r="166" spans="3:44" s="14" customFormat="1" x14ac:dyDescent="0.25">
      <c r="C166" s="210" t="str">
        <f>IF(OR(F166="",H166=""),"",IF(F166=H166,1,IF(F166&lt;H166,0,IF(F166-H166&lt;10,2,IF(F166&gt;H166,3,SE)))))</f>
        <v/>
      </c>
      <c r="D166" s="353" t="str">
        <f>V146</f>
        <v xml:space="preserve">CSKA </v>
      </c>
      <c r="E166" s="353"/>
      <c r="F166" s="79" t="str">
        <f>IF(OR(O41="",P41=""),"",SUM(O41:P41))</f>
        <v/>
      </c>
      <c r="G166" s="16" t="s">
        <v>19</v>
      </c>
      <c r="H166" s="78" t="str">
        <f>IF(OR(O49="",P49=""),"",SUM(O49:P49))</f>
        <v/>
      </c>
      <c r="I166" s="353" t="str">
        <f>V145</f>
        <v xml:space="preserve">PANATHINAIKOS </v>
      </c>
      <c r="J166" s="353"/>
      <c r="K166" s="353"/>
      <c r="L166" s="353"/>
      <c r="M166" s="353"/>
      <c r="N166" s="353"/>
      <c r="O166" s="353"/>
      <c r="P166" s="353"/>
      <c r="Q166" s="210" t="str">
        <f>IF(OR(H166="",F166=""),"",IF(H166=F166,1,IF(H166&lt;F166,0,IF(H166-F166&lt;10,2,IF(H166&gt;F166,3,SE)))))</f>
        <v/>
      </c>
      <c r="S166" s="206"/>
      <c r="T166" s="206"/>
      <c r="U166" s="210"/>
      <c r="V166" s="211"/>
      <c r="W166" s="211"/>
      <c r="X166" s="211"/>
      <c r="Y166" s="211"/>
      <c r="Z166" s="211"/>
      <c r="AA166" s="211"/>
      <c r="AB166" s="211"/>
      <c r="AC166" s="211"/>
      <c r="AD166" s="211"/>
      <c r="AE166" s="211"/>
      <c r="AF166" s="211"/>
      <c r="AG166" s="211"/>
      <c r="AH166" s="211"/>
      <c r="AI166" s="211"/>
      <c r="AJ166" s="211"/>
      <c r="AK166" s="211"/>
      <c r="AL166" s="211"/>
      <c r="AM166" s="219"/>
      <c r="AN166" s="219"/>
      <c r="AO166" s="206"/>
      <c r="AP166" s="206"/>
      <c r="AQ166" s="210"/>
      <c r="AR166" s="210"/>
    </row>
    <row r="167" spans="3:44" s="14" customFormat="1" ht="15.75" thickBot="1" x14ac:dyDescent="0.3">
      <c r="C167" s="210" t="str">
        <f>IF(OR(F167="",H167=""),"",IF(F167=H167,1,IF(F167&lt;H167,0,IF(F167-H167&lt;10,2,IF(F167&gt;H167,3,SE)))))</f>
        <v/>
      </c>
      <c r="Q167" s="210" t="str">
        <f>IF(OR(H167="",F167=""),"",IF(H167=F167,1,IF(H167&lt;F167,0,IF(H167-F167&lt;10,2,IF(H167&gt;F167,3,SE)))))</f>
        <v/>
      </c>
      <c r="S167" s="206"/>
      <c r="T167" s="206"/>
      <c r="U167" s="210"/>
      <c r="V167" s="211"/>
      <c r="W167" s="211"/>
      <c r="X167" s="211"/>
      <c r="Y167" s="211"/>
      <c r="Z167" s="211"/>
      <c r="AA167" s="211"/>
      <c r="AB167" s="211"/>
      <c r="AC167" s="211"/>
      <c r="AD167" s="211"/>
      <c r="AE167" s="211"/>
      <c r="AF167" s="211"/>
      <c r="AG167" s="211"/>
      <c r="AH167" s="211"/>
      <c r="AI167" s="211"/>
      <c r="AJ167" s="211"/>
      <c r="AK167" s="211"/>
      <c r="AL167" s="211"/>
      <c r="AM167" s="219"/>
      <c r="AN167" s="219"/>
      <c r="AO167" s="206"/>
      <c r="AP167" s="206"/>
      <c r="AQ167" s="210"/>
      <c r="AR167" s="210"/>
    </row>
    <row r="168" spans="3:44" s="14" customFormat="1" x14ac:dyDescent="0.25">
      <c r="C168" s="210" t="str">
        <f>IF(OR(F168="",H168=""),"",IF(F168=H168,1,IF(F168&lt;H168,0,IF(F168-H168&lt;10,2,IF(F168&gt;H168,3,SE)))))</f>
        <v/>
      </c>
      <c r="D168" s="319" t="s">
        <v>186</v>
      </c>
      <c r="E168" s="320"/>
      <c r="F168" s="320"/>
      <c r="G168" s="320"/>
      <c r="H168" s="320"/>
      <c r="I168" s="320"/>
      <c r="J168" s="320"/>
      <c r="K168" s="320"/>
      <c r="L168" s="320"/>
      <c r="M168" s="320"/>
      <c r="N168" s="320"/>
      <c r="O168" s="320"/>
      <c r="P168" s="321"/>
      <c r="Q168" s="210" t="str">
        <f>IF(OR(H168="",F168=""),"",IF(H168=F168,1,IF(H168&lt;F168,0,IF(H168-F168&lt;10,2,IF(H168&gt;F168,3,SE)))))</f>
        <v/>
      </c>
      <c r="S168" s="206"/>
      <c r="T168" s="206"/>
      <c r="U168" s="210"/>
      <c r="V168" s="211"/>
      <c r="W168" s="211"/>
      <c r="X168" s="211"/>
      <c r="Y168" s="211"/>
      <c r="Z168" s="211"/>
      <c r="AA168" s="211"/>
      <c r="AB168" s="211"/>
      <c r="AC168" s="211"/>
      <c r="AD168" s="211"/>
      <c r="AE168" s="211"/>
      <c r="AF168" s="211"/>
      <c r="AG168" s="211"/>
      <c r="AH168" s="211"/>
      <c r="AI168" s="211"/>
      <c r="AJ168" s="211"/>
      <c r="AK168" s="211"/>
      <c r="AL168" s="211"/>
      <c r="AM168" s="219"/>
      <c r="AN168" s="219"/>
      <c r="AO168" s="206"/>
      <c r="AP168" s="206"/>
      <c r="AQ168" s="210"/>
      <c r="AR168" s="210"/>
    </row>
    <row r="169" spans="3:44" s="14" customFormat="1" ht="15.75" thickBot="1" x14ac:dyDescent="0.3">
      <c r="C169" s="210" t="str">
        <f>IF(OR(F169="",H169=""),"",IF(F169=H169,1,IF(F169&lt;H169,0,IF(F169-H169&lt;10,2,IF(F169&gt;H169,3,SE)))))</f>
        <v/>
      </c>
      <c r="D169" s="322"/>
      <c r="E169" s="323"/>
      <c r="F169" s="323"/>
      <c r="G169" s="323"/>
      <c r="H169" s="323"/>
      <c r="I169" s="323"/>
      <c r="J169" s="323"/>
      <c r="K169" s="323"/>
      <c r="L169" s="323"/>
      <c r="M169" s="323"/>
      <c r="N169" s="323"/>
      <c r="O169" s="323"/>
      <c r="P169" s="324"/>
      <c r="Q169" s="210" t="str">
        <f>IF(OR(H169="",F169=""),"",IF(H169=F169,1,IF(H169&lt;F169,0,IF(H169-F169&lt;10,2,IF(H169&gt;F169,3,SE)))))</f>
        <v/>
      </c>
      <c r="S169" s="206"/>
      <c r="T169" s="206"/>
      <c r="U169" s="210"/>
      <c r="V169" s="211"/>
      <c r="W169" s="211"/>
      <c r="X169" s="211"/>
      <c r="Y169" s="211"/>
      <c r="Z169" s="211"/>
      <c r="AA169" s="211"/>
      <c r="AB169" s="211"/>
      <c r="AC169" s="211"/>
      <c r="AD169" s="211"/>
      <c r="AE169" s="211"/>
      <c r="AF169" s="211"/>
      <c r="AG169" s="211"/>
      <c r="AH169" s="211"/>
      <c r="AI169" s="211"/>
      <c r="AJ169" s="211"/>
      <c r="AK169" s="211"/>
      <c r="AL169" s="211"/>
      <c r="AM169" s="219"/>
      <c r="AN169" s="219"/>
      <c r="AO169" s="206"/>
      <c r="AP169" s="206"/>
      <c r="AQ169" s="210"/>
      <c r="AR169" s="210"/>
    </row>
    <row r="170" spans="3:44" s="14" customFormat="1" x14ac:dyDescent="0.25">
      <c r="C170" s="210" t="str">
        <f>IF(OR(F170="",H170=""),"",IF(F170=H170,1,IF(F170&lt;H170,0,IF(F170-H170&lt;10,2,IF(F170&gt;H170,3,SE)))))</f>
        <v/>
      </c>
      <c r="Q170" s="210" t="str">
        <f>IF(OR(H170="",F170=""),"",IF(H170=F170,1,IF(H170&lt;F170,0,IF(H170-F170&lt;10,2,IF(H170&gt;F170,3,SE)))))</f>
        <v/>
      </c>
      <c r="S170" s="206"/>
      <c r="T170" s="206"/>
      <c r="U170" s="210"/>
      <c r="V170" s="211"/>
      <c r="W170" s="211"/>
      <c r="X170" s="211"/>
      <c r="Y170" s="211"/>
      <c r="Z170" s="211"/>
      <c r="AA170" s="211"/>
      <c r="AB170" s="211"/>
      <c r="AC170" s="211"/>
      <c r="AD170" s="211"/>
      <c r="AE170" s="211"/>
      <c r="AF170" s="211"/>
      <c r="AG170" s="211"/>
      <c r="AH170" s="211"/>
      <c r="AI170" s="211"/>
      <c r="AJ170" s="211"/>
      <c r="AK170" s="211"/>
      <c r="AL170" s="211"/>
      <c r="AM170" s="219"/>
      <c r="AN170" s="219"/>
      <c r="AO170" s="206"/>
      <c r="AP170" s="206"/>
      <c r="AQ170" s="210"/>
      <c r="AR170" s="210"/>
    </row>
    <row r="171" spans="3:44" s="14" customFormat="1" x14ac:dyDescent="0.25">
      <c r="C171" s="210" t="str">
        <f>IF(OR(F171="",H171=""),"",IF(F171=H171,1,IF(F171&lt;H171,0,IF(F171-H171&lt;10,2,IF(F171&gt;H171,3,SE)))))</f>
        <v/>
      </c>
      <c r="D171" s="353" t="str">
        <f>V148</f>
        <v xml:space="preserve">CHELSEA </v>
      </c>
      <c r="E171" s="353"/>
      <c r="F171" s="79" t="str">
        <f>IF(OR(Q22="",R22=""),"",SUM(Q22:R22))</f>
        <v/>
      </c>
      <c r="G171" s="15" t="s">
        <v>19</v>
      </c>
      <c r="H171" s="78" t="str">
        <f>IF(OR(Q49="",R49=""),"",SUM(Q49:R49))</f>
        <v/>
      </c>
      <c r="I171" s="353" t="str">
        <f>V145</f>
        <v xml:space="preserve">PANATHINAIKOS </v>
      </c>
      <c r="J171" s="353"/>
      <c r="K171" s="353"/>
      <c r="L171" s="353"/>
      <c r="M171" s="353"/>
      <c r="N171" s="353"/>
      <c r="O171" s="353"/>
      <c r="P171" s="353"/>
      <c r="Q171" s="210" t="str">
        <f>IF(OR(H171="",F171=""),"",IF(H171=F171,1,IF(H171&lt;F171,0,IF(H171-F171&lt;10,2,IF(H171&gt;F171,3,SE)))))</f>
        <v/>
      </c>
      <c r="S171" s="206"/>
      <c r="T171" s="206"/>
      <c r="U171" s="210"/>
      <c r="V171" s="211"/>
      <c r="W171" s="211"/>
      <c r="X171" s="211"/>
      <c r="Y171" s="211"/>
      <c r="Z171" s="211"/>
      <c r="AA171" s="211"/>
      <c r="AB171" s="211"/>
      <c r="AC171" s="211"/>
      <c r="AD171" s="211"/>
      <c r="AE171" s="211"/>
      <c r="AF171" s="211"/>
      <c r="AG171" s="211"/>
      <c r="AH171" s="211"/>
      <c r="AI171" s="211"/>
      <c r="AJ171" s="211"/>
      <c r="AK171" s="211"/>
      <c r="AL171" s="211"/>
      <c r="AM171" s="219"/>
      <c r="AN171" s="219"/>
      <c r="AO171" s="206"/>
      <c r="AP171" s="206"/>
      <c r="AQ171" s="210"/>
      <c r="AR171" s="210"/>
    </row>
    <row r="172" spans="3:44" s="14" customFormat="1" x14ac:dyDescent="0.25">
      <c r="C172" s="210" t="str">
        <f>IF(OR(F172="",H172=""),"",IF(F172=H172,1,IF(F172&lt;H172,0,IF(F172-H172&lt;10,2,IF(F172&gt;H172,3,SE)))))</f>
        <v/>
      </c>
      <c r="D172" s="353" t="str">
        <f>V147</f>
        <v>VALENCIA</v>
      </c>
      <c r="E172" s="353"/>
      <c r="F172" s="79" t="str">
        <f>IF(OR(Q33="",R33=""),"",SUM(Q33:R33))</f>
        <v/>
      </c>
      <c r="G172" s="15" t="s">
        <v>19</v>
      </c>
      <c r="H172" s="78" t="str">
        <f>IF(OR(Q41="",R41=""),"",SUM(Q41:R41))</f>
        <v/>
      </c>
      <c r="I172" s="353" t="str">
        <f>V146</f>
        <v xml:space="preserve">CSKA </v>
      </c>
      <c r="J172" s="353"/>
      <c r="K172" s="353"/>
      <c r="L172" s="353"/>
      <c r="M172" s="353"/>
      <c r="N172" s="353"/>
      <c r="O172" s="353"/>
      <c r="P172" s="353"/>
      <c r="Q172" s="210" t="str">
        <f>IF(OR(H172="",F172=""),"",IF(H172=F172,1,IF(H172&lt;F172,0,IF(H172-F172&lt;10,2,IF(H172&gt;F172,3,SE)))))</f>
        <v/>
      </c>
      <c r="S172" s="206"/>
      <c r="T172" s="206"/>
      <c r="U172" s="210"/>
      <c r="V172" s="211"/>
      <c r="W172" s="211"/>
      <c r="X172" s="211"/>
      <c r="Y172" s="211"/>
      <c r="Z172" s="211"/>
      <c r="AA172" s="211"/>
      <c r="AB172" s="211"/>
      <c r="AC172" s="211"/>
      <c r="AD172" s="211"/>
      <c r="AE172" s="211"/>
      <c r="AF172" s="211"/>
      <c r="AG172" s="211"/>
      <c r="AH172" s="211"/>
      <c r="AI172" s="211"/>
      <c r="AJ172" s="211"/>
      <c r="AK172" s="211"/>
      <c r="AL172" s="211"/>
      <c r="AM172" s="219"/>
      <c r="AN172" s="219"/>
      <c r="AO172" s="206"/>
      <c r="AP172" s="206"/>
      <c r="AQ172" s="210"/>
      <c r="AR172" s="210"/>
    </row>
    <row r="173" spans="3:44" s="14" customFormat="1" ht="15.75" thickBot="1" x14ac:dyDescent="0.3">
      <c r="C173" s="210" t="str">
        <f>IF(OR(F173="",H173=""),"",IF(F173=H173,1,IF(F173&lt;H173,0,IF(F173-H173&lt;10,2,IF(F173&gt;H173,3,SE)))))</f>
        <v/>
      </c>
      <c r="Q173" s="210" t="str">
        <f>IF(OR(H173="",F173=""),"",IF(H173=F173,1,IF(H173&lt;F173,0,IF(H173-F173&lt;10,2,IF(H173&gt;F173,3,SE)))))</f>
        <v/>
      </c>
      <c r="S173" s="206"/>
      <c r="T173" s="206"/>
      <c r="U173" s="210"/>
      <c r="V173" s="211"/>
      <c r="W173" s="211"/>
      <c r="X173" s="211"/>
      <c r="Y173" s="211"/>
      <c r="Z173" s="211"/>
      <c r="AA173" s="211"/>
      <c r="AB173" s="211"/>
      <c r="AC173" s="211"/>
      <c r="AD173" s="211"/>
      <c r="AE173" s="211"/>
      <c r="AF173" s="211"/>
      <c r="AG173" s="211"/>
      <c r="AH173" s="211"/>
      <c r="AI173" s="211"/>
      <c r="AJ173" s="211"/>
      <c r="AK173" s="211"/>
      <c r="AL173" s="211"/>
      <c r="AM173" s="219"/>
      <c r="AN173" s="219"/>
      <c r="AO173" s="206"/>
      <c r="AP173" s="206"/>
      <c r="AQ173" s="210"/>
      <c r="AR173" s="210"/>
    </row>
    <row r="174" spans="3:44" s="14" customFormat="1" x14ac:dyDescent="0.25">
      <c r="C174" s="210" t="str">
        <f>IF(OR(F174="",H174=""),"",IF(F174=H174,1,IF(F174&lt;H174,0,IF(F174-H174&lt;10,2,IF(F174&gt;H174,3,SE)))))</f>
        <v/>
      </c>
      <c r="D174" s="319" t="s">
        <v>187</v>
      </c>
      <c r="E174" s="320"/>
      <c r="F174" s="320"/>
      <c r="G174" s="320"/>
      <c r="H174" s="320"/>
      <c r="I174" s="320"/>
      <c r="J174" s="320"/>
      <c r="K174" s="320"/>
      <c r="L174" s="320"/>
      <c r="M174" s="320"/>
      <c r="N174" s="320"/>
      <c r="O174" s="320"/>
      <c r="P174" s="321"/>
      <c r="Q174" s="210" t="str">
        <f>IF(OR(H174="",F174=""),"",IF(H174=F174,1,IF(H174&lt;F174,0,IF(H174-F174&lt;10,2,IF(H174&gt;F174,3,SE)))))</f>
        <v/>
      </c>
      <c r="S174" s="206"/>
      <c r="T174" s="206"/>
      <c r="U174" s="210"/>
      <c r="V174" s="211"/>
      <c r="W174" s="211"/>
      <c r="X174" s="211"/>
      <c r="Y174" s="211"/>
      <c r="Z174" s="211"/>
      <c r="AA174" s="211"/>
      <c r="AB174" s="211"/>
      <c r="AC174" s="211"/>
      <c r="AD174" s="211"/>
      <c r="AE174" s="211"/>
      <c r="AF174" s="211"/>
      <c r="AG174" s="211"/>
      <c r="AH174" s="211"/>
      <c r="AI174" s="211"/>
      <c r="AJ174" s="211"/>
      <c r="AK174" s="211"/>
      <c r="AL174" s="211"/>
      <c r="AM174" s="219"/>
      <c r="AN174" s="219"/>
      <c r="AO174" s="206"/>
      <c r="AP174" s="206"/>
      <c r="AQ174" s="210"/>
      <c r="AR174" s="210"/>
    </row>
    <row r="175" spans="3:44" s="14" customFormat="1" ht="15.75" thickBot="1" x14ac:dyDescent="0.3">
      <c r="C175" s="210" t="str">
        <f>IF(OR(F175="",H175=""),"",IF(F175=H175,1,IF(F175&lt;H175,0,IF(F175-H175&lt;10,2,IF(F175&gt;H175,3,SE)))))</f>
        <v/>
      </c>
      <c r="D175" s="322"/>
      <c r="E175" s="323"/>
      <c r="F175" s="323"/>
      <c r="G175" s="323"/>
      <c r="H175" s="323"/>
      <c r="I175" s="323"/>
      <c r="J175" s="323"/>
      <c r="K175" s="323"/>
      <c r="L175" s="323"/>
      <c r="M175" s="323"/>
      <c r="N175" s="323"/>
      <c r="O175" s="323"/>
      <c r="P175" s="324"/>
      <c r="Q175" s="210" t="str">
        <f>IF(OR(H175="",F175=""),"",IF(H175=F175,1,IF(H175&lt;F175,0,IF(H175-F175&lt;10,2,IF(H175&gt;F175,3,SE)))))</f>
        <v/>
      </c>
      <c r="S175" s="206"/>
      <c r="T175" s="206"/>
      <c r="U175" s="210"/>
      <c r="V175" s="211"/>
      <c r="W175" s="211"/>
      <c r="X175" s="211"/>
      <c r="Y175" s="211"/>
      <c r="Z175" s="211"/>
      <c r="AA175" s="211"/>
      <c r="AB175" s="211"/>
      <c r="AC175" s="211"/>
      <c r="AD175" s="211"/>
      <c r="AE175" s="211"/>
      <c r="AF175" s="211"/>
      <c r="AG175" s="211"/>
      <c r="AH175" s="211"/>
      <c r="AI175" s="211"/>
      <c r="AJ175" s="211"/>
      <c r="AK175" s="211"/>
      <c r="AL175" s="211"/>
      <c r="AM175" s="219"/>
      <c r="AN175" s="219"/>
      <c r="AO175" s="206"/>
      <c r="AP175" s="206"/>
      <c r="AQ175" s="210"/>
      <c r="AR175" s="210"/>
    </row>
    <row r="176" spans="3:44" s="14" customFormat="1" x14ac:dyDescent="0.25">
      <c r="C176" s="210" t="str">
        <f>IF(OR(F176="",H176=""),"",IF(F176=H176,1,IF(F176&lt;H176,0,IF(F176-H176&lt;10,2,IF(F176&gt;H176,3,SE)))))</f>
        <v/>
      </c>
      <c r="Q176" s="210" t="str">
        <f>IF(OR(H176="",F176=""),"",IF(H176=F176,1,IF(H176&lt;F176,0,IF(H176-F176&lt;10,2,IF(H176&gt;F176,3,SE)))))</f>
        <v/>
      </c>
      <c r="S176" s="206"/>
      <c r="T176" s="206"/>
      <c r="U176" s="210"/>
      <c r="V176" s="211"/>
      <c r="W176" s="211"/>
      <c r="X176" s="211"/>
      <c r="Y176" s="211"/>
      <c r="Z176" s="211"/>
      <c r="AA176" s="211"/>
      <c r="AB176" s="211"/>
      <c r="AC176" s="211"/>
      <c r="AD176" s="211"/>
      <c r="AE176" s="211"/>
      <c r="AF176" s="211"/>
      <c r="AG176" s="211"/>
      <c r="AH176" s="211"/>
      <c r="AI176" s="211"/>
      <c r="AJ176" s="211"/>
      <c r="AK176" s="211"/>
      <c r="AL176" s="211"/>
      <c r="AM176" s="219"/>
      <c r="AN176" s="219"/>
      <c r="AO176" s="206"/>
      <c r="AP176" s="206"/>
      <c r="AQ176" s="210"/>
      <c r="AR176" s="210"/>
    </row>
    <row r="177" spans="3:44" s="14" customFormat="1" x14ac:dyDescent="0.25">
      <c r="C177" s="210" t="str">
        <f>IF(OR(F177="",H177=""),"",IF(F177=H177,1,IF(F177&lt;H177,0,IF(F177-H177&lt;10,2,IF(F177&gt;H177,3,SE)))))</f>
        <v/>
      </c>
      <c r="D177" s="353" t="str">
        <f>V148</f>
        <v xml:space="preserve">CHELSEA </v>
      </c>
      <c r="E177" s="353"/>
      <c r="F177" s="79" t="str">
        <f>IF(OR(S22="",T22=""),"",SUM(S22:T22))</f>
        <v/>
      </c>
      <c r="G177" s="16" t="s">
        <v>19</v>
      </c>
      <c r="H177" s="78" t="str">
        <f>IF(OR(S41="",T41=""),"",SUM(S41:T41))</f>
        <v/>
      </c>
      <c r="I177" s="353" t="str">
        <f>V146</f>
        <v xml:space="preserve">CSKA </v>
      </c>
      <c r="J177" s="353"/>
      <c r="K177" s="353"/>
      <c r="L177" s="353"/>
      <c r="M177" s="353"/>
      <c r="N177" s="353"/>
      <c r="O177" s="353"/>
      <c r="P177" s="353"/>
      <c r="Q177" s="210" t="str">
        <f>IF(OR(H177="",F177=""),"",IF(H177=F177,1,IF(H177&lt;F177,0,IF(H177-F177&lt;10,2,IF(H177&gt;F177,3,SE)))))</f>
        <v/>
      </c>
      <c r="S177" s="206"/>
      <c r="T177" s="206"/>
      <c r="U177" s="210"/>
      <c r="V177" s="211"/>
      <c r="W177" s="211"/>
      <c r="X177" s="211"/>
      <c r="Y177" s="211"/>
      <c r="Z177" s="211"/>
      <c r="AA177" s="211"/>
      <c r="AB177" s="211"/>
      <c r="AC177" s="211"/>
      <c r="AD177" s="211"/>
      <c r="AE177" s="211"/>
      <c r="AF177" s="211"/>
      <c r="AG177" s="211"/>
      <c r="AH177" s="211"/>
      <c r="AI177" s="211"/>
      <c r="AJ177" s="211"/>
      <c r="AK177" s="211"/>
      <c r="AL177" s="211"/>
      <c r="AM177" s="219"/>
      <c r="AN177" s="219"/>
      <c r="AO177" s="206"/>
      <c r="AP177" s="206"/>
      <c r="AQ177" s="210"/>
      <c r="AR177" s="210"/>
    </row>
    <row r="178" spans="3:44" s="14" customFormat="1" x14ac:dyDescent="0.25">
      <c r="C178" s="210" t="str">
        <f>IF(OR(F178="",H178=""),"",IF(F178=H178,1,IF(F178&lt;H178,0,IF(F178-H178&lt;10,2,IF(F178&gt;H178,3,SE)))))</f>
        <v/>
      </c>
      <c r="D178" s="353" t="str">
        <f>V147</f>
        <v>VALENCIA</v>
      </c>
      <c r="E178" s="353"/>
      <c r="F178" s="78" t="str">
        <f>IF(OR(S33="",T33=""),"",SUM(S33:T33))</f>
        <v/>
      </c>
      <c r="G178" s="16" t="s">
        <v>19</v>
      </c>
      <c r="H178" s="79" t="str">
        <f>IF(OR(S49="",T49=""),"",SUM(S49:T49))</f>
        <v/>
      </c>
      <c r="I178" s="353" t="str">
        <f>V145</f>
        <v xml:space="preserve">PANATHINAIKOS </v>
      </c>
      <c r="J178" s="353"/>
      <c r="K178" s="353"/>
      <c r="L178" s="353"/>
      <c r="M178" s="353"/>
      <c r="N178" s="353"/>
      <c r="O178" s="353"/>
      <c r="P178" s="353"/>
      <c r="Q178" s="210" t="str">
        <f>IF(OR(H178="",F178=""),"",IF(H178=F178,1,IF(H178&lt;F178,0,IF(H178-F178&lt;10,2,IF(H178&gt;F178,3,SE)))))</f>
        <v/>
      </c>
      <c r="S178" s="206"/>
      <c r="T178" s="206"/>
      <c r="U178" s="210"/>
      <c r="V178" s="211"/>
      <c r="W178" s="211"/>
      <c r="X178" s="211"/>
      <c r="Y178" s="211"/>
      <c r="Z178" s="211"/>
      <c r="AA178" s="211"/>
      <c r="AB178" s="211"/>
      <c r="AC178" s="211"/>
      <c r="AD178" s="211"/>
      <c r="AE178" s="211"/>
      <c r="AF178" s="211"/>
      <c r="AG178" s="211"/>
      <c r="AH178" s="211"/>
      <c r="AI178" s="211"/>
      <c r="AJ178" s="211"/>
      <c r="AK178" s="211"/>
      <c r="AL178" s="211"/>
      <c r="AM178" s="219"/>
      <c r="AN178" s="219"/>
      <c r="AO178" s="206"/>
      <c r="AP178" s="206"/>
      <c r="AQ178" s="210"/>
      <c r="AR178" s="210"/>
    </row>
    <row r="179" spans="3:44" s="14" customFormat="1" ht="15.75" thickBot="1" x14ac:dyDescent="0.3">
      <c r="C179" s="210" t="str">
        <f>IF(OR(F179="",H179=""),"",IF(F179=H179,1,IF(F179&lt;H179,0,IF(F179-H179&lt;10,2,IF(F179&gt;H179,3,SE)))))</f>
        <v/>
      </c>
      <c r="Q179" s="210" t="str">
        <f>IF(OR(H179="",F179=""),"",IF(H179=F179,1,IF(H179&lt;F179,0,IF(H179-F179&lt;10,2,IF(H179&gt;F179,3,SE)))))</f>
        <v/>
      </c>
      <c r="S179" s="206"/>
      <c r="T179" s="206"/>
      <c r="U179" s="210"/>
      <c r="V179" s="211"/>
      <c r="W179" s="211"/>
      <c r="X179" s="211"/>
      <c r="Y179" s="211"/>
      <c r="Z179" s="211"/>
      <c r="AA179" s="211"/>
      <c r="AB179" s="211"/>
      <c r="AC179" s="211"/>
      <c r="AD179" s="211"/>
      <c r="AE179" s="211"/>
      <c r="AF179" s="211"/>
      <c r="AG179" s="211"/>
      <c r="AH179" s="211"/>
      <c r="AI179" s="211"/>
      <c r="AJ179" s="211"/>
      <c r="AK179" s="211"/>
      <c r="AL179" s="211"/>
      <c r="AM179" s="219"/>
      <c r="AN179" s="219"/>
      <c r="AO179" s="206"/>
      <c r="AP179" s="206"/>
      <c r="AQ179" s="210"/>
      <c r="AR179" s="210"/>
    </row>
    <row r="180" spans="3:44" s="14" customFormat="1" x14ac:dyDescent="0.25">
      <c r="C180" s="210" t="str">
        <f>IF(OR(F180="",H180=""),"",IF(F180=H180,1,IF(F180&lt;H180,0,IF(F180-H180&lt;10,2,IF(F180&gt;H180,3,SE)))))</f>
        <v/>
      </c>
      <c r="D180" s="319" t="s">
        <v>188</v>
      </c>
      <c r="E180" s="320"/>
      <c r="F180" s="320"/>
      <c r="G180" s="320"/>
      <c r="H180" s="320"/>
      <c r="I180" s="320"/>
      <c r="J180" s="320"/>
      <c r="K180" s="320"/>
      <c r="L180" s="320"/>
      <c r="M180" s="320"/>
      <c r="N180" s="320"/>
      <c r="O180" s="320"/>
      <c r="P180" s="321"/>
      <c r="Q180" s="210" t="str">
        <f>IF(OR(H180="",F180=""),"",IF(H180=F180,1,IF(H180&lt;F180,0,IF(H180-F180&lt;10,2,IF(H180&gt;F180,3,SE)))))</f>
        <v/>
      </c>
      <c r="S180" s="206"/>
      <c r="T180" s="206"/>
      <c r="U180" s="210"/>
      <c r="V180" s="211"/>
      <c r="W180" s="211"/>
      <c r="X180" s="211"/>
      <c r="Y180" s="211"/>
      <c r="Z180" s="211"/>
      <c r="AA180" s="211"/>
      <c r="AB180" s="211"/>
      <c r="AC180" s="211"/>
      <c r="AD180" s="211"/>
      <c r="AE180" s="211"/>
      <c r="AF180" s="211"/>
      <c r="AG180" s="211"/>
      <c r="AH180" s="211"/>
      <c r="AI180" s="211"/>
      <c r="AJ180" s="211"/>
      <c r="AK180" s="211"/>
      <c r="AL180" s="211"/>
      <c r="AM180" s="219"/>
      <c r="AN180" s="219"/>
      <c r="AO180" s="206"/>
      <c r="AP180" s="206"/>
      <c r="AQ180" s="210"/>
      <c r="AR180" s="210"/>
    </row>
    <row r="181" spans="3:44" s="14" customFormat="1" ht="15.75" thickBot="1" x14ac:dyDescent="0.3">
      <c r="C181" s="210" t="str">
        <f>IF(OR(F181="",H181=""),"",IF(F181=H181,1,IF(F181&lt;H181,0,IF(F181-H181&lt;10,2,IF(F181&gt;H181,3,SE)))))</f>
        <v/>
      </c>
      <c r="D181" s="322"/>
      <c r="E181" s="323"/>
      <c r="F181" s="323"/>
      <c r="G181" s="323"/>
      <c r="H181" s="323"/>
      <c r="I181" s="323"/>
      <c r="J181" s="323"/>
      <c r="K181" s="323"/>
      <c r="L181" s="323"/>
      <c r="M181" s="323"/>
      <c r="N181" s="323"/>
      <c r="O181" s="323"/>
      <c r="P181" s="324"/>
      <c r="Q181" s="210" t="str">
        <f>IF(OR(H181="",F181=""),"",IF(H181=F181,1,IF(H181&lt;F181,0,IF(H181-F181&lt;10,2,IF(H181&gt;F181,3,SE)))))</f>
        <v/>
      </c>
      <c r="S181" s="206"/>
      <c r="T181" s="206"/>
      <c r="U181" s="210"/>
      <c r="V181" s="211"/>
      <c r="W181" s="211"/>
      <c r="X181" s="211"/>
      <c r="Y181" s="211"/>
      <c r="Z181" s="211"/>
      <c r="AA181" s="211"/>
      <c r="AB181" s="211"/>
      <c r="AC181" s="211"/>
      <c r="AD181" s="211"/>
      <c r="AE181" s="211"/>
      <c r="AF181" s="211"/>
      <c r="AG181" s="211"/>
      <c r="AH181" s="211"/>
      <c r="AI181" s="211"/>
      <c r="AJ181" s="211"/>
      <c r="AK181" s="211"/>
      <c r="AL181" s="211"/>
      <c r="AM181" s="219"/>
      <c r="AN181" s="219"/>
      <c r="AO181" s="206"/>
      <c r="AP181" s="206"/>
      <c r="AQ181" s="210"/>
      <c r="AR181" s="210"/>
    </row>
    <row r="182" spans="3:44" s="14" customFormat="1" x14ac:dyDescent="0.25">
      <c r="C182" s="210" t="str">
        <f>IF(OR(F182="",H182=""),"",IF(F182=H182,1,IF(F182&lt;H182,0,IF(F182-H182&lt;10,2,IF(F182&gt;H182,3,SE)))))</f>
        <v/>
      </c>
      <c r="Q182" s="210" t="str">
        <f>IF(OR(H182="",F182=""),"",IF(H182=F182,1,IF(H182&lt;F182,0,IF(H182-F182&lt;10,2,IF(H182&gt;F182,3,SE)))))</f>
        <v/>
      </c>
      <c r="S182" s="206"/>
      <c r="T182" s="206"/>
      <c r="U182" s="210"/>
      <c r="V182" s="211"/>
      <c r="W182" s="211"/>
      <c r="X182" s="211"/>
      <c r="Y182" s="211"/>
      <c r="Z182" s="211"/>
      <c r="AA182" s="211"/>
      <c r="AB182" s="211"/>
      <c r="AC182" s="211"/>
      <c r="AD182" s="211"/>
      <c r="AE182" s="211"/>
      <c r="AF182" s="211"/>
      <c r="AG182" s="211"/>
      <c r="AH182" s="211"/>
      <c r="AI182" s="211"/>
      <c r="AJ182" s="211"/>
      <c r="AK182" s="211"/>
      <c r="AL182" s="211"/>
      <c r="AM182" s="219"/>
      <c r="AN182" s="219"/>
      <c r="AO182" s="206"/>
      <c r="AP182" s="206"/>
      <c r="AQ182" s="210"/>
      <c r="AR182" s="210"/>
    </row>
    <row r="183" spans="3:44" s="14" customFormat="1" x14ac:dyDescent="0.25">
      <c r="C183" s="210" t="str">
        <f>IF(OR(F183="",H183=""),"",IF(F183=H183,1,IF(F183&lt;H183,0,IF(F183-H183&lt;10,2,IF(F183&gt;H183,3,SE)))))</f>
        <v/>
      </c>
      <c r="D183" s="353" t="str">
        <f>V148</f>
        <v xml:space="preserve">CHELSEA </v>
      </c>
      <c r="E183" s="353"/>
      <c r="F183" s="79" t="str">
        <f>IF(OR(U22="",V22=""),"",SUM(U22:V22))</f>
        <v/>
      </c>
      <c r="G183" s="15" t="s">
        <v>19</v>
      </c>
      <c r="H183" s="78" t="str">
        <f>IF(OR(U33="",V33=""),"",SUM(U33:V33))</f>
        <v/>
      </c>
      <c r="I183" s="353" t="str">
        <f>V147</f>
        <v>VALENCIA</v>
      </c>
      <c r="J183" s="353"/>
      <c r="K183" s="353"/>
      <c r="L183" s="353"/>
      <c r="M183" s="353"/>
      <c r="N183" s="353"/>
      <c r="O183" s="353"/>
      <c r="P183" s="353"/>
      <c r="Q183" s="210" t="str">
        <f>IF(OR(H183="",F183=""),"",IF(H183=F183,1,IF(H183&lt;F183,0,IF(H183-F183&lt;10,2,IF(H183&gt;F183,3,SE)))))</f>
        <v/>
      </c>
      <c r="S183" s="206"/>
      <c r="T183" s="206"/>
      <c r="U183" s="210"/>
      <c r="V183" s="211"/>
      <c r="W183" s="211"/>
      <c r="X183" s="211"/>
      <c r="Y183" s="211"/>
      <c r="Z183" s="211"/>
      <c r="AA183" s="211"/>
      <c r="AB183" s="211"/>
      <c r="AC183" s="211"/>
      <c r="AD183" s="211"/>
      <c r="AE183" s="211"/>
      <c r="AF183" s="211"/>
      <c r="AG183" s="211"/>
      <c r="AH183" s="211"/>
      <c r="AI183" s="211"/>
      <c r="AJ183" s="211"/>
      <c r="AK183" s="211"/>
      <c r="AL183" s="211"/>
      <c r="AM183" s="219"/>
      <c r="AN183" s="219"/>
      <c r="AO183" s="206"/>
      <c r="AP183" s="206"/>
      <c r="AQ183" s="210"/>
      <c r="AR183" s="210"/>
    </row>
    <row r="184" spans="3:44" s="14" customFormat="1" x14ac:dyDescent="0.25">
      <c r="C184" s="210" t="str">
        <f>IF(OR(F184="",H184=""),"",IF(F184=H184,1,IF(F184&lt;H184,0,IF(F184-H184&lt;10,2,IF(F184&gt;H184,3,SE)))))</f>
        <v/>
      </c>
      <c r="D184" s="353" t="str">
        <f>V146</f>
        <v xml:space="preserve">CSKA </v>
      </c>
      <c r="E184" s="353"/>
      <c r="F184" s="79" t="str">
        <f>IF(OR(U41="",V41=""),"",SUM(U41:V41))</f>
        <v/>
      </c>
      <c r="G184" s="15" t="s">
        <v>19</v>
      </c>
      <c r="H184" s="78" t="str">
        <f>IF(OR(U49="",V49=""),"",SUM(U49:V49))</f>
        <v/>
      </c>
      <c r="I184" s="353" t="str">
        <f>V145</f>
        <v xml:space="preserve">PANATHINAIKOS </v>
      </c>
      <c r="J184" s="353"/>
      <c r="K184" s="353"/>
      <c r="L184" s="353"/>
      <c r="M184" s="353"/>
      <c r="N184" s="353"/>
      <c r="O184" s="353"/>
      <c r="P184" s="353"/>
      <c r="Q184" s="210" t="str">
        <f>IF(OR(H184="",F184=""),"",IF(H184=F184,1,IF(H184&lt;F184,0,IF(H184-F184&lt;10,2,IF(H184&gt;F184,3,SE)))))</f>
        <v/>
      </c>
      <c r="S184" s="206"/>
      <c r="T184" s="206"/>
      <c r="U184" s="210"/>
      <c r="V184" s="211"/>
      <c r="W184" s="211"/>
      <c r="X184" s="211"/>
      <c r="Y184" s="211"/>
      <c r="Z184" s="211"/>
      <c r="AA184" s="211"/>
      <c r="AB184" s="211"/>
      <c r="AC184" s="211"/>
      <c r="AD184" s="211"/>
      <c r="AE184" s="211"/>
      <c r="AF184" s="211"/>
      <c r="AG184" s="211"/>
      <c r="AH184" s="211"/>
      <c r="AI184" s="211"/>
      <c r="AJ184" s="211"/>
      <c r="AK184" s="211"/>
      <c r="AL184" s="211"/>
      <c r="AM184" s="219"/>
      <c r="AN184" s="219"/>
      <c r="AO184" s="206"/>
      <c r="AP184" s="206"/>
      <c r="AQ184" s="210"/>
      <c r="AR184" s="210"/>
    </row>
    <row r="185" spans="3:44" s="14" customFormat="1" ht="15.75" thickBot="1" x14ac:dyDescent="0.3">
      <c r="C185" s="210" t="str">
        <f>IF(OR(F185="",H185=""),"",IF(F185=H185,1,IF(F185&lt;H185,0,IF(F185-H185&lt;10,2,IF(F185&gt;H185,3,SE)))))</f>
        <v/>
      </c>
      <c r="Q185" s="210" t="str">
        <f>IF(OR(H185="",F185=""),"",IF(H185=F185,1,IF(H185&lt;F185,0,IF(H185-F185&lt;10,2,IF(H185&gt;F185,3,SE)))))</f>
        <v/>
      </c>
      <c r="S185" s="206"/>
      <c r="T185" s="206"/>
      <c r="U185" s="210"/>
      <c r="V185" s="211"/>
      <c r="W185" s="211"/>
      <c r="X185" s="211"/>
      <c r="Y185" s="211"/>
      <c r="Z185" s="211"/>
      <c r="AA185" s="211"/>
      <c r="AB185" s="211"/>
      <c r="AC185" s="211"/>
      <c r="AD185" s="211"/>
      <c r="AE185" s="211"/>
      <c r="AF185" s="211"/>
      <c r="AG185" s="211"/>
      <c r="AH185" s="211"/>
      <c r="AI185" s="211"/>
      <c r="AJ185" s="211"/>
      <c r="AK185" s="211"/>
      <c r="AL185" s="211"/>
      <c r="AM185" s="219"/>
      <c r="AN185" s="219"/>
      <c r="AO185" s="206"/>
      <c r="AP185" s="206"/>
      <c r="AQ185" s="210"/>
      <c r="AR185" s="210"/>
    </row>
    <row r="186" spans="3:44" s="14" customFormat="1" ht="15" customHeight="1" x14ac:dyDescent="0.25">
      <c r="C186" s="210" t="str">
        <f>IF(OR(F186="",H186=""),"",IF(F186=H186,1,IF(F186&lt;H186,0,IF(F186-H186&lt;10,2,IF(F186&gt;H186,3,SE)))))</f>
        <v/>
      </c>
      <c r="D186" s="319" t="s">
        <v>23</v>
      </c>
      <c r="E186" s="320"/>
      <c r="F186" s="320"/>
      <c r="G186" s="320"/>
      <c r="H186" s="320"/>
      <c r="I186" s="320"/>
      <c r="J186" s="320"/>
      <c r="K186" s="320"/>
      <c r="L186" s="320"/>
      <c r="M186" s="320"/>
      <c r="N186" s="320"/>
      <c r="O186" s="321"/>
      <c r="Q186" s="210" t="str">
        <f>IF(OR(H186="",F186=""),"",IF(H186=F186,1,IF(H186&lt;F186,0,IF(H186-F186&lt;10,2,IF(H186&gt;F186,3,SE)))))</f>
        <v/>
      </c>
      <c r="R186" s="14" t="s">
        <v>11</v>
      </c>
      <c r="S186" s="206"/>
      <c r="T186" s="206"/>
      <c r="U186" s="210"/>
      <c r="V186" s="211"/>
      <c r="W186" s="211"/>
      <c r="X186" s="211"/>
      <c r="Y186" s="211"/>
      <c r="Z186" s="211"/>
      <c r="AA186" s="211"/>
      <c r="AB186" s="211"/>
      <c r="AC186" s="211"/>
      <c r="AD186" s="211"/>
      <c r="AE186" s="211"/>
      <c r="AF186" s="211"/>
      <c r="AG186" s="211"/>
      <c r="AH186" s="211"/>
      <c r="AI186" s="211"/>
      <c r="AJ186" s="211"/>
      <c r="AK186" s="211"/>
      <c r="AL186" s="211"/>
      <c r="AM186" s="219"/>
      <c r="AN186" s="219"/>
      <c r="AO186" s="206"/>
      <c r="AP186" s="206"/>
      <c r="AQ186" s="206"/>
      <c r="AR186" s="206"/>
    </row>
    <row r="187" spans="3:44" s="14" customFormat="1" ht="15.75" customHeight="1" thickBot="1" x14ac:dyDescent="0.3">
      <c r="C187" s="210" t="str">
        <f>IF(OR(F187="",H187=""),"",IF(F187=H187,1,IF(F187&lt;H187,0,IF(F187-H187&lt;10,2,IF(F187&gt;H187,3,SE)))))</f>
        <v/>
      </c>
      <c r="D187" s="322"/>
      <c r="E187" s="323"/>
      <c r="F187" s="323"/>
      <c r="G187" s="323"/>
      <c r="H187" s="323"/>
      <c r="I187" s="323"/>
      <c r="J187" s="323"/>
      <c r="K187" s="323"/>
      <c r="L187" s="323"/>
      <c r="M187" s="323"/>
      <c r="N187" s="323"/>
      <c r="O187" s="324"/>
      <c r="Q187" s="210" t="str">
        <f>IF(OR(H187="",F187=""),"",IF(H187=F187,1,IF(H187&lt;F187,0,IF(H187-F187&lt;10,2,IF(H187&gt;F187,3,SE)))))</f>
        <v/>
      </c>
      <c r="R187" s="14" t="s">
        <v>14</v>
      </c>
      <c r="S187" s="206"/>
      <c r="T187" s="206"/>
      <c r="U187" s="210"/>
      <c r="V187" s="211"/>
      <c r="W187" s="211"/>
      <c r="X187" s="211"/>
      <c r="Y187" s="211"/>
      <c r="Z187" s="211"/>
      <c r="AA187" s="211"/>
      <c r="AB187" s="211"/>
      <c r="AC187" s="211"/>
      <c r="AD187" s="211"/>
      <c r="AE187" s="211"/>
      <c r="AF187" s="211"/>
      <c r="AG187" s="211"/>
      <c r="AH187" s="211"/>
      <c r="AI187" s="211"/>
      <c r="AJ187" s="211"/>
      <c r="AK187" s="211"/>
      <c r="AL187" s="211"/>
      <c r="AM187" s="219"/>
      <c r="AN187" s="219"/>
      <c r="AO187" s="206"/>
      <c r="AP187" s="206"/>
      <c r="AQ187" s="206"/>
      <c r="AR187" s="206"/>
    </row>
    <row r="188" spans="3:44" s="14" customFormat="1" ht="15.75" thickBot="1" x14ac:dyDescent="0.3">
      <c r="C188" s="210"/>
      <c r="D188" s="1" t="s">
        <v>10</v>
      </c>
      <c r="E188" s="2" t="s">
        <v>8</v>
      </c>
      <c r="F188" s="4" t="s">
        <v>53</v>
      </c>
      <c r="G188" s="4" t="s">
        <v>2</v>
      </c>
      <c r="H188" s="4" t="s">
        <v>49</v>
      </c>
      <c r="I188" s="4" t="s">
        <v>50</v>
      </c>
      <c r="J188" s="4" t="s">
        <v>51</v>
      </c>
      <c r="K188" s="4" t="s">
        <v>52</v>
      </c>
      <c r="L188" s="4" t="s">
        <v>12</v>
      </c>
      <c r="M188" s="4" t="s">
        <v>3</v>
      </c>
      <c r="N188" s="4" t="s">
        <v>4</v>
      </c>
      <c r="O188" s="5" t="s">
        <v>54</v>
      </c>
      <c r="Q188" s="210"/>
      <c r="R188" s="14" t="s">
        <v>55</v>
      </c>
      <c r="S188" s="206"/>
      <c r="T188" s="206"/>
      <c r="U188" s="212" t="s">
        <v>10</v>
      </c>
      <c r="V188" s="213" t="s">
        <v>1</v>
      </c>
      <c r="W188" s="213" t="s">
        <v>53</v>
      </c>
      <c r="X188" s="213"/>
      <c r="Y188" s="213" t="s">
        <v>2</v>
      </c>
      <c r="Z188" s="213" t="s">
        <v>49</v>
      </c>
      <c r="AA188" s="213"/>
      <c r="AB188" s="213"/>
      <c r="AC188" s="213" t="s">
        <v>50</v>
      </c>
      <c r="AD188" s="213" t="s">
        <v>51</v>
      </c>
      <c r="AE188" s="213" t="s">
        <v>52</v>
      </c>
      <c r="AF188" s="213" t="s">
        <v>12</v>
      </c>
      <c r="AG188" s="213" t="s">
        <v>3</v>
      </c>
      <c r="AH188" s="213" t="s">
        <v>4</v>
      </c>
      <c r="AI188" s="213" t="s">
        <v>54</v>
      </c>
      <c r="AJ188" s="213" t="s">
        <v>5</v>
      </c>
      <c r="AK188" s="213" t="s">
        <v>6</v>
      </c>
      <c r="AL188" s="213" t="s">
        <v>7</v>
      </c>
      <c r="AM188" s="210"/>
      <c r="AN188" s="210"/>
      <c r="AO188" s="206"/>
      <c r="AP188" s="206"/>
      <c r="AQ188" s="206"/>
      <c r="AR188" s="206"/>
    </row>
    <row r="189" spans="3:44" s="14" customFormat="1" x14ac:dyDescent="0.25">
      <c r="C189" s="210"/>
      <c r="D189" s="18" t="s">
        <v>13</v>
      </c>
      <c r="E189" s="7" t="str">
        <f>VLOOKUP(AL189,$U$189:$AK$192,2)</f>
        <v>JUVENTUS</v>
      </c>
      <c r="F189" s="7">
        <f>VLOOKUP(AL189,$U$189:$AK$192,3)</f>
        <v>0</v>
      </c>
      <c r="G189" s="7">
        <f>VLOOKUP(AL189,$U$189:$AK$192,4)</f>
        <v>0</v>
      </c>
      <c r="H189" s="11">
        <f>VLOOKUP(AL189,$U$189:$AK$192,5)</f>
        <v>0</v>
      </c>
      <c r="I189" s="11">
        <f>VLOOKUP(AL189,$U$189:$AK$192,6)</f>
        <v>0</v>
      </c>
      <c r="J189" s="11">
        <f>VLOOKUP(AL189,$U$189:$AK$192,7)</f>
        <v>0</v>
      </c>
      <c r="K189" s="11">
        <f>VLOOKUP(AL189,$U$189:$AK$192,8)</f>
        <v>0</v>
      </c>
      <c r="L189" s="11">
        <f>VLOOKUP(AL189,$U$189:$AK$192,9)</f>
        <v>0</v>
      </c>
      <c r="M189" s="11">
        <f>VLOOKUP(AL189,$U$189:$AK$192,10)</f>
        <v>0</v>
      </c>
      <c r="N189" s="7">
        <f>VLOOKUP(AL189,$U$189:$AK$192,11)</f>
        <v>0</v>
      </c>
      <c r="O189" s="92">
        <f>VLOOKUP(AL189,$U$189:$AK$192,12)</f>
        <v>0</v>
      </c>
      <c r="Q189" s="210"/>
      <c r="R189" s="14" t="s">
        <v>56</v>
      </c>
      <c r="S189" s="206"/>
      <c r="T189" s="206"/>
      <c r="U189" s="212">
        <v>1</v>
      </c>
      <c r="V189" s="211" t="str">
        <f>C48</f>
        <v>FENERBAHCE</v>
      </c>
      <c r="W189" s="211">
        <f>COUNT($F$197,$F$203,$F$209,$F$215,$F$221,$F$227)</f>
        <v>0</v>
      </c>
      <c r="X189" s="211"/>
      <c r="Y189" s="211">
        <f>SUM(Q197,Q204,Q210,Q215,Q222,Q228)</f>
        <v>0</v>
      </c>
      <c r="Z189" s="211">
        <f>SUM(COUNTIFS($C$197:$C$228,3,$D$197:$D$228,V189),COUNTIFS($I$197:$I$228,V189,$Q$197:$Q$228,3))</f>
        <v>0</v>
      </c>
      <c r="AA189" s="211"/>
      <c r="AB189" s="211"/>
      <c r="AC189" s="211">
        <f>SUM(COUNTIFS($C$197:$C$228,2,$D$197:$D$228,V189),COUNTIFS($I$197:$I$228,V189,$Q$197:$Q$228,2))</f>
        <v>0</v>
      </c>
      <c r="AD189" s="211">
        <f>SUM(COUNTIFS($C$197:$C$228,1,$D$197:$D$228,V189),COUNTIFS($I$197:$I$228,V189,$Q$197:$Q$228,1))</f>
        <v>0</v>
      </c>
      <c r="AE189" s="211">
        <f>SUM(COUNTIFS($C$197:$C$228,0,$D$197:$D$228,V189),COUNTIFS($I$197:$I$228,V189,$Q$197:$Q$228,0))</f>
        <v>0</v>
      </c>
      <c r="AF189" s="221">
        <f>SUM(H215,H222,H228,H197,H204,H210)</f>
        <v>0</v>
      </c>
      <c r="AG189" s="221">
        <f>SUM(F197,F204,F210,F215,F222,F228)</f>
        <v>0</v>
      </c>
      <c r="AH189" s="221">
        <f>AF189-AG189</f>
        <v>0</v>
      </c>
      <c r="AI189" s="221">
        <f>IF(OR($F$197="",$H$197=""),0,(Y189/(W189*3)))</f>
        <v>0</v>
      </c>
      <c r="AJ189" s="211">
        <f>(Y189*10^10)+((AF189+5000)*10^6)+AH189*10+U189</f>
        <v>5000000001</v>
      </c>
      <c r="AK189" s="211">
        <f>LARGE($AJ$189:$AJ$192,U189)</f>
        <v>5000000004</v>
      </c>
      <c r="AL189" s="215">
        <f>MATCH(AK189,$AJ$189:$AJ$192,0)</f>
        <v>4</v>
      </c>
      <c r="AM189" s="210"/>
      <c r="AN189" s="210"/>
      <c r="AO189" s="206"/>
      <c r="AP189" s="206"/>
      <c r="AQ189" s="206"/>
      <c r="AR189" s="206"/>
    </row>
    <row r="190" spans="3:44" s="14" customFormat="1" x14ac:dyDescent="0.25">
      <c r="C190" s="210"/>
      <c r="D190" s="19" t="s">
        <v>15</v>
      </c>
      <c r="E190" s="7" t="str">
        <f>VLOOKUP(AL190,$U$189:$AK$192,2)</f>
        <v>BAYER LEVERKUNSEN</v>
      </c>
      <c r="F190" s="20">
        <f>VLOOKUP(AL190,$U$189:$AK$192,3)</f>
        <v>0</v>
      </c>
      <c r="G190" s="20">
        <f>VLOOKUP(AL190,$U$189:$AK$192,4)</f>
        <v>0</v>
      </c>
      <c r="H190" s="21">
        <f>VLOOKUP(AL190,$U$189:$AK$192,5)</f>
        <v>0</v>
      </c>
      <c r="I190" s="21">
        <f>VLOOKUP(AL190,$U$189:$AK$192,6)</f>
        <v>0</v>
      </c>
      <c r="J190" s="21">
        <f>VLOOKUP(AL190,$U$189:$AK$192,7)</f>
        <v>0</v>
      </c>
      <c r="K190" s="21">
        <f>VLOOKUP(AL190,$U$189:$AK$192,8)</f>
        <v>0</v>
      </c>
      <c r="L190" s="21">
        <f>VLOOKUP(AL190,$U$189:$AK$192,9)</f>
        <v>0</v>
      </c>
      <c r="M190" s="21">
        <f>VLOOKUP(AL190,$U$189:$AK$192,10)</f>
        <v>0</v>
      </c>
      <c r="N190" s="20">
        <f>VLOOKUP(AL190,$U$189:$AK$192,11)</f>
        <v>0</v>
      </c>
      <c r="O190" s="93">
        <f>VLOOKUP(AL190,$U$189:$AK$192,12)</f>
        <v>0</v>
      </c>
      <c r="Q190" s="210"/>
      <c r="R190" s="14" t="s">
        <v>57</v>
      </c>
      <c r="S190" s="206"/>
      <c r="T190" s="206"/>
      <c r="U190" s="212">
        <v>2</v>
      </c>
      <c r="V190" s="211" t="str">
        <f>C40</f>
        <v>BENFICA</v>
      </c>
      <c r="W190" s="211">
        <f>COUNT($F$197,$F$203,$F$209,$F$215,$F$221,$F$227)</f>
        <v>0</v>
      </c>
      <c r="X190" s="211"/>
      <c r="Y190" s="211">
        <f>SUM(Q198,Q203,C210,Q216,Q221,C228)</f>
        <v>0</v>
      </c>
      <c r="Z190" s="211">
        <f>SUM(COUNTIFS($C$197:$C$228,3,$D$197:$D$228,V190),COUNTIFS($I$197:$I$228,V190,$Q$197:$Q$228,3))</f>
        <v>0</v>
      </c>
      <c r="AA190" s="211"/>
      <c r="AB190" s="211"/>
      <c r="AC190" s="211">
        <f>SUM(COUNTIFS($C$197:$C$228,2,$D$197:$D$228,V190),COUNTIFS($I$197:$I$228,V190,$Q$197:$Q$228,2))</f>
        <v>0</v>
      </c>
      <c r="AD190" s="211">
        <f>SUM(COUNTIFS($C$197:$C$228,1,$D$197:$D$228,V190),COUNTIFS($I$197:$I$228,V190,$Q$197:$Q$228,1))</f>
        <v>0</v>
      </c>
      <c r="AE190" s="211">
        <f>SUM(COUNTIFS($C$197:$C$228,0,$D$197:$D$228,V190),COUNTIFS($I$197:$I$228,V190,$Q$197:$Q$228,0))</f>
        <v>0</v>
      </c>
      <c r="AF190" s="221">
        <f>SUM(H198,H203,F210,H216,H221,F228)</f>
        <v>0</v>
      </c>
      <c r="AG190" s="221">
        <f>SUM(H228,F221,F216,H210,F203,F198)</f>
        <v>0</v>
      </c>
      <c r="AH190" s="221">
        <f>AF190-AG190</f>
        <v>0</v>
      </c>
      <c r="AI190" s="221">
        <f>IF(OR($F$197="",$H$197=""),0,(Y190/(W190*3)))</f>
        <v>0</v>
      </c>
      <c r="AJ190" s="211">
        <f>(Y190*10^10)+((AF190+5000)*10^6)+AH190*10+U190</f>
        <v>5000000002</v>
      </c>
      <c r="AK190" s="211">
        <f>LARGE($AJ$189:$AJ$192,U190)</f>
        <v>5000000003</v>
      </c>
      <c r="AL190" s="215">
        <f>MATCH(AK190,$AJ$189:$AJ$192,0)</f>
        <v>3</v>
      </c>
      <c r="AM190" s="210"/>
      <c r="AN190" s="210"/>
      <c r="AO190" s="206"/>
      <c r="AP190" s="206"/>
      <c r="AQ190" s="206"/>
      <c r="AR190" s="206"/>
    </row>
    <row r="191" spans="3:44" s="14" customFormat="1" x14ac:dyDescent="0.25">
      <c r="C191" s="210"/>
      <c r="D191" s="22" t="s">
        <v>16</v>
      </c>
      <c r="E191" s="10" t="str">
        <f>VLOOKUP(AL191,$U$189:$AK$192,2)</f>
        <v>BENFICA</v>
      </c>
      <c r="F191" s="23">
        <f>VLOOKUP(AL191,$U$189:$AK$192,3)</f>
        <v>0</v>
      </c>
      <c r="G191" s="23">
        <f>VLOOKUP(AL191,$U$189:$AK$192,4)</f>
        <v>0</v>
      </c>
      <c r="H191" s="24">
        <f>VLOOKUP(AL191,$U$189:$AK$192,5)</f>
        <v>0</v>
      </c>
      <c r="I191" s="24">
        <f>VLOOKUP(AL191,$U$189:$AK$192,6)</f>
        <v>0</v>
      </c>
      <c r="J191" s="24">
        <f>VLOOKUP(AL191,$U$189:$AK$192,7)</f>
        <v>0</v>
      </c>
      <c r="K191" s="24">
        <f>VLOOKUP(AL191,$U$189:$AK$192,8)</f>
        <v>0</v>
      </c>
      <c r="L191" s="24">
        <f>VLOOKUP(AL191,$U$189:$AK$192,9)</f>
        <v>0</v>
      </c>
      <c r="M191" s="24">
        <f>VLOOKUP(AL191,$U$189:$AK$192,10)</f>
        <v>0</v>
      </c>
      <c r="N191" s="23">
        <f>VLOOKUP(AL191,$U$189:$AK$192,11)</f>
        <v>0</v>
      </c>
      <c r="O191" s="94">
        <f>VLOOKUP(AL191,$U$189:$AK$192,12)</f>
        <v>0</v>
      </c>
      <c r="Q191" s="210"/>
      <c r="R191" s="14" t="s">
        <v>58</v>
      </c>
      <c r="S191" s="206"/>
      <c r="T191" s="206"/>
      <c r="U191" s="212">
        <v>3</v>
      </c>
      <c r="V191" s="211" t="str">
        <f>C32</f>
        <v>BAYER LEVERKUNSEN</v>
      </c>
      <c r="W191" s="211">
        <f>COUNT($F$197,$F$203,$F$209,$F$215,$F$221,$F$227)</f>
        <v>0</v>
      </c>
      <c r="X191" s="211"/>
      <c r="Y191" s="211">
        <f>SUM(C198,C204,Q209,C216,C222,Q227)</f>
        <v>0</v>
      </c>
      <c r="Z191" s="211">
        <f>SUM(COUNTIFS($C$197:$C$228,3,$D$197:$D$228,V191),COUNTIFS($I$197:$I$228,V191,$Q$197:$Q$228,3))</f>
        <v>0</v>
      </c>
      <c r="AA191" s="211"/>
      <c r="AB191" s="211"/>
      <c r="AC191" s="211">
        <f>SUM(COUNTIFS($C$197:$C$228,2,$D$197:$D$228,V191),COUNTIFS($I$197:$I$228,V191,$Q$197:$Q$228,2))</f>
        <v>0</v>
      </c>
      <c r="AD191" s="211">
        <f>SUM(COUNTIFS($C$197:$C$228,1,$D$197:$D$228,V191),COUNTIFS($I$197:$I$228,V191,$Q$197:$Q$228,1))</f>
        <v>0</v>
      </c>
      <c r="AE191" s="211">
        <f>SUM(COUNTIFS($C$197:$C$228,0,$D$197:$D$228,V191),COUNTIFS($I$197:$I$228,V191,$Q$197:$Q$228,0))</f>
        <v>0</v>
      </c>
      <c r="AF191" s="221">
        <f>SUM(H227,F222,F216,H209,F204,F198)</f>
        <v>0</v>
      </c>
      <c r="AG191" s="221">
        <f>SUM(H198,H204,F209,H216,H222,F227)</f>
        <v>0</v>
      </c>
      <c r="AH191" s="221">
        <f>AF191-AG191</f>
        <v>0</v>
      </c>
      <c r="AI191" s="221">
        <f>IF(OR($F$197="",$H$197=""),0,(Y191/(W191*3)))</f>
        <v>0</v>
      </c>
      <c r="AJ191" s="211">
        <f>(Y191*10^10)+((AF191+5000)*10^6)+AH191*10+U191</f>
        <v>5000000003</v>
      </c>
      <c r="AK191" s="211">
        <f>LARGE($AJ$189:$AJ$192,U191)</f>
        <v>5000000002</v>
      </c>
      <c r="AL191" s="215">
        <f>MATCH(AK191,$AJ$189:$AJ$192,0)</f>
        <v>2</v>
      </c>
      <c r="AM191" s="210"/>
      <c r="AN191" s="210"/>
      <c r="AO191" s="206"/>
      <c r="AP191" s="206"/>
      <c r="AQ191" s="206"/>
      <c r="AR191" s="206"/>
    </row>
    <row r="192" spans="3:44" s="14" customFormat="1" ht="15.75" thickBot="1" x14ac:dyDescent="0.3">
      <c r="C192" s="210"/>
      <c r="D192" s="25" t="s">
        <v>17</v>
      </c>
      <c r="E192" s="26" t="str">
        <f>VLOOKUP(AL192,$U$189:$AK$192,2)</f>
        <v>FENERBAHCE</v>
      </c>
      <c r="F192" s="27">
        <f>VLOOKUP(AL192,$U$189:$AK$192,3)</f>
        <v>0</v>
      </c>
      <c r="G192" s="27">
        <f>VLOOKUP(AL192,$U$189:$AK$192,4)</f>
        <v>0</v>
      </c>
      <c r="H192" s="28">
        <f>VLOOKUP(AL192,$U$189:$AK$192,5)</f>
        <v>0</v>
      </c>
      <c r="I192" s="28">
        <f>VLOOKUP(AL192,$U$189:$AK$192,6)</f>
        <v>0</v>
      </c>
      <c r="J192" s="28">
        <f>VLOOKUP(AL192,$U$189:$AK$192,7)</f>
        <v>0</v>
      </c>
      <c r="K192" s="28">
        <f>VLOOKUP(AL192,$U$189:$AK$192,8)</f>
        <v>0</v>
      </c>
      <c r="L192" s="28">
        <f>VLOOKUP(AL192,$U$189:$AK$192,9)</f>
        <v>0</v>
      </c>
      <c r="M192" s="28">
        <f>VLOOKUP(AL192,$U$189:$AK$192,10)</f>
        <v>0</v>
      </c>
      <c r="N192" s="27">
        <f>VLOOKUP(AL192,$U$189:$AK$192,11)</f>
        <v>0</v>
      </c>
      <c r="O192" s="95">
        <f>VLOOKUP(AL192,$U$189:$AK$192,12)</f>
        <v>0</v>
      </c>
      <c r="Q192" s="210"/>
      <c r="R192" s="14" t="s">
        <v>59</v>
      </c>
      <c r="S192" s="206"/>
      <c r="T192" s="206"/>
      <c r="U192" s="212">
        <v>4</v>
      </c>
      <c r="V192" s="211" t="str">
        <f>C23</f>
        <v>JUVENTUS</v>
      </c>
      <c r="W192" s="211">
        <f>COUNT($F$197,$F$203,$F$209,$F$215,$F$221,$F$227)</f>
        <v>0</v>
      </c>
      <c r="X192" s="211"/>
      <c r="Y192" s="211">
        <f>SUM(C197,C203,C209,C215,C221,C227)</f>
        <v>0</v>
      </c>
      <c r="Z192" s="211">
        <f>SUM(COUNTIFS($C$197:$C$228,3,$D$197:$D$228,V192),COUNTIFS($I$197:$I$228,V192,$Q$197:$Q$228,3))</f>
        <v>0</v>
      </c>
      <c r="AA192" s="211"/>
      <c r="AB192" s="211"/>
      <c r="AC192" s="211">
        <f>SUM(COUNTIFS($C$197:$C$228,2,$D$197:$D$228,V192),COUNTIFS($I$197:$I$228,V192,$Q$197:$Q$228,2))</f>
        <v>0</v>
      </c>
      <c r="AD192" s="211">
        <f>SUM(COUNTIFS($C$197:$C$228,1,$D$197:$D$228,V192),COUNTIFS($I$197:$I$228,V192,$Q$197:$Q$228,1))</f>
        <v>0</v>
      </c>
      <c r="AE192" s="211">
        <f>SUM(COUNTIFS($C$197:$C$228,0,$D$197:$D$228,V192),COUNTIFS($I$197:$I$228,V192,$Q$197:$Q$228,0))</f>
        <v>0</v>
      </c>
      <c r="AF192" s="221">
        <f>SUM(F197,F203,F209,F215,F221,F227,)</f>
        <v>0</v>
      </c>
      <c r="AG192" s="221">
        <f>SUM(H227,H221,H215,H209,H203,H197)</f>
        <v>0</v>
      </c>
      <c r="AH192" s="221">
        <f>AF192-AG192</f>
        <v>0</v>
      </c>
      <c r="AI192" s="221">
        <f>IF(OR($F$197="",$H$197=""),0,(Y192/(W192*3)))</f>
        <v>0</v>
      </c>
      <c r="AJ192" s="211">
        <f>(Y192*10^10)+((AF192+5000)*10^6)+AH192*10+U192</f>
        <v>5000000004</v>
      </c>
      <c r="AK192" s="211">
        <f>LARGE($AJ$189:$AJ$192,U192)</f>
        <v>5000000001</v>
      </c>
      <c r="AL192" s="215">
        <f>MATCH(AK192,$AJ$189:$AJ$192,0)</f>
        <v>1</v>
      </c>
      <c r="AM192" s="210"/>
      <c r="AN192" s="210"/>
      <c r="AO192" s="206"/>
      <c r="AP192" s="206"/>
      <c r="AQ192" s="206"/>
      <c r="AR192" s="206"/>
    </row>
    <row r="193" spans="3:44" s="14" customFormat="1" ht="15.75" thickBot="1" x14ac:dyDescent="0.3">
      <c r="C193" s="210" t="str">
        <f>IF(OR(F193="",H193=""),"",IF(F193=H193,1,IF(F193&lt;H193,0,IF(F193-H193&lt;10,2,IF(F193&gt;H193,3,SE)))))</f>
        <v/>
      </c>
      <c r="Q193" s="210" t="str">
        <f>IF(OR(H193="",F193=""),"",IF(H193=F193,1,IF(H193&lt;F193,0,IF(H193-F193&lt;10,2,IF(H193&gt;F193,3,SE)))))</f>
        <v/>
      </c>
      <c r="R193" s="14" t="s">
        <v>60</v>
      </c>
      <c r="S193" s="206"/>
      <c r="T193" s="206"/>
      <c r="U193" s="210"/>
      <c r="V193" s="211"/>
      <c r="W193" s="211"/>
      <c r="X193" s="211"/>
      <c r="Y193" s="211"/>
      <c r="Z193" s="211"/>
      <c r="AA193" s="211"/>
      <c r="AB193" s="211"/>
      <c r="AC193" s="211"/>
      <c r="AD193" s="211"/>
      <c r="AE193" s="211"/>
      <c r="AF193" s="211"/>
      <c r="AG193" s="211"/>
      <c r="AH193" s="211"/>
      <c r="AI193" s="211"/>
      <c r="AJ193" s="211"/>
      <c r="AK193" s="211"/>
      <c r="AL193" s="211"/>
      <c r="AM193" s="210"/>
      <c r="AN193" s="210"/>
      <c r="AO193" s="206"/>
      <c r="AP193" s="206"/>
      <c r="AQ193" s="206"/>
      <c r="AR193" s="206"/>
    </row>
    <row r="194" spans="3:44" s="14" customFormat="1" ht="15" customHeight="1" x14ac:dyDescent="0.25">
      <c r="C194" s="210" t="str">
        <f>IF(OR(F194="",H194=""),"",IF(F194=H194,1,IF(F194&lt;H194,0,IF(F194-H194&lt;10,2,IF(F194&gt;H194,3,SE)))))</f>
        <v/>
      </c>
      <c r="D194" s="347" t="s">
        <v>183</v>
      </c>
      <c r="E194" s="348"/>
      <c r="F194" s="348"/>
      <c r="G194" s="348"/>
      <c r="H194" s="348"/>
      <c r="I194" s="348"/>
      <c r="J194" s="348"/>
      <c r="K194" s="348"/>
      <c r="L194" s="348"/>
      <c r="M194" s="348"/>
      <c r="N194" s="348"/>
      <c r="O194" s="348"/>
      <c r="P194" s="349"/>
      <c r="Q194" s="210" t="str">
        <f>IF(OR(H194="",F194=""),"",IF(H194=F194,1,IF(H194&lt;F194,0,IF(H194-F194&lt;10,2,IF(H194&gt;F194,3,SE)))))</f>
        <v/>
      </c>
      <c r="R194" s="14" t="s">
        <v>18</v>
      </c>
      <c r="S194" s="206"/>
      <c r="T194" s="206"/>
      <c r="U194" s="210"/>
      <c r="V194" s="211"/>
      <c r="W194" s="211"/>
      <c r="X194" s="211"/>
      <c r="Y194" s="211"/>
      <c r="Z194" s="211"/>
      <c r="AA194" s="211"/>
      <c r="AB194" s="211"/>
      <c r="AC194" s="211"/>
      <c r="AD194" s="211"/>
      <c r="AE194" s="211"/>
      <c r="AF194" s="211"/>
      <c r="AG194" s="211"/>
      <c r="AH194" s="211"/>
      <c r="AI194" s="211"/>
      <c r="AJ194" s="211"/>
      <c r="AK194" s="211"/>
      <c r="AL194" s="211"/>
      <c r="AM194" s="210"/>
      <c r="AN194" s="210"/>
      <c r="AO194" s="206"/>
      <c r="AP194" s="206"/>
      <c r="AQ194" s="206"/>
      <c r="AR194" s="206"/>
    </row>
    <row r="195" spans="3:44" s="14" customFormat="1" ht="15.75" customHeight="1" thickBot="1" x14ac:dyDescent="0.3">
      <c r="C195" s="210" t="str">
        <f>IF(OR(F195="",H195=""),"",IF(F195=H195,1,IF(F195&lt;H195,0,IF(F195-H195&lt;10,2,IF(F195&gt;H195,3,SE)))))</f>
        <v/>
      </c>
      <c r="D195" s="350"/>
      <c r="E195" s="351"/>
      <c r="F195" s="351"/>
      <c r="G195" s="351"/>
      <c r="H195" s="351"/>
      <c r="I195" s="351"/>
      <c r="J195" s="351"/>
      <c r="K195" s="351"/>
      <c r="L195" s="351"/>
      <c r="M195" s="351"/>
      <c r="N195" s="351"/>
      <c r="O195" s="351"/>
      <c r="P195" s="352"/>
      <c r="Q195" s="210" t="str">
        <f>IF(OR(H195="",F195=""),"",IF(H195=F195,1,IF(H195&lt;F195,0,IF(H195-F195&lt;10,2,IF(H195&gt;F195,3,SE)))))</f>
        <v/>
      </c>
      <c r="R195" s="14" t="s">
        <v>61</v>
      </c>
      <c r="S195" s="206"/>
      <c r="T195" s="206"/>
      <c r="U195" s="210"/>
      <c r="V195" s="211"/>
      <c r="W195" s="211"/>
      <c r="X195" s="211"/>
      <c r="Y195" s="211"/>
      <c r="Z195" s="211"/>
      <c r="AA195" s="211"/>
      <c r="AB195" s="211"/>
      <c r="AC195" s="211"/>
      <c r="AD195" s="211"/>
      <c r="AE195" s="211"/>
      <c r="AF195" s="211"/>
      <c r="AG195" s="211"/>
      <c r="AH195" s="211"/>
      <c r="AI195" s="211"/>
      <c r="AJ195" s="211"/>
      <c r="AK195" s="211"/>
      <c r="AL195" s="211"/>
      <c r="AM195" s="210"/>
      <c r="AN195" s="210"/>
      <c r="AO195" s="206"/>
      <c r="AP195" s="206"/>
      <c r="AQ195" s="206"/>
      <c r="AR195" s="206"/>
    </row>
    <row r="196" spans="3:44" s="14" customFormat="1" ht="15.75" thickBot="1" x14ac:dyDescent="0.3">
      <c r="C196" s="210" t="str">
        <f>IF(OR(F196="",H196=""),"",IF(F196=H196,1,IF(F196&lt;H196,0,IF(F196-H196&lt;10,2,IF(F196&gt;H196,3,SE)))))</f>
        <v/>
      </c>
      <c r="Q196" s="210" t="str">
        <f>IF(OR(H196="",F196=""),"",IF(H196=F196,1,IF(H196&lt;F196,0,IF(H196-F196&lt;10,2,IF(H196&gt;F196,3,SE)))))</f>
        <v/>
      </c>
      <c r="S196" s="206"/>
      <c r="T196" s="206"/>
      <c r="U196" s="210"/>
      <c r="V196" s="211"/>
      <c r="W196" s="211"/>
      <c r="X196" s="211"/>
      <c r="Y196" s="211"/>
      <c r="Z196" s="211"/>
      <c r="AA196" s="211"/>
      <c r="AB196" s="211"/>
      <c r="AC196" s="211"/>
      <c r="AD196" s="211"/>
      <c r="AE196" s="211"/>
      <c r="AF196" s="213"/>
      <c r="AG196" s="213"/>
      <c r="AH196" s="213"/>
      <c r="AI196" s="213"/>
      <c r="AJ196" s="213"/>
      <c r="AK196" s="211"/>
      <c r="AL196" s="211"/>
      <c r="AM196" s="210"/>
      <c r="AN196" s="210"/>
      <c r="AO196" s="206"/>
      <c r="AP196" s="206"/>
      <c r="AQ196" s="206"/>
      <c r="AR196" s="206"/>
    </row>
    <row r="197" spans="3:44" s="14" customFormat="1" ht="15.75" thickBot="1" x14ac:dyDescent="0.3">
      <c r="C197" s="210" t="str">
        <f>IF(OR(F197="",H197=""),"",IF(F197=H197,1,IF(F197&lt;H197,0,IF(F197-H197&lt;10,2,IF(F197&gt;H197,3,SE)))))</f>
        <v/>
      </c>
      <c r="D197" s="353" t="str">
        <f>V192</f>
        <v>JUVENTUS</v>
      </c>
      <c r="E197" s="353"/>
      <c r="F197" s="78" t="str">
        <f>IF(OR(K23="",L23=""),"",SUM(K23:L23))</f>
        <v/>
      </c>
      <c r="G197" s="15" t="s">
        <v>19</v>
      </c>
      <c r="H197" s="79" t="str">
        <f>IF(OR(K48="",L48=""),"",SUM(K48:L48))</f>
        <v/>
      </c>
      <c r="I197" s="353" t="str">
        <f>V189</f>
        <v>FENERBAHCE</v>
      </c>
      <c r="J197" s="353"/>
      <c r="K197" s="353"/>
      <c r="L197" s="353"/>
      <c r="M197" s="353"/>
      <c r="N197" s="353"/>
      <c r="O197" s="353"/>
      <c r="P197" s="353"/>
      <c r="Q197" s="210" t="str">
        <f>IF(OR(H197="",F197=""),"",IF(H197=F197,1,IF(H197&lt;F197,0,IF(H197-F197&lt;10,2,IF(H197&gt;F197,3,SE)))))</f>
        <v/>
      </c>
      <c r="R197" s="217"/>
      <c r="S197" s="206" t="s">
        <v>62</v>
      </c>
      <c r="T197" s="206"/>
      <c r="U197" s="210"/>
      <c r="V197" s="211"/>
      <c r="W197" s="211"/>
      <c r="X197" s="211"/>
      <c r="Y197" s="211"/>
      <c r="Z197" s="211"/>
      <c r="AA197" s="211"/>
      <c r="AB197" s="211"/>
      <c r="AC197" s="211"/>
      <c r="AD197" s="211"/>
      <c r="AE197" s="211"/>
      <c r="AF197" s="213"/>
      <c r="AG197" s="213"/>
      <c r="AH197" s="213"/>
      <c r="AI197" s="213"/>
      <c r="AJ197" s="213"/>
      <c r="AK197" s="211"/>
      <c r="AL197" s="211"/>
      <c r="AM197" s="210"/>
      <c r="AN197" s="210"/>
      <c r="AO197" s="206"/>
      <c r="AP197" s="206"/>
      <c r="AQ197" s="206"/>
      <c r="AR197" s="206"/>
    </row>
    <row r="198" spans="3:44" s="14" customFormat="1" ht="15.75" thickBot="1" x14ac:dyDescent="0.3">
      <c r="C198" s="210" t="str">
        <f>IF(OR(F198="",H198=""),"",IF(F198=H198,1,IF(F198&lt;H198,0,IF(F198-H198&lt;10,2,IF(F198&gt;H198,3,SE)))))</f>
        <v/>
      </c>
      <c r="D198" s="353" t="str">
        <f>V191</f>
        <v>BAYER LEVERKUNSEN</v>
      </c>
      <c r="E198" s="353"/>
      <c r="F198" s="78" t="str">
        <f>IF(OR(K32="",L32=""),"",SUM(K32:L32))</f>
        <v/>
      </c>
      <c r="G198" s="15" t="s">
        <v>19</v>
      </c>
      <c r="H198" s="79" t="str">
        <f>IF(OR(K40="",L40=""),"",SUM(K40:L40))</f>
        <v/>
      </c>
      <c r="I198" s="353" t="str">
        <f>V190</f>
        <v>BENFICA</v>
      </c>
      <c r="J198" s="353"/>
      <c r="K198" s="353"/>
      <c r="L198" s="353"/>
      <c r="M198" s="353"/>
      <c r="N198" s="353"/>
      <c r="O198" s="353"/>
      <c r="P198" s="353"/>
      <c r="Q198" s="210" t="str">
        <f>IF(OR(H198="",F198=""),"",IF(H198=F198,1,IF(H198&lt;F198,0,IF(H198-F198&lt;10,2,IF(H198&gt;F198,3,SE)))))</f>
        <v/>
      </c>
      <c r="R198" s="218"/>
      <c r="S198" s="206" t="s">
        <v>63</v>
      </c>
      <c r="T198" s="206"/>
      <c r="U198" s="210"/>
      <c r="V198" s="211"/>
      <c r="W198" s="211"/>
      <c r="X198" s="211"/>
      <c r="Y198" s="211"/>
      <c r="Z198" s="211"/>
      <c r="AA198" s="211"/>
      <c r="AB198" s="211"/>
      <c r="AC198" s="211"/>
      <c r="AD198" s="211"/>
      <c r="AE198" s="211"/>
      <c r="AF198" s="213"/>
      <c r="AG198" s="213"/>
      <c r="AH198" s="213"/>
      <c r="AI198" s="213"/>
      <c r="AJ198" s="213"/>
      <c r="AK198" s="211"/>
      <c r="AL198" s="211"/>
      <c r="AM198" s="210"/>
      <c r="AN198" s="210"/>
      <c r="AO198" s="206"/>
      <c r="AP198" s="206"/>
      <c r="AQ198" s="206"/>
      <c r="AR198" s="206"/>
    </row>
    <row r="199" spans="3:44" s="14" customFormat="1" ht="15.75" thickBot="1" x14ac:dyDescent="0.3">
      <c r="C199" s="210" t="str">
        <f>IF(OR(F199="",H199=""),"",IF(F199=H199,1,IF(F199&lt;H199,0,IF(F199-H199&lt;10,2,IF(F199&gt;H199,3,SE)))))</f>
        <v/>
      </c>
      <c r="Q199" s="210" t="str">
        <f>IF(OR(H199="",F199=""),"",IF(H199=F199,1,IF(H199&lt;F199,0,IF(H199-F199&lt;10,2,IF(H199&gt;F199,3,SE)))))</f>
        <v/>
      </c>
      <c r="T199" s="206"/>
      <c r="U199" s="210"/>
      <c r="V199" s="211"/>
      <c r="W199" s="211"/>
      <c r="X199" s="211"/>
      <c r="Y199" s="211"/>
      <c r="Z199" s="211"/>
      <c r="AA199" s="211"/>
      <c r="AB199" s="211"/>
      <c r="AC199" s="211"/>
      <c r="AD199" s="211"/>
      <c r="AE199" s="211"/>
      <c r="AF199" s="213"/>
      <c r="AG199" s="213"/>
      <c r="AH199" s="213"/>
      <c r="AI199" s="213"/>
      <c r="AJ199" s="213"/>
      <c r="AK199" s="211"/>
      <c r="AL199" s="211"/>
      <c r="AM199" s="210"/>
      <c r="AN199" s="210"/>
      <c r="AO199" s="206"/>
      <c r="AP199" s="206"/>
      <c r="AQ199" s="206"/>
      <c r="AR199" s="206"/>
    </row>
    <row r="200" spans="3:44" s="14" customFormat="1" x14ac:dyDescent="0.25">
      <c r="C200" s="210" t="str">
        <f>IF(OR(F200="",H200=""),"",IF(F200=H200,1,IF(F200&lt;H200,0,IF(F200-H200&lt;10,2,IF(F200&gt;H200,3,SE)))))</f>
        <v/>
      </c>
      <c r="D200" s="319" t="s">
        <v>184</v>
      </c>
      <c r="E200" s="320"/>
      <c r="F200" s="320"/>
      <c r="G200" s="320"/>
      <c r="H200" s="320"/>
      <c r="I200" s="320"/>
      <c r="J200" s="320"/>
      <c r="K200" s="320"/>
      <c r="L200" s="320"/>
      <c r="M200" s="320"/>
      <c r="N200" s="320"/>
      <c r="O200" s="320"/>
      <c r="P200" s="321"/>
      <c r="Q200" s="210" t="str">
        <f>IF(OR(H200="",F200=""),"",IF(H200=F200,1,IF(H200&lt;F200,0,IF(H200-F200&lt;10,2,IF(H200&gt;F200,3,SE)))))</f>
        <v/>
      </c>
      <c r="S200" s="206"/>
      <c r="T200" s="206"/>
      <c r="U200" s="210"/>
      <c r="V200" s="211"/>
      <c r="W200" s="211"/>
      <c r="X200" s="211"/>
      <c r="Y200" s="211"/>
      <c r="Z200" s="211"/>
      <c r="AA200" s="211"/>
      <c r="AB200" s="211"/>
      <c r="AC200" s="211"/>
      <c r="AD200" s="211"/>
      <c r="AE200" s="211"/>
      <c r="AF200" s="213"/>
      <c r="AG200" s="213"/>
      <c r="AH200" s="213"/>
      <c r="AI200" s="213"/>
      <c r="AJ200" s="213"/>
      <c r="AK200" s="215"/>
      <c r="AL200" s="211"/>
      <c r="AM200" s="210"/>
      <c r="AN200" s="210"/>
      <c r="AO200" s="206"/>
      <c r="AP200" s="206"/>
      <c r="AQ200" s="206"/>
      <c r="AR200" s="206"/>
    </row>
    <row r="201" spans="3:44" s="14" customFormat="1" ht="15.75" thickBot="1" x14ac:dyDescent="0.3">
      <c r="C201" s="210" t="str">
        <f>IF(OR(F201="",H201=""),"",IF(F201=H201,1,IF(F201&lt;H201,0,IF(F201-H201&lt;10,2,IF(F201&gt;H201,3,SE)))))</f>
        <v/>
      </c>
      <c r="D201" s="322"/>
      <c r="E201" s="323"/>
      <c r="F201" s="323"/>
      <c r="G201" s="323"/>
      <c r="H201" s="323"/>
      <c r="I201" s="323"/>
      <c r="J201" s="323"/>
      <c r="K201" s="323"/>
      <c r="L201" s="323"/>
      <c r="M201" s="323"/>
      <c r="N201" s="323"/>
      <c r="O201" s="323"/>
      <c r="P201" s="324"/>
      <c r="Q201" s="210" t="str">
        <f>IF(OR(H201="",F201=""),"",IF(H201=F201,1,IF(H201&lt;F201,0,IF(H201-F201&lt;10,2,IF(H201&gt;F201,3,SE)))))</f>
        <v/>
      </c>
      <c r="S201" s="206"/>
      <c r="T201" s="206"/>
      <c r="U201" s="210"/>
      <c r="V201" s="211"/>
      <c r="W201" s="211"/>
      <c r="X201" s="211"/>
      <c r="Y201" s="211"/>
      <c r="Z201" s="211"/>
      <c r="AA201" s="211"/>
      <c r="AB201" s="211"/>
      <c r="AC201" s="211"/>
      <c r="AD201" s="211"/>
      <c r="AE201" s="211"/>
      <c r="AF201" s="211"/>
      <c r="AG201" s="215"/>
      <c r="AH201" s="215"/>
      <c r="AI201" s="215"/>
      <c r="AJ201" s="215"/>
      <c r="AK201" s="215"/>
      <c r="AL201" s="211"/>
      <c r="AM201" s="210"/>
      <c r="AN201" s="210"/>
      <c r="AO201" s="206"/>
      <c r="AP201" s="206"/>
      <c r="AQ201" s="210"/>
      <c r="AR201" s="210"/>
    </row>
    <row r="202" spans="3:44" s="14" customFormat="1" x14ac:dyDescent="0.25">
      <c r="C202" s="210" t="str">
        <f>IF(OR(F202="",H202=""),"",IF(F202=H202,1,IF(F202&lt;H202,0,IF(F202-H202&lt;10,2,IF(F202&gt;H202,3,SE)))))</f>
        <v/>
      </c>
      <c r="Q202" s="210" t="str">
        <f>IF(OR(H202="",F202=""),"",IF(H202=F202,1,IF(H202&lt;F202,0,IF(H202-F202&lt;10,2,IF(H202&gt;F202,3,SE)))))</f>
        <v/>
      </c>
      <c r="S202" s="206"/>
      <c r="T202" s="206"/>
      <c r="U202" s="210"/>
      <c r="V202" s="211"/>
      <c r="W202" s="211"/>
      <c r="X202" s="211"/>
      <c r="Y202" s="211"/>
      <c r="Z202" s="211"/>
      <c r="AA202" s="211"/>
      <c r="AB202" s="211"/>
      <c r="AC202" s="211"/>
      <c r="AD202" s="211"/>
      <c r="AE202" s="211"/>
      <c r="AF202" s="211"/>
      <c r="AG202" s="215"/>
      <c r="AH202" s="215"/>
      <c r="AI202" s="215"/>
      <c r="AJ202" s="215"/>
      <c r="AK202" s="215"/>
      <c r="AL202" s="211"/>
      <c r="AM202" s="210"/>
      <c r="AN202" s="210"/>
      <c r="AO202" s="206"/>
      <c r="AP202" s="206"/>
      <c r="AQ202" s="210"/>
      <c r="AR202" s="210"/>
    </row>
    <row r="203" spans="3:44" s="14" customFormat="1" x14ac:dyDescent="0.25">
      <c r="C203" s="210" t="str">
        <f>IF(OR(F203="",H203=""),"",IF(F203=H203,1,IF(F203&lt;H203,0,IF(F203-H203&lt;10,2,IF(F203&gt;H203,3,SE)))))</f>
        <v/>
      </c>
      <c r="D203" s="353" t="str">
        <f>V192</f>
        <v>JUVENTUS</v>
      </c>
      <c r="E203" s="353"/>
      <c r="F203" s="79" t="str">
        <f>IF(OR(M23="",N23=""),"",SUM(M23:N23))</f>
        <v/>
      </c>
      <c r="G203" s="16" t="s">
        <v>19</v>
      </c>
      <c r="H203" s="78" t="str">
        <f>IF(OR(M40="",N40=""),"",SUM(M40:N40))</f>
        <v/>
      </c>
      <c r="I203" s="353" t="str">
        <f>V190</f>
        <v>BENFICA</v>
      </c>
      <c r="J203" s="353"/>
      <c r="K203" s="353"/>
      <c r="L203" s="353"/>
      <c r="M203" s="353"/>
      <c r="N203" s="353"/>
      <c r="O203" s="353"/>
      <c r="P203" s="353"/>
      <c r="Q203" s="210" t="str">
        <f>IF(OR(H203="",F203=""),"",IF(H203=F203,1,IF(H203&lt;F203,0,IF(H203-F203&lt;10,2,IF(H203&gt;F203,3,SE)))))</f>
        <v/>
      </c>
      <c r="S203" s="206"/>
      <c r="T203" s="206"/>
      <c r="U203" s="210"/>
      <c r="V203" s="211"/>
      <c r="W203" s="211"/>
      <c r="X203" s="211"/>
      <c r="Y203" s="211"/>
      <c r="Z203" s="211"/>
      <c r="AA203" s="211"/>
      <c r="AB203" s="211"/>
      <c r="AC203" s="211"/>
      <c r="AD203" s="211"/>
      <c r="AE203" s="211"/>
      <c r="AF203" s="211"/>
      <c r="AG203" s="215"/>
      <c r="AH203" s="215"/>
      <c r="AI203" s="215"/>
      <c r="AJ203" s="215"/>
      <c r="AK203" s="215"/>
      <c r="AL203" s="211"/>
      <c r="AM203" s="210"/>
      <c r="AN203" s="210"/>
      <c r="AO203" s="206"/>
      <c r="AP203" s="206"/>
      <c r="AQ203" s="210"/>
      <c r="AR203" s="210"/>
    </row>
    <row r="204" spans="3:44" s="14" customFormat="1" x14ac:dyDescent="0.25">
      <c r="C204" s="210" t="str">
        <f>IF(OR(F204="",H204=""),"",IF(F204=H204,1,IF(F204&lt;H204,0,IF(F204-H204&lt;10,2,IF(F204&gt;H204,3,SE)))))</f>
        <v/>
      </c>
      <c r="D204" s="353" t="str">
        <f>V191</f>
        <v>BAYER LEVERKUNSEN</v>
      </c>
      <c r="E204" s="353"/>
      <c r="F204" s="78" t="str">
        <f>IF(OR(M32="",N32=""),"",SUM(M32:N32))</f>
        <v/>
      </c>
      <c r="G204" s="16" t="s">
        <v>19</v>
      </c>
      <c r="H204" s="79" t="str">
        <f>IF(OR(M48="",N48=""),"",SUM(M48:N48))</f>
        <v/>
      </c>
      <c r="I204" s="353" t="str">
        <f>V189</f>
        <v>FENERBAHCE</v>
      </c>
      <c r="J204" s="353"/>
      <c r="K204" s="353"/>
      <c r="L204" s="353"/>
      <c r="M204" s="353"/>
      <c r="N204" s="353"/>
      <c r="O204" s="353"/>
      <c r="P204" s="353"/>
      <c r="Q204" s="210" t="str">
        <f>IF(OR(H204="",F204=""),"",IF(H204=F204,1,IF(H204&lt;F204,0,IF(H204-F204&lt;10,2,IF(H204&gt;F204,3,SE)))))</f>
        <v/>
      </c>
      <c r="S204" s="206"/>
      <c r="T204" s="206"/>
      <c r="U204" s="210"/>
      <c r="V204" s="211"/>
      <c r="W204" s="211"/>
      <c r="X204" s="211"/>
      <c r="Y204" s="211"/>
      <c r="Z204" s="211"/>
      <c r="AA204" s="211"/>
      <c r="AB204" s="211"/>
      <c r="AC204" s="211"/>
      <c r="AD204" s="211"/>
      <c r="AE204" s="211"/>
      <c r="AF204" s="211"/>
      <c r="AG204" s="215"/>
      <c r="AH204" s="215"/>
      <c r="AI204" s="215"/>
      <c r="AJ204" s="215"/>
      <c r="AK204" s="215"/>
      <c r="AL204" s="211"/>
      <c r="AM204" s="210"/>
      <c r="AN204" s="210"/>
      <c r="AO204" s="206"/>
      <c r="AP204" s="206"/>
      <c r="AQ204" s="210"/>
      <c r="AR204" s="210"/>
    </row>
    <row r="205" spans="3:44" s="14" customFormat="1" ht="15.75" thickBot="1" x14ac:dyDescent="0.3">
      <c r="C205" s="210" t="str">
        <f>IF(OR(F205="",H205=""),"",IF(F205=H205,1,IF(F205&lt;H205,0,IF(F205-H205&lt;10,2,IF(F205&gt;H205,3,SE)))))</f>
        <v/>
      </c>
      <c r="F205" s="17"/>
      <c r="Q205" s="210" t="str">
        <f>IF(OR(H205="",F205=""),"",IF(H205=F205,1,IF(H205&lt;F205,0,IF(H205-F205&lt;10,2,IF(H205&gt;F205,3,SE)))))</f>
        <v/>
      </c>
      <c r="S205" s="206"/>
      <c r="T205" s="206"/>
      <c r="U205" s="210"/>
      <c r="V205" s="211"/>
      <c r="W205" s="211"/>
      <c r="X205" s="211"/>
      <c r="Y205" s="211"/>
      <c r="Z205" s="211"/>
      <c r="AA205" s="211"/>
      <c r="AB205" s="211"/>
      <c r="AC205" s="211"/>
      <c r="AD205" s="211"/>
      <c r="AE205" s="211"/>
      <c r="AF205" s="211"/>
      <c r="AG205" s="215"/>
      <c r="AH205" s="215"/>
      <c r="AI205" s="215"/>
      <c r="AJ205" s="215"/>
      <c r="AK205" s="215"/>
      <c r="AL205" s="211"/>
      <c r="AM205" s="210"/>
      <c r="AN205" s="210"/>
      <c r="AO205" s="206"/>
      <c r="AP205" s="206"/>
      <c r="AQ205" s="210"/>
      <c r="AR205" s="210"/>
    </row>
    <row r="206" spans="3:44" s="14" customFormat="1" x14ac:dyDescent="0.25">
      <c r="C206" s="210" t="str">
        <f>IF(OR(F206="",H206=""),"",IF(F206=H206,1,IF(F206&lt;H206,0,IF(F206-H206&lt;10,2,IF(F206&gt;H206,3,SE)))))</f>
        <v/>
      </c>
      <c r="D206" s="319" t="s">
        <v>185</v>
      </c>
      <c r="E206" s="320"/>
      <c r="F206" s="320"/>
      <c r="G206" s="320"/>
      <c r="H206" s="320"/>
      <c r="I206" s="320"/>
      <c r="J206" s="320"/>
      <c r="K206" s="320"/>
      <c r="L206" s="320"/>
      <c r="M206" s="320"/>
      <c r="N206" s="320"/>
      <c r="O206" s="320"/>
      <c r="P206" s="321"/>
      <c r="Q206" s="210" t="str">
        <f>IF(OR(H206="",F206=""),"",IF(H206=F206,1,IF(H206&lt;F206,0,IF(H206-F206&lt;10,2,IF(H206&gt;F206,3,SE)))))</f>
        <v/>
      </c>
      <c r="S206" s="206"/>
      <c r="T206" s="206"/>
      <c r="U206" s="210"/>
      <c r="V206" s="211"/>
      <c r="W206" s="211"/>
      <c r="X206" s="211"/>
      <c r="Y206" s="211"/>
      <c r="Z206" s="211"/>
      <c r="AA206" s="211"/>
      <c r="AB206" s="211"/>
      <c r="AC206" s="211"/>
      <c r="AD206" s="211"/>
      <c r="AE206" s="211"/>
      <c r="AF206" s="211"/>
      <c r="AG206" s="211"/>
      <c r="AH206" s="211"/>
      <c r="AI206" s="211"/>
      <c r="AJ206" s="211"/>
      <c r="AK206" s="211"/>
      <c r="AL206" s="211"/>
      <c r="AM206" s="210"/>
      <c r="AN206" s="210"/>
      <c r="AO206" s="206"/>
      <c r="AP206" s="206"/>
      <c r="AQ206" s="210"/>
      <c r="AR206" s="210"/>
    </row>
    <row r="207" spans="3:44" s="14" customFormat="1" ht="15.75" thickBot="1" x14ac:dyDescent="0.3">
      <c r="C207" s="210" t="str">
        <f>IF(OR(F207="",H207=""),"",IF(F207=H207,1,IF(F207&lt;H207,0,IF(F207-H207&lt;10,2,IF(F207&gt;H207,3,SE)))))</f>
        <v/>
      </c>
      <c r="D207" s="322"/>
      <c r="E207" s="323"/>
      <c r="F207" s="323"/>
      <c r="G207" s="323"/>
      <c r="H207" s="323"/>
      <c r="I207" s="323"/>
      <c r="J207" s="323"/>
      <c r="K207" s="323"/>
      <c r="L207" s="323"/>
      <c r="M207" s="323"/>
      <c r="N207" s="323"/>
      <c r="O207" s="323"/>
      <c r="P207" s="324"/>
      <c r="Q207" s="210" t="str">
        <f>IF(OR(H207="",F207=""),"",IF(H207=F207,1,IF(H207&lt;F207,0,IF(H207-F207&lt;10,2,IF(H207&gt;F207,3,SE)))))</f>
        <v/>
      </c>
      <c r="S207" s="206"/>
      <c r="T207" s="206"/>
      <c r="U207" s="210"/>
      <c r="V207" s="211"/>
      <c r="W207" s="211"/>
      <c r="X207" s="211"/>
      <c r="Y207" s="211"/>
      <c r="Z207" s="211"/>
      <c r="AA207" s="211"/>
      <c r="AB207" s="211"/>
      <c r="AC207" s="211"/>
      <c r="AD207" s="211"/>
      <c r="AE207" s="211"/>
      <c r="AF207" s="211"/>
      <c r="AG207" s="211"/>
      <c r="AH207" s="211"/>
      <c r="AI207" s="211"/>
      <c r="AJ207" s="211"/>
      <c r="AK207" s="211"/>
      <c r="AL207" s="211"/>
      <c r="AM207" s="210"/>
      <c r="AN207" s="210"/>
      <c r="AO207" s="206"/>
      <c r="AP207" s="206"/>
      <c r="AQ207" s="210"/>
      <c r="AR207" s="210"/>
    </row>
    <row r="208" spans="3:44" s="14" customFormat="1" x14ac:dyDescent="0.25">
      <c r="C208" s="210" t="str">
        <f>IF(OR(F208="",H208=""),"",IF(F208=H208,1,IF(F208&lt;H208,0,IF(F208-H208&lt;10,2,IF(F208&gt;H208,3,SE)))))</f>
        <v/>
      </c>
      <c r="Q208" s="210" t="str">
        <f>IF(OR(H208="",F208=""),"",IF(H208=F208,1,IF(H208&lt;F208,0,IF(H208-F208&lt;10,2,IF(H208&gt;F208,3,SE)))))</f>
        <v/>
      </c>
      <c r="S208" s="206"/>
      <c r="T208" s="206"/>
      <c r="U208" s="210"/>
      <c r="V208" s="211"/>
      <c r="W208" s="211"/>
      <c r="X208" s="211"/>
      <c r="Y208" s="211"/>
      <c r="Z208" s="211"/>
      <c r="AA208" s="211"/>
      <c r="AB208" s="211"/>
      <c r="AC208" s="211"/>
      <c r="AD208" s="211"/>
      <c r="AE208" s="211"/>
      <c r="AF208" s="211"/>
      <c r="AG208" s="211"/>
      <c r="AH208" s="211"/>
      <c r="AI208" s="211"/>
      <c r="AJ208" s="211"/>
      <c r="AK208" s="211"/>
      <c r="AL208" s="211"/>
      <c r="AM208" s="210"/>
      <c r="AN208" s="210"/>
      <c r="AO208" s="206"/>
      <c r="AP208" s="206"/>
      <c r="AQ208" s="210"/>
      <c r="AR208" s="210"/>
    </row>
    <row r="209" spans="3:44" s="14" customFormat="1" x14ac:dyDescent="0.25">
      <c r="C209" s="210" t="str">
        <f>IF(OR(F209="",H209=""),"",IF(F209=H209,1,IF(F209&lt;H209,0,IF(F209-H209&lt;10,2,IF(F209&gt;H209,3,SE)))))</f>
        <v/>
      </c>
      <c r="D209" s="353" t="str">
        <f>V192</f>
        <v>JUVENTUS</v>
      </c>
      <c r="E209" s="353"/>
      <c r="F209" s="78" t="str">
        <f>IF(OR(O23="",P23=""),"",SUM(O23:P23))</f>
        <v/>
      </c>
      <c r="G209" s="15" t="s">
        <v>19</v>
      </c>
      <c r="H209" s="79" t="str">
        <f>IF(OR(O32="",P32=""),"",SUM(O32:P32))</f>
        <v/>
      </c>
      <c r="I209" s="353" t="str">
        <f>V191</f>
        <v>BAYER LEVERKUNSEN</v>
      </c>
      <c r="J209" s="353"/>
      <c r="K209" s="353"/>
      <c r="L209" s="353"/>
      <c r="M209" s="353"/>
      <c r="N209" s="353"/>
      <c r="O209" s="353"/>
      <c r="P209" s="353"/>
      <c r="Q209" s="210" t="str">
        <f>IF(OR(H209="",F209=""),"",IF(H209=F209,1,IF(H209&lt;F209,0,IF(H209-F209&lt;10,2,IF(H209&gt;F209,3,SE)))))</f>
        <v/>
      </c>
      <c r="S209" s="206"/>
      <c r="T209" s="206"/>
      <c r="U209" s="210"/>
      <c r="V209" s="211"/>
      <c r="W209" s="211"/>
      <c r="X209" s="211"/>
      <c r="Y209" s="211"/>
      <c r="Z209" s="211"/>
      <c r="AA209" s="211"/>
      <c r="AB209" s="211"/>
      <c r="AC209" s="211"/>
      <c r="AD209" s="211"/>
      <c r="AE209" s="211"/>
      <c r="AF209" s="211"/>
      <c r="AG209" s="211"/>
      <c r="AH209" s="211"/>
      <c r="AI209" s="211"/>
      <c r="AJ209" s="211"/>
      <c r="AK209" s="211"/>
      <c r="AL209" s="211"/>
      <c r="AM209" s="210"/>
      <c r="AN209" s="210"/>
      <c r="AO209" s="206"/>
      <c r="AP209" s="206"/>
      <c r="AQ209" s="210"/>
      <c r="AR209" s="210"/>
    </row>
    <row r="210" spans="3:44" s="14" customFormat="1" x14ac:dyDescent="0.25">
      <c r="C210" s="210" t="str">
        <f>IF(OR(F210="",H210=""),"",IF(F210=H210,1,IF(F210&lt;H210,0,IF(F210-H210&lt;10,2,IF(F210&gt;H210,3,SE)))))</f>
        <v/>
      </c>
      <c r="D210" s="353" t="str">
        <f>V190</f>
        <v>BENFICA</v>
      </c>
      <c r="E210" s="353"/>
      <c r="F210" s="78" t="str">
        <f>IF(OR(O40="",P40=""),"",SUM(O40:P40))</f>
        <v/>
      </c>
      <c r="G210" s="15" t="s">
        <v>19</v>
      </c>
      <c r="H210" s="79" t="str">
        <f>IF(OR(O48="",P48=""),"",SUM(O48:P48))</f>
        <v/>
      </c>
      <c r="I210" s="353" t="str">
        <f>V189</f>
        <v>FENERBAHCE</v>
      </c>
      <c r="J210" s="353"/>
      <c r="K210" s="353"/>
      <c r="L210" s="353"/>
      <c r="M210" s="353"/>
      <c r="N210" s="353"/>
      <c r="O210" s="353"/>
      <c r="P210" s="353"/>
      <c r="Q210" s="210" t="str">
        <f>IF(OR(H210="",F210=""),"",IF(H210=F210,1,IF(H210&lt;F210,0,IF(H210-F210&lt;10,2,IF(H210&gt;F210,3,SE)))))</f>
        <v/>
      </c>
      <c r="S210" s="206"/>
      <c r="T210" s="206"/>
      <c r="U210" s="210"/>
      <c r="V210" s="211"/>
      <c r="W210" s="211"/>
      <c r="X210" s="211"/>
      <c r="Y210" s="211"/>
      <c r="Z210" s="211"/>
      <c r="AA210" s="211"/>
      <c r="AB210" s="211"/>
      <c r="AC210" s="211"/>
      <c r="AD210" s="211"/>
      <c r="AE210" s="211"/>
      <c r="AF210" s="211"/>
      <c r="AG210" s="211"/>
      <c r="AH210" s="211"/>
      <c r="AI210" s="211"/>
      <c r="AJ210" s="211"/>
      <c r="AK210" s="211"/>
      <c r="AL210" s="211"/>
      <c r="AM210" s="210"/>
      <c r="AN210" s="210"/>
      <c r="AO210" s="206"/>
      <c r="AP210" s="206"/>
      <c r="AQ210" s="210"/>
      <c r="AR210" s="210"/>
    </row>
    <row r="211" spans="3:44" s="14" customFormat="1" ht="15.75" thickBot="1" x14ac:dyDescent="0.3">
      <c r="C211" s="210" t="str">
        <f>IF(OR(F211="",H211=""),"",IF(F211=H211,1,IF(F211&lt;H211,0,IF(F211-H211&lt;10,2,IF(F211&gt;H211,3,SE)))))</f>
        <v/>
      </c>
      <c r="Q211" s="210" t="str">
        <f>IF(OR(H211="",F211=""),"",IF(H211=F211,1,IF(H211&lt;F211,0,IF(H211-F211&lt;10,2,IF(H211&gt;F211,3,SE)))))</f>
        <v/>
      </c>
      <c r="S211" s="206"/>
      <c r="T211" s="206"/>
      <c r="U211" s="210"/>
      <c r="V211" s="211"/>
      <c r="W211" s="211"/>
      <c r="X211" s="211"/>
      <c r="Y211" s="211"/>
      <c r="Z211" s="211"/>
      <c r="AA211" s="211"/>
      <c r="AB211" s="211"/>
      <c r="AC211" s="211"/>
      <c r="AD211" s="211"/>
      <c r="AE211" s="211"/>
      <c r="AF211" s="211"/>
      <c r="AG211" s="211"/>
      <c r="AH211" s="211"/>
      <c r="AI211" s="211"/>
      <c r="AJ211" s="211"/>
      <c r="AK211" s="211"/>
      <c r="AL211" s="211"/>
      <c r="AM211" s="210"/>
      <c r="AN211" s="210"/>
      <c r="AO211" s="206"/>
      <c r="AP211" s="206"/>
      <c r="AQ211" s="210"/>
      <c r="AR211" s="210"/>
    </row>
    <row r="212" spans="3:44" s="14" customFormat="1" x14ac:dyDescent="0.25">
      <c r="C212" s="210" t="str">
        <f>IF(OR(F212="",H212=""),"",IF(F212=H212,1,IF(F212&lt;H212,0,IF(F212-H212&lt;10,2,IF(F212&gt;H212,3,SE)))))</f>
        <v/>
      </c>
      <c r="D212" s="319" t="s">
        <v>186</v>
      </c>
      <c r="E212" s="320"/>
      <c r="F212" s="320"/>
      <c r="G212" s="320"/>
      <c r="H212" s="320"/>
      <c r="I212" s="320"/>
      <c r="J212" s="320"/>
      <c r="K212" s="320"/>
      <c r="L212" s="320"/>
      <c r="M212" s="320"/>
      <c r="N212" s="320"/>
      <c r="O212" s="320"/>
      <c r="P212" s="321"/>
      <c r="Q212" s="210" t="str">
        <f>IF(OR(H212="",F212=""),"",IF(H212=F212,1,IF(H212&lt;F212,0,IF(H212-F212&lt;10,2,IF(H212&gt;F212,3,SE)))))</f>
        <v/>
      </c>
      <c r="S212" s="206"/>
      <c r="T212" s="206"/>
      <c r="U212" s="210"/>
      <c r="V212" s="211"/>
      <c r="W212" s="211"/>
      <c r="X212" s="211"/>
      <c r="Y212" s="211"/>
      <c r="Z212" s="211"/>
      <c r="AA212" s="211"/>
      <c r="AB212" s="211"/>
      <c r="AC212" s="211"/>
      <c r="AD212" s="211"/>
      <c r="AE212" s="211"/>
      <c r="AF212" s="211"/>
      <c r="AG212" s="211"/>
      <c r="AH212" s="211"/>
      <c r="AI212" s="211"/>
      <c r="AJ212" s="211"/>
      <c r="AK212" s="211"/>
      <c r="AL212" s="211"/>
      <c r="AM212" s="210"/>
      <c r="AN212" s="210"/>
      <c r="AO212" s="206"/>
      <c r="AP212" s="206"/>
      <c r="AQ212" s="210"/>
      <c r="AR212" s="210"/>
    </row>
    <row r="213" spans="3:44" s="14" customFormat="1" ht="15.75" thickBot="1" x14ac:dyDescent="0.3">
      <c r="C213" s="210" t="str">
        <f>IF(OR(F213="",H213=""),"",IF(F213=H213,1,IF(F213&lt;H213,0,IF(F213-H213&lt;10,2,IF(F213&gt;H213,3,SE)))))</f>
        <v/>
      </c>
      <c r="D213" s="322"/>
      <c r="E213" s="323"/>
      <c r="F213" s="323"/>
      <c r="G213" s="323"/>
      <c r="H213" s="323"/>
      <c r="I213" s="323"/>
      <c r="J213" s="323"/>
      <c r="K213" s="323"/>
      <c r="L213" s="323"/>
      <c r="M213" s="323"/>
      <c r="N213" s="323"/>
      <c r="O213" s="323"/>
      <c r="P213" s="324"/>
      <c r="Q213" s="210" t="str">
        <f>IF(OR(H213="",F213=""),"",IF(H213=F213,1,IF(H213&lt;F213,0,IF(H213-F213&lt;10,2,IF(H213&gt;F213,3,SE)))))</f>
        <v/>
      </c>
      <c r="S213" s="206"/>
      <c r="T213" s="206"/>
      <c r="U213" s="210"/>
      <c r="V213" s="211"/>
      <c r="W213" s="211"/>
      <c r="X213" s="211"/>
      <c r="Y213" s="211"/>
      <c r="Z213" s="211"/>
      <c r="AA213" s="211"/>
      <c r="AB213" s="211"/>
      <c r="AC213" s="211"/>
      <c r="AD213" s="211"/>
      <c r="AE213" s="211"/>
      <c r="AF213" s="211"/>
      <c r="AG213" s="211"/>
      <c r="AH213" s="211"/>
      <c r="AI213" s="211"/>
      <c r="AJ213" s="211"/>
      <c r="AK213" s="211"/>
      <c r="AL213" s="211"/>
      <c r="AM213" s="210"/>
      <c r="AN213" s="210"/>
      <c r="AO213" s="206"/>
      <c r="AP213" s="206"/>
      <c r="AQ213" s="210"/>
      <c r="AR213" s="210"/>
    </row>
    <row r="214" spans="3:44" s="14" customFormat="1" x14ac:dyDescent="0.25">
      <c r="C214" s="210" t="str">
        <f>IF(OR(F214="",H214=""),"",IF(F214=H214,1,IF(F214&lt;H214,0,IF(F214-H214&lt;10,2,IF(F214&gt;H214,3,SE)))))</f>
        <v/>
      </c>
      <c r="Q214" s="210" t="str">
        <f>IF(OR(H214="",F214=""),"",IF(H214=F214,1,IF(H214&lt;F214,0,IF(H214-F214&lt;10,2,IF(H214&gt;F214,3,SE)))))</f>
        <v/>
      </c>
      <c r="S214" s="206"/>
      <c r="T214" s="206"/>
      <c r="U214" s="210"/>
      <c r="V214" s="211"/>
      <c r="W214" s="211"/>
      <c r="X214" s="211"/>
      <c r="Y214" s="211"/>
      <c r="Z214" s="211"/>
      <c r="AA214" s="211"/>
      <c r="AB214" s="211"/>
      <c r="AC214" s="211"/>
      <c r="AD214" s="211"/>
      <c r="AE214" s="211"/>
      <c r="AF214" s="211"/>
      <c r="AG214" s="211"/>
      <c r="AH214" s="211"/>
      <c r="AI214" s="211"/>
      <c r="AJ214" s="211"/>
      <c r="AK214" s="211"/>
      <c r="AL214" s="211"/>
      <c r="AM214" s="210"/>
      <c r="AN214" s="210"/>
      <c r="AO214" s="206"/>
      <c r="AP214" s="206"/>
      <c r="AQ214" s="210"/>
      <c r="AR214" s="210"/>
    </row>
    <row r="215" spans="3:44" s="14" customFormat="1" x14ac:dyDescent="0.25">
      <c r="C215" s="210" t="str">
        <f>IF(OR(F215="",H215=""),"",IF(F215=H215,1,IF(F215&lt;H215,0,IF(F215-H215&lt;10,2,IF(F215&gt;H215,3,SE)))))</f>
        <v/>
      </c>
      <c r="D215" s="353" t="str">
        <f>V192</f>
        <v>JUVENTUS</v>
      </c>
      <c r="E215" s="353"/>
      <c r="F215" s="78" t="str">
        <f>IF(OR(Q23="",R23=""),"",SUM(Q23:R23))</f>
        <v/>
      </c>
      <c r="G215" s="16" t="s">
        <v>19</v>
      </c>
      <c r="H215" s="79" t="str">
        <f>IF(OR(Q48="",R48=""),"",SUM(Q48:R48))</f>
        <v/>
      </c>
      <c r="I215" s="353" t="str">
        <f>V189</f>
        <v>FENERBAHCE</v>
      </c>
      <c r="J215" s="353"/>
      <c r="K215" s="353"/>
      <c r="L215" s="353"/>
      <c r="M215" s="353"/>
      <c r="N215" s="353"/>
      <c r="O215" s="353"/>
      <c r="P215" s="353"/>
      <c r="Q215" s="210" t="str">
        <f>IF(OR(H215="",F215=""),"",IF(H215=F215,1,IF(H215&lt;F215,0,IF(H215-F215&lt;10,2,IF(H215&gt;F215,3,SE)))))</f>
        <v/>
      </c>
      <c r="S215" s="206"/>
      <c r="T215" s="206"/>
      <c r="U215" s="210"/>
      <c r="V215" s="211"/>
      <c r="W215" s="211"/>
      <c r="X215" s="211"/>
      <c r="Y215" s="211"/>
      <c r="Z215" s="211"/>
      <c r="AA215" s="211"/>
      <c r="AB215" s="211"/>
      <c r="AC215" s="211"/>
      <c r="AD215" s="211"/>
      <c r="AE215" s="211"/>
      <c r="AF215" s="211"/>
      <c r="AG215" s="211"/>
      <c r="AH215" s="211"/>
      <c r="AI215" s="211"/>
      <c r="AJ215" s="211"/>
      <c r="AK215" s="211"/>
      <c r="AL215" s="211"/>
      <c r="AM215" s="210"/>
      <c r="AN215" s="210"/>
      <c r="AO215" s="206"/>
      <c r="AP215" s="206"/>
      <c r="AQ215" s="210"/>
      <c r="AR215" s="210"/>
    </row>
    <row r="216" spans="3:44" s="14" customFormat="1" x14ac:dyDescent="0.25">
      <c r="C216" s="210" t="str">
        <f>IF(OR(F216="",H216=""),"",IF(F216=H216,1,IF(F216&lt;H216,0,IF(F216-H216&lt;10,2,IF(F216&gt;H216,3,SE)))))</f>
        <v/>
      </c>
      <c r="D216" s="353" t="str">
        <f>V191</f>
        <v>BAYER LEVERKUNSEN</v>
      </c>
      <c r="E216" s="353"/>
      <c r="F216" s="79" t="str">
        <f>IF(OR(Q32="",R32=""),"",SUM(Q32:R32))</f>
        <v/>
      </c>
      <c r="G216" s="16" t="s">
        <v>19</v>
      </c>
      <c r="H216" s="78" t="str">
        <f>IF(OR(Q40="",R40=""),"",SUM(Q40:R40))</f>
        <v/>
      </c>
      <c r="I216" s="353" t="str">
        <f>V190</f>
        <v>BENFICA</v>
      </c>
      <c r="J216" s="353"/>
      <c r="K216" s="353"/>
      <c r="L216" s="353"/>
      <c r="M216" s="353"/>
      <c r="N216" s="353"/>
      <c r="O216" s="353"/>
      <c r="P216" s="353"/>
      <c r="Q216" s="210" t="str">
        <f>IF(OR(H216="",F216=""),"",IF(H216=F216,1,IF(H216&lt;F216,0,IF(H216-F216&lt;10,2,IF(H216&gt;F216,3,SE)))))</f>
        <v/>
      </c>
      <c r="S216" s="206"/>
      <c r="T216" s="206"/>
      <c r="U216" s="210"/>
      <c r="V216" s="211"/>
      <c r="W216" s="211"/>
      <c r="X216" s="211"/>
      <c r="Y216" s="211"/>
      <c r="Z216" s="211"/>
      <c r="AA216" s="211"/>
      <c r="AB216" s="211"/>
      <c r="AC216" s="211"/>
      <c r="AD216" s="211"/>
      <c r="AE216" s="211"/>
      <c r="AF216" s="211"/>
      <c r="AG216" s="211"/>
      <c r="AH216" s="211"/>
      <c r="AI216" s="211"/>
      <c r="AJ216" s="211"/>
      <c r="AK216" s="211"/>
      <c r="AL216" s="211"/>
      <c r="AM216" s="210"/>
      <c r="AN216" s="210"/>
      <c r="AO216" s="206"/>
      <c r="AP216" s="206"/>
      <c r="AQ216" s="210"/>
      <c r="AR216" s="210"/>
    </row>
    <row r="217" spans="3:44" s="14" customFormat="1" ht="15.75" thickBot="1" x14ac:dyDescent="0.3">
      <c r="C217" s="210" t="str">
        <f>IF(OR(F217="",H217=""),"",IF(F217=H217,1,IF(F217&lt;H217,0,IF(F217-H217&lt;10,2,IF(F217&gt;H217,3,SE)))))</f>
        <v/>
      </c>
      <c r="Q217" s="210" t="str">
        <f>IF(OR(H217="",F217=""),"",IF(H217=F217,1,IF(H217&lt;F217,0,IF(H217-F217&lt;10,2,IF(H217&gt;F217,3,SE)))))</f>
        <v/>
      </c>
      <c r="S217" s="206"/>
      <c r="T217" s="206"/>
      <c r="U217" s="210"/>
      <c r="V217" s="211"/>
      <c r="W217" s="211"/>
      <c r="X217" s="211"/>
      <c r="Y217" s="211"/>
      <c r="Z217" s="211"/>
      <c r="AA217" s="211"/>
      <c r="AB217" s="211"/>
      <c r="AC217" s="211"/>
      <c r="AD217" s="211"/>
      <c r="AE217" s="211"/>
      <c r="AF217" s="211"/>
      <c r="AG217" s="211"/>
      <c r="AH217" s="211"/>
      <c r="AI217" s="211"/>
      <c r="AJ217" s="211"/>
      <c r="AK217" s="211"/>
      <c r="AL217" s="211"/>
      <c r="AM217" s="210"/>
      <c r="AN217" s="210"/>
      <c r="AO217" s="206"/>
      <c r="AP217" s="206"/>
      <c r="AQ217" s="210"/>
      <c r="AR217" s="210"/>
    </row>
    <row r="218" spans="3:44" s="14" customFormat="1" x14ac:dyDescent="0.25">
      <c r="C218" s="210" t="str">
        <f>IF(OR(F218="",H218=""),"",IF(F218=H218,1,IF(F218&lt;H218,0,IF(F218-H218&lt;10,2,IF(F218&gt;H218,3,SE)))))</f>
        <v/>
      </c>
      <c r="D218" s="319" t="s">
        <v>187</v>
      </c>
      <c r="E218" s="320"/>
      <c r="F218" s="320"/>
      <c r="G218" s="320"/>
      <c r="H218" s="320"/>
      <c r="I218" s="320"/>
      <c r="J218" s="320"/>
      <c r="K218" s="320"/>
      <c r="L218" s="320"/>
      <c r="M218" s="320"/>
      <c r="N218" s="320"/>
      <c r="O218" s="320"/>
      <c r="P218" s="321"/>
      <c r="Q218" s="210" t="str">
        <f>IF(OR(H218="",F218=""),"",IF(H218=F218,1,IF(H218&lt;F218,0,IF(H218-F218&lt;10,2,IF(H218&gt;F218,3,SE)))))</f>
        <v/>
      </c>
      <c r="S218" s="206"/>
      <c r="T218" s="206"/>
      <c r="U218" s="210"/>
      <c r="V218" s="211"/>
      <c r="W218" s="211"/>
      <c r="X218" s="211"/>
      <c r="Y218" s="211"/>
      <c r="Z218" s="211"/>
      <c r="AA218" s="211"/>
      <c r="AB218" s="211"/>
      <c r="AC218" s="211"/>
      <c r="AD218" s="211"/>
      <c r="AE218" s="211"/>
      <c r="AF218" s="211"/>
      <c r="AG218" s="211"/>
      <c r="AH218" s="211"/>
      <c r="AI218" s="211"/>
      <c r="AJ218" s="211"/>
      <c r="AK218" s="211"/>
      <c r="AL218" s="211"/>
      <c r="AM218" s="210"/>
      <c r="AN218" s="210"/>
      <c r="AO218" s="206"/>
      <c r="AP218" s="206"/>
      <c r="AQ218" s="210"/>
      <c r="AR218" s="210"/>
    </row>
    <row r="219" spans="3:44" s="14" customFormat="1" ht="15.75" thickBot="1" x14ac:dyDescent="0.3">
      <c r="C219" s="210" t="str">
        <f>IF(OR(F219="",H219=""),"",IF(F219=H219,1,IF(F219&lt;H219,0,IF(F219-H219&lt;10,2,IF(F219&gt;H219,3,SE)))))</f>
        <v/>
      </c>
      <c r="D219" s="322"/>
      <c r="E219" s="323"/>
      <c r="F219" s="323"/>
      <c r="G219" s="323"/>
      <c r="H219" s="323"/>
      <c r="I219" s="323"/>
      <c r="J219" s="323"/>
      <c r="K219" s="323"/>
      <c r="L219" s="323"/>
      <c r="M219" s="323"/>
      <c r="N219" s="323"/>
      <c r="O219" s="323"/>
      <c r="P219" s="324"/>
      <c r="Q219" s="210" t="str">
        <f>IF(OR(H219="",F219=""),"",IF(H219=F219,1,IF(H219&lt;F219,0,IF(H219-F219&lt;10,2,IF(H219&gt;F219,3,SE)))))</f>
        <v/>
      </c>
      <c r="S219" s="206"/>
      <c r="T219" s="206"/>
      <c r="U219" s="210"/>
      <c r="V219" s="211"/>
      <c r="W219" s="211"/>
      <c r="X219" s="211"/>
      <c r="Y219" s="211"/>
      <c r="Z219" s="211"/>
      <c r="AA219" s="211"/>
      <c r="AB219" s="211"/>
      <c r="AC219" s="211"/>
      <c r="AD219" s="211"/>
      <c r="AE219" s="211"/>
      <c r="AF219" s="211"/>
      <c r="AG219" s="211"/>
      <c r="AH219" s="211"/>
      <c r="AI219" s="211"/>
      <c r="AJ219" s="211"/>
      <c r="AK219" s="211"/>
      <c r="AL219" s="211"/>
      <c r="AM219" s="210"/>
      <c r="AN219" s="210"/>
      <c r="AO219" s="206"/>
      <c r="AP219" s="206"/>
      <c r="AQ219" s="210"/>
      <c r="AR219" s="210"/>
    </row>
    <row r="220" spans="3:44" s="14" customFormat="1" x14ac:dyDescent="0.25">
      <c r="C220" s="210" t="str">
        <f>IF(OR(F220="",H220=""),"",IF(F220=H220,1,IF(F220&lt;H220,0,IF(F220-H220&lt;10,2,IF(F220&gt;H220,3,SE)))))</f>
        <v/>
      </c>
      <c r="Q220" s="210" t="str">
        <f>IF(OR(H220="",F220=""),"",IF(H220=F220,1,IF(H220&lt;F220,0,IF(H220-F220&lt;10,2,IF(H220&gt;F220,3,SE)))))</f>
        <v/>
      </c>
      <c r="S220" s="206"/>
      <c r="T220" s="206"/>
      <c r="U220" s="210"/>
      <c r="V220" s="211"/>
      <c r="W220" s="211"/>
      <c r="X220" s="211"/>
      <c r="Y220" s="211"/>
      <c r="Z220" s="211"/>
      <c r="AA220" s="211"/>
      <c r="AB220" s="211"/>
      <c r="AC220" s="211"/>
      <c r="AD220" s="211"/>
      <c r="AE220" s="211"/>
      <c r="AF220" s="211"/>
      <c r="AG220" s="211"/>
      <c r="AH220" s="211"/>
      <c r="AI220" s="211"/>
      <c r="AJ220" s="211"/>
      <c r="AK220" s="211"/>
      <c r="AL220" s="211"/>
      <c r="AM220" s="210"/>
      <c r="AN220" s="210"/>
      <c r="AO220" s="206"/>
      <c r="AP220" s="206"/>
      <c r="AQ220" s="210"/>
      <c r="AR220" s="210"/>
    </row>
    <row r="221" spans="3:44" s="14" customFormat="1" x14ac:dyDescent="0.25">
      <c r="C221" s="210" t="str">
        <f>IF(OR(F221="",H221=""),"",IF(F221=H221,1,IF(F221&lt;H221,0,IF(F221-H221&lt;10,2,IF(F221&gt;H221,3,SE)))))</f>
        <v/>
      </c>
      <c r="D221" s="353" t="str">
        <f>V192</f>
        <v>JUVENTUS</v>
      </c>
      <c r="E221" s="353"/>
      <c r="F221" s="79" t="str">
        <f>IF(OR(S23="",T23=""),"",SUM(S23:T23))</f>
        <v/>
      </c>
      <c r="G221" s="16" t="s">
        <v>19</v>
      </c>
      <c r="H221" s="78" t="str">
        <f>IF(OR(S40="",T40=""),"",SUM(S40:T40))</f>
        <v/>
      </c>
      <c r="I221" s="353" t="str">
        <f>V190</f>
        <v>BENFICA</v>
      </c>
      <c r="J221" s="353"/>
      <c r="K221" s="353"/>
      <c r="L221" s="353"/>
      <c r="M221" s="353"/>
      <c r="N221" s="353"/>
      <c r="O221" s="353"/>
      <c r="P221" s="353"/>
      <c r="Q221" s="210" t="str">
        <f>IF(OR(H221="",F221=""),"",IF(H221=F221,1,IF(H221&lt;F221,0,IF(H221-F221&lt;10,2,IF(H221&gt;F221,3,SE)))))</f>
        <v/>
      </c>
      <c r="S221" s="206"/>
      <c r="T221" s="206"/>
      <c r="U221" s="210"/>
      <c r="V221" s="211"/>
      <c r="W221" s="211"/>
      <c r="X221" s="211"/>
      <c r="Y221" s="211"/>
      <c r="Z221" s="211"/>
      <c r="AA221" s="211"/>
      <c r="AB221" s="211"/>
      <c r="AC221" s="211"/>
      <c r="AD221" s="211"/>
      <c r="AE221" s="211"/>
      <c r="AF221" s="211"/>
      <c r="AG221" s="211"/>
      <c r="AH221" s="211"/>
      <c r="AI221" s="211"/>
      <c r="AJ221" s="211"/>
      <c r="AK221" s="211"/>
      <c r="AL221" s="211"/>
      <c r="AM221" s="210"/>
      <c r="AN221" s="210"/>
      <c r="AO221" s="206"/>
      <c r="AP221" s="206"/>
      <c r="AQ221" s="210"/>
      <c r="AR221" s="210"/>
    </row>
    <row r="222" spans="3:44" s="14" customFormat="1" x14ac:dyDescent="0.25">
      <c r="C222" s="210" t="str">
        <f>IF(OR(F222="",H222=""),"",IF(F222=H222,1,IF(F222&lt;H222,0,IF(F222-H222&lt;10,2,IF(F222&gt;H222,3,SE)))))</f>
        <v/>
      </c>
      <c r="D222" s="353" t="str">
        <f>V191</f>
        <v>BAYER LEVERKUNSEN</v>
      </c>
      <c r="E222" s="353"/>
      <c r="F222" s="78" t="str">
        <f>IF(OR(S32="",T32=""),"",SUM(S32:T32))</f>
        <v/>
      </c>
      <c r="G222" s="16" t="s">
        <v>19</v>
      </c>
      <c r="H222" s="79" t="str">
        <f>IF(OR(S48="",T48=""),"",SUM(S48:T48))</f>
        <v/>
      </c>
      <c r="I222" s="353" t="str">
        <f>V189</f>
        <v>FENERBAHCE</v>
      </c>
      <c r="J222" s="353"/>
      <c r="K222" s="353"/>
      <c r="L222" s="353"/>
      <c r="M222" s="353"/>
      <c r="N222" s="353"/>
      <c r="O222" s="353"/>
      <c r="P222" s="353"/>
      <c r="Q222" s="210" t="str">
        <f>IF(OR(H222="",F222=""),"",IF(H222=F222,1,IF(H222&lt;F222,0,IF(H222-F222&lt;10,2,IF(H222&gt;F222,3,SE)))))</f>
        <v/>
      </c>
      <c r="S222" s="206"/>
      <c r="T222" s="206"/>
      <c r="U222" s="210"/>
      <c r="V222" s="211"/>
      <c r="W222" s="211"/>
      <c r="X222" s="211"/>
      <c r="Y222" s="211"/>
      <c r="Z222" s="211"/>
      <c r="AA222" s="211"/>
      <c r="AB222" s="211"/>
      <c r="AC222" s="211"/>
      <c r="AD222" s="211"/>
      <c r="AE222" s="211"/>
      <c r="AF222" s="211"/>
      <c r="AG222" s="211"/>
      <c r="AH222" s="211"/>
      <c r="AI222" s="211"/>
      <c r="AJ222" s="211"/>
      <c r="AK222" s="211"/>
      <c r="AL222" s="211"/>
      <c r="AM222" s="210"/>
      <c r="AN222" s="210"/>
      <c r="AO222" s="206"/>
      <c r="AP222" s="206"/>
      <c r="AQ222" s="210"/>
      <c r="AR222" s="210"/>
    </row>
    <row r="223" spans="3:44" s="14" customFormat="1" ht="15.75" thickBot="1" x14ac:dyDescent="0.3">
      <c r="C223" s="210" t="str">
        <f>IF(OR(F223="",H223=""),"",IF(F223=H223,1,IF(F223&lt;H223,0,IF(F223-H223&lt;10,2,IF(F223&gt;H223,3,SE)))))</f>
        <v/>
      </c>
      <c r="Q223" s="210" t="str">
        <f>IF(OR(H223="",F223=""),"",IF(H223=F223,1,IF(H223&lt;F223,0,IF(H223-F223&lt;10,2,IF(H223&gt;F223,3,SE)))))</f>
        <v/>
      </c>
      <c r="S223" s="206"/>
      <c r="T223" s="206"/>
      <c r="U223" s="210"/>
      <c r="V223" s="211"/>
      <c r="W223" s="211"/>
      <c r="X223" s="211"/>
      <c r="Y223" s="211"/>
      <c r="Z223" s="211"/>
      <c r="AA223" s="211"/>
      <c r="AB223" s="211"/>
      <c r="AC223" s="211"/>
      <c r="AD223" s="211"/>
      <c r="AE223" s="211"/>
      <c r="AF223" s="211"/>
      <c r="AG223" s="211"/>
      <c r="AH223" s="211"/>
      <c r="AI223" s="211"/>
      <c r="AJ223" s="211"/>
      <c r="AK223" s="211"/>
      <c r="AL223" s="211"/>
      <c r="AM223" s="210"/>
      <c r="AN223" s="210"/>
      <c r="AO223" s="206"/>
      <c r="AP223" s="206"/>
      <c r="AQ223" s="210"/>
      <c r="AR223" s="210"/>
    </row>
    <row r="224" spans="3:44" s="14" customFormat="1" x14ac:dyDescent="0.25">
      <c r="C224" s="210" t="str">
        <f>IF(OR(F224="",H224=""),"",IF(F224=H224,1,IF(F224&lt;H224,0,IF(F224-H224&lt;10,2,IF(F224&gt;H224,3,SE)))))</f>
        <v/>
      </c>
      <c r="D224" s="319" t="s">
        <v>188</v>
      </c>
      <c r="E224" s="320"/>
      <c r="F224" s="320"/>
      <c r="G224" s="320"/>
      <c r="H224" s="320"/>
      <c r="I224" s="320"/>
      <c r="J224" s="320"/>
      <c r="K224" s="320"/>
      <c r="L224" s="320"/>
      <c r="M224" s="320"/>
      <c r="N224" s="320"/>
      <c r="O224" s="320"/>
      <c r="P224" s="321"/>
      <c r="Q224" s="210" t="str">
        <f>IF(OR(H224="",F224=""),"",IF(H224=F224,1,IF(H224&lt;F224,0,IF(H224-F224&lt;10,2,IF(H224&gt;F224,3,SE)))))</f>
        <v/>
      </c>
      <c r="S224" s="206"/>
      <c r="T224" s="206"/>
      <c r="U224" s="210"/>
      <c r="V224" s="211"/>
      <c r="W224" s="211"/>
      <c r="X224" s="211"/>
      <c r="Y224" s="211"/>
      <c r="Z224" s="211"/>
      <c r="AA224" s="211"/>
      <c r="AB224" s="211"/>
      <c r="AC224" s="211"/>
      <c r="AD224" s="211"/>
      <c r="AE224" s="211"/>
      <c r="AF224" s="211"/>
      <c r="AG224" s="211"/>
      <c r="AH224" s="211"/>
      <c r="AI224" s="211"/>
      <c r="AJ224" s="211"/>
      <c r="AK224" s="211"/>
      <c r="AL224" s="211"/>
      <c r="AM224" s="210"/>
      <c r="AN224" s="210"/>
      <c r="AO224" s="206"/>
      <c r="AP224" s="206"/>
      <c r="AQ224" s="210"/>
      <c r="AR224" s="210"/>
    </row>
    <row r="225" spans="3:44" s="14" customFormat="1" ht="15.75" thickBot="1" x14ac:dyDescent="0.3">
      <c r="C225" s="210" t="str">
        <f>IF(OR(F225="",H225=""),"",IF(F225=H225,1,IF(F225&lt;H225,0,IF(F225-H225&lt;10,2,IF(F225&gt;H225,3,SE)))))</f>
        <v/>
      </c>
      <c r="D225" s="322"/>
      <c r="E225" s="323"/>
      <c r="F225" s="323"/>
      <c r="G225" s="323"/>
      <c r="H225" s="323"/>
      <c r="I225" s="323"/>
      <c r="J225" s="323"/>
      <c r="K225" s="323"/>
      <c r="L225" s="323"/>
      <c r="M225" s="323"/>
      <c r="N225" s="323"/>
      <c r="O225" s="323"/>
      <c r="P225" s="324"/>
      <c r="Q225" s="210" t="str">
        <f>IF(OR(H225="",F225=""),"",IF(H225=F225,1,IF(H225&lt;F225,0,IF(H225-F225&lt;10,2,IF(H225&gt;F225,3,SE)))))</f>
        <v/>
      </c>
      <c r="S225" s="206"/>
      <c r="T225" s="206"/>
      <c r="U225" s="210"/>
      <c r="V225" s="211"/>
      <c r="W225" s="211"/>
      <c r="X225" s="211"/>
      <c r="Y225" s="211"/>
      <c r="Z225" s="211"/>
      <c r="AA225" s="211"/>
      <c r="AB225" s="211"/>
      <c r="AC225" s="211"/>
      <c r="AD225" s="211"/>
      <c r="AE225" s="211"/>
      <c r="AF225" s="211"/>
      <c r="AG225" s="211"/>
      <c r="AH225" s="211"/>
      <c r="AI225" s="211"/>
      <c r="AJ225" s="211"/>
      <c r="AK225" s="211"/>
      <c r="AL225" s="211"/>
      <c r="AM225" s="210"/>
      <c r="AN225" s="210"/>
      <c r="AO225" s="206"/>
      <c r="AP225" s="206"/>
      <c r="AQ225" s="210"/>
      <c r="AR225" s="210"/>
    </row>
    <row r="226" spans="3:44" s="14" customFormat="1" x14ac:dyDescent="0.25">
      <c r="C226" s="210" t="str">
        <f>IF(OR(F226="",H226=""),"",IF(F226=H226,1,IF(F226&lt;H226,0,IF(F226-H226&lt;10,2,IF(F226&gt;H226,3,SE)))))</f>
        <v/>
      </c>
      <c r="Q226" s="210" t="str">
        <f>IF(OR(H226="",F226=""),"",IF(H226=F226,1,IF(H226&lt;F226,0,IF(H226-F226&lt;10,2,IF(H226&gt;F226,3,SE)))))</f>
        <v/>
      </c>
      <c r="S226" s="206"/>
      <c r="T226" s="206"/>
      <c r="U226" s="210"/>
      <c r="V226" s="211"/>
      <c r="W226" s="211"/>
      <c r="X226" s="211"/>
      <c r="Y226" s="211"/>
      <c r="Z226" s="211"/>
      <c r="AA226" s="211"/>
      <c r="AB226" s="211"/>
      <c r="AC226" s="211"/>
      <c r="AD226" s="211"/>
      <c r="AE226" s="211"/>
      <c r="AF226" s="211"/>
      <c r="AG226" s="211"/>
      <c r="AH226" s="211"/>
      <c r="AI226" s="211"/>
      <c r="AJ226" s="211"/>
      <c r="AK226" s="211"/>
      <c r="AL226" s="211"/>
      <c r="AM226" s="210"/>
      <c r="AN226" s="210"/>
      <c r="AO226" s="206"/>
      <c r="AP226" s="206"/>
      <c r="AQ226" s="210"/>
      <c r="AR226" s="210"/>
    </row>
    <row r="227" spans="3:44" s="14" customFormat="1" x14ac:dyDescent="0.25">
      <c r="C227" s="210" t="str">
        <f>IF(OR(F227="",H227=""),"",IF(F227=H227,1,IF(F227&lt;H227,0,IF(F227-H227&lt;10,2,IF(F227&gt;H227,3,SE)))))</f>
        <v/>
      </c>
      <c r="D227" s="353" t="str">
        <f>V192</f>
        <v>JUVENTUS</v>
      </c>
      <c r="E227" s="353"/>
      <c r="F227" s="79" t="str">
        <f>IF(OR(U23="",V23=""),"",SUM(U23:V23))</f>
        <v/>
      </c>
      <c r="G227" s="15" t="s">
        <v>19</v>
      </c>
      <c r="H227" s="78" t="str">
        <f>IF(OR(U32="",V32=""),"",SUM(U32:V32))</f>
        <v/>
      </c>
      <c r="I227" s="353" t="str">
        <f>V191</f>
        <v>BAYER LEVERKUNSEN</v>
      </c>
      <c r="J227" s="353"/>
      <c r="K227" s="353"/>
      <c r="L227" s="353"/>
      <c r="M227" s="353"/>
      <c r="N227" s="353"/>
      <c r="O227" s="353"/>
      <c r="P227" s="353"/>
      <c r="Q227" s="210" t="str">
        <f>IF(OR(H227="",F227=""),"",IF(H227=F227,1,IF(H227&lt;F227,0,IF(H227-F227&lt;10,2,IF(H227&gt;F227,3,SE)))))</f>
        <v/>
      </c>
      <c r="S227" s="206"/>
      <c r="T227" s="206"/>
      <c r="U227" s="210"/>
      <c r="V227" s="211"/>
      <c r="W227" s="211"/>
      <c r="X227" s="211"/>
      <c r="Y227" s="211"/>
      <c r="Z227" s="211"/>
      <c r="AA227" s="211"/>
      <c r="AB227" s="211"/>
      <c r="AC227" s="211"/>
      <c r="AD227" s="211"/>
      <c r="AE227" s="211"/>
      <c r="AF227" s="211"/>
      <c r="AG227" s="211"/>
      <c r="AH227" s="211"/>
      <c r="AI227" s="211"/>
      <c r="AJ227" s="211"/>
      <c r="AK227" s="211"/>
      <c r="AL227" s="211"/>
      <c r="AM227" s="210"/>
      <c r="AN227" s="210"/>
      <c r="AO227" s="206"/>
      <c r="AP227" s="206"/>
      <c r="AQ227" s="210"/>
      <c r="AR227" s="210"/>
    </row>
    <row r="228" spans="3:44" s="14" customFormat="1" x14ac:dyDescent="0.25">
      <c r="C228" s="210" t="str">
        <f>IF(OR(F228="",H228=""),"",IF(F228=H228,1,IF(F228&lt;H228,0,IF(F228-H228&lt;10,2,IF(F228&gt;H228,3,SE)))))</f>
        <v/>
      </c>
      <c r="D228" s="353" t="str">
        <f>V190</f>
        <v>BENFICA</v>
      </c>
      <c r="E228" s="353"/>
      <c r="F228" s="78" t="str">
        <f>IF(OR(U40="",V40=""),"",SUM(U40:V40))</f>
        <v/>
      </c>
      <c r="G228" s="15" t="s">
        <v>19</v>
      </c>
      <c r="H228" s="79" t="str">
        <f>IF(OR(U48="",V48=""),"",SUM(U48:V48))</f>
        <v/>
      </c>
      <c r="I228" s="353" t="str">
        <f>V189</f>
        <v>FENERBAHCE</v>
      </c>
      <c r="J228" s="353"/>
      <c r="K228" s="353"/>
      <c r="L228" s="353"/>
      <c r="M228" s="353"/>
      <c r="N228" s="353"/>
      <c r="O228" s="353"/>
      <c r="P228" s="353"/>
      <c r="Q228" s="210" t="str">
        <f>IF(OR(H228="",F228=""),"",IF(H228=F228,1,IF(H228&lt;F228,0,IF(H228-F228&lt;10,2,IF(H228&gt;F228,3,SE)))))</f>
        <v/>
      </c>
      <c r="S228" s="206"/>
      <c r="T228" s="206"/>
      <c r="U228" s="210"/>
      <c r="V228" s="211"/>
      <c r="W228" s="211"/>
      <c r="X228" s="211"/>
      <c r="Y228" s="211"/>
      <c r="Z228" s="211"/>
      <c r="AA228" s="211"/>
      <c r="AB228" s="211"/>
      <c r="AC228" s="211"/>
      <c r="AD228" s="211"/>
      <c r="AE228" s="211"/>
      <c r="AF228" s="211"/>
      <c r="AG228" s="211"/>
      <c r="AH228" s="211"/>
      <c r="AI228" s="211"/>
      <c r="AJ228" s="211"/>
      <c r="AK228" s="211"/>
      <c r="AL228" s="211"/>
      <c r="AM228" s="210"/>
      <c r="AN228" s="210"/>
      <c r="AO228" s="206"/>
      <c r="AP228" s="206"/>
      <c r="AQ228" s="210"/>
      <c r="AR228" s="210"/>
    </row>
    <row r="229" spans="3:44" s="14" customFormat="1" x14ac:dyDescent="0.25">
      <c r="C229" s="210"/>
      <c r="Q229" s="210"/>
      <c r="S229" s="206"/>
      <c r="T229" s="206"/>
      <c r="U229" s="210"/>
      <c r="V229" s="211"/>
      <c r="W229" s="211"/>
      <c r="X229" s="211"/>
      <c r="Y229" s="211"/>
      <c r="Z229" s="211"/>
      <c r="AA229" s="211"/>
      <c r="AB229" s="211"/>
      <c r="AC229" s="211"/>
      <c r="AD229" s="211"/>
      <c r="AE229" s="211"/>
      <c r="AF229" s="211"/>
      <c r="AG229" s="211"/>
      <c r="AH229" s="211"/>
      <c r="AI229" s="211"/>
      <c r="AJ229" s="211"/>
      <c r="AK229" s="211"/>
      <c r="AL229" s="211"/>
      <c r="AM229" s="210"/>
      <c r="AN229" s="210"/>
      <c r="AO229" s="206"/>
      <c r="AP229" s="206"/>
      <c r="AQ229" s="210"/>
      <c r="AR229" s="210"/>
    </row>
    <row r="230" spans="3:44" ht="15.75" thickBot="1" x14ac:dyDescent="0.3">
      <c r="C230" s="205"/>
      <c r="Q230" s="205"/>
      <c r="S230" s="194"/>
      <c r="T230" s="194"/>
      <c r="U230" s="205"/>
      <c r="V230" s="198"/>
      <c r="W230" s="198"/>
      <c r="X230" s="198"/>
      <c r="Y230" s="198"/>
      <c r="Z230" s="198"/>
      <c r="AA230" s="198"/>
      <c r="AB230" s="198"/>
      <c r="AC230" s="198"/>
      <c r="AD230" s="198"/>
      <c r="AE230" s="198"/>
      <c r="AF230" s="198"/>
      <c r="AG230" s="198"/>
      <c r="AH230" s="198"/>
      <c r="AI230" s="198"/>
      <c r="AJ230" s="198"/>
      <c r="AK230" s="198"/>
      <c r="AL230" s="198"/>
      <c r="AM230" s="205"/>
      <c r="AN230" s="205"/>
      <c r="AO230" s="194"/>
      <c r="AP230" s="194"/>
      <c r="AQ230" s="205"/>
      <c r="AR230" s="205"/>
    </row>
    <row r="231" spans="3:44" s="14" customFormat="1" ht="15" customHeight="1" x14ac:dyDescent="0.25">
      <c r="C231" s="210"/>
      <c r="D231" s="319" t="s">
        <v>24</v>
      </c>
      <c r="E231" s="320"/>
      <c r="F231" s="320"/>
      <c r="G231" s="320"/>
      <c r="H231" s="320"/>
      <c r="I231" s="320"/>
      <c r="J231" s="320"/>
      <c r="K231" s="320"/>
      <c r="L231" s="320"/>
      <c r="M231" s="320"/>
      <c r="N231" s="320"/>
      <c r="O231" s="321"/>
      <c r="Q231" s="210" t="str">
        <f>IF(OR(H231="",F231=""),"",IF(H231=F231,1,IF(H231&lt;F231,0,IF(H231-F231&lt;10,2,IF(H231&gt;F231,3,SE)))))</f>
        <v/>
      </c>
      <c r="R231" s="14" t="s">
        <v>11</v>
      </c>
      <c r="S231" s="206"/>
      <c r="T231" s="206"/>
      <c r="U231" s="212"/>
      <c r="V231" s="213"/>
      <c r="W231" s="213"/>
      <c r="X231" s="213"/>
      <c r="Y231" s="213"/>
      <c r="Z231" s="213"/>
      <c r="AA231" s="213"/>
      <c r="AB231" s="213"/>
      <c r="AC231" s="213"/>
      <c r="AD231" s="213"/>
      <c r="AE231" s="213"/>
      <c r="AF231" s="213"/>
      <c r="AG231" s="213"/>
      <c r="AH231" s="213"/>
      <c r="AI231" s="213"/>
      <c r="AJ231" s="213"/>
      <c r="AK231" s="213"/>
      <c r="AL231" s="211"/>
      <c r="AM231" s="210"/>
      <c r="AN231" s="210"/>
      <c r="AO231" s="220"/>
      <c r="AP231" s="220"/>
      <c r="AQ231" s="210"/>
      <c r="AR231" s="210"/>
    </row>
    <row r="232" spans="3:44" s="14" customFormat="1" ht="15.75" customHeight="1" thickBot="1" x14ac:dyDescent="0.3">
      <c r="C232" s="210"/>
      <c r="D232" s="322"/>
      <c r="E232" s="323"/>
      <c r="F232" s="323"/>
      <c r="G232" s="323"/>
      <c r="H232" s="323"/>
      <c r="I232" s="323"/>
      <c r="J232" s="323"/>
      <c r="K232" s="323"/>
      <c r="L232" s="323"/>
      <c r="M232" s="323"/>
      <c r="N232" s="323"/>
      <c r="O232" s="324"/>
      <c r="Q232" s="210" t="str">
        <f>IF(OR(H232="",F232=""),"",IF(H232=F232,1,IF(H232&lt;F232,0,IF(H232-F232&lt;10,2,IF(H232&gt;F232,3,SE)))))</f>
        <v/>
      </c>
      <c r="R232" s="14" t="s">
        <v>14</v>
      </c>
      <c r="S232" s="206"/>
      <c r="T232" s="206"/>
      <c r="U232" s="212"/>
      <c r="V232" s="213"/>
      <c r="W232" s="213"/>
      <c r="X232" s="213"/>
      <c r="Y232" s="213"/>
      <c r="Z232" s="213"/>
      <c r="AA232" s="213"/>
      <c r="AB232" s="213"/>
      <c r="AC232" s="213"/>
      <c r="AD232" s="213"/>
      <c r="AE232" s="213"/>
      <c r="AF232" s="213"/>
      <c r="AG232" s="213"/>
      <c r="AH232" s="213"/>
      <c r="AI232" s="213"/>
      <c r="AJ232" s="213"/>
      <c r="AK232" s="213"/>
      <c r="AL232" s="211"/>
      <c r="AM232" s="210"/>
      <c r="AN232" s="210"/>
      <c r="AO232" s="220"/>
      <c r="AP232" s="220"/>
      <c r="AQ232" s="210"/>
      <c r="AR232" s="210"/>
    </row>
    <row r="233" spans="3:44" s="14" customFormat="1" ht="15.75" thickBot="1" x14ac:dyDescent="0.3">
      <c r="C233" s="210"/>
      <c r="D233" s="1" t="s">
        <v>10</v>
      </c>
      <c r="E233" s="2" t="s">
        <v>8</v>
      </c>
      <c r="F233" s="4" t="s">
        <v>53</v>
      </c>
      <c r="G233" s="4" t="s">
        <v>2</v>
      </c>
      <c r="H233" s="4" t="s">
        <v>49</v>
      </c>
      <c r="I233" s="4" t="s">
        <v>50</v>
      </c>
      <c r="J233" s="4" t="s">
        <v>51</v>
      </c>
      <c r="K233" s="4" t="s">
        <v>52</v>
      </c>
      <c r="L233" s="4" t="s">
        <v>12</v>
      </c>
      <c r="M233" s="4" t="s">
        <v>3</v>
      </c>
      <c r="N233" s="4" t="s">
        <v>4</v>
      </c>
      <c r="O233" s="5" t="s">
        <v>54</v>
      </c>
      <c r="Q233" s="210"/>
      <c r="R233" s="14" t="s">
        <v>55</v>
      </c>
      <c r="S233" s="206"/>
      <c r="T233" s="206"/>
      <c r="U233" s="212" t="s">
        <v>10</v>
      </c>
      <c r="V233" s="213" t="s">
        <v>1</v>
      </c>
      <c r="W233" s="213" t="s">
        <v>53</v>
      </c>
      <c r="X233" s="213"/>
      <c r="Y233" s="213" t="s">
        <v>2</v>
      </c>
      <c r="Z233" s="213" t="s">
        <v>49</v>
      </c>
      <c r="AA233" s="213"/>
      <c r="AB233" s="213"/>
      <c r="AC233" s="213" t="s">
        <v>50</v>
      </c>
      <c r="AD233" s="213" t="s">
        <v>51</v>
      </c>
      <c r="AE233" s="213" t="s">
        <v>52</v>
      </c>
      <c r="AF233" s="213" t="s">
        <v>12</v>
      </c>
      <c r="AG233" s="213" t="s">
        <v>3</v>
      </c>
      <c r="AH233" s="213" t="s">
        <v>4</v>
      </c>
      <c r="AI233" s="213" t="s">
        <v>54</v>
      </c>
      <c r="AJ233" s="213" t="s">
        <v>5</v>
      </c>
      <c r="AK233" s="213" t="s">
        <v>6</v>
      </c>
      <c r="AL233" s="213" t="s">
        <v>7</v>
      </c>
      <c r="AM233" s="210"/>
      <c r="AN233" s="210"/>
      <c r="AO233" s="220"/>
      <c r="AP233" s="220"/>
      <c r="AQ233" s="210"/>
      <c r="AR233" s="210"/>
    </row>
    <row r="234" spans="3:44" s="14" customFormat="1" x14ac:dyDescent="0.25">
      <c r="C234" s="210"/>
      <c r="D234" s="18" t="s">
        <v>13</v>
      </c>
      <c r="E234" s="7" t="str">
        <f>VLOOKUP(AL234,$U$234:$AK$237,2)</f>
        <v>REAL MADRID</v>
      </c>
      <c r="F234" s="20">
        <f>VLOOKUP(AL234,$U$234:$AK$237,3)</f>
        <v>0</v>
      </c>
      <c r="G234" s="20">
        <f>VLOOKUP(AL234,$U$234:$AK$237,4)</f>
        <v>0</v>
      </c>
      <c r="H234" s="21">
        <f>VLOOKUP(AL234,$U$234:$AK$237,5)</f>
        <v>0</v>
      </c>
      <c r="I234" s="21">
        <f>VLOOKUP(AL234,$U$234:$AK$237,6)</f>
        <v>0</v>
      </c>
      <c r="J234" s="21">
        <f>VLOOKUP(AL234,$U$234:$AK$237,7)</f>
        <v>0</v>
      </c>
      <c r="K234" s="21">
        <f>VLOOKUP(AL234,$U$234:$AK$237,8)</f>
        <v>0</v>
      </c>
      <c r="L234" s="21">
        <f>VLOOKUP(AL234,$U$234:$AK$237,9)</f>
        <v>0</v>
      </c>
      <c r="M234" s="21">
        <f>VLOOKUP(AL234,$U$234:$AK$237,10)</f>
        <v>0</v>
      </c>
      <c r="N234" s="20">
        <f>VLOOKUP(AL234,$U$234:$AK$237,11)</f>
        <v>0</v>
      </c>
      <c r="O234" s="93">
        <f>VLOOKUP(AL234,$U$234:$AK$237,12)</f>
        <v>0</v>
      </c>
      <c r="Q234" s="210"/>
      <c r="R234" s="14" t="s">
        <v>56</v>
      </c>
      <c r="S234" s="206"/>
      <c r="T234" s="206"/>
      <c r="U234" s="212">
        <v>1</v>
      </c>
      <c r="V234" s="213" t="str">
        <f>C47</f>
        <v>ANDERLECHT</v>
      </c>
      <c r="W234" s="213">
        <f>COUNT($F$242,$F$248,$F$254,$F$260,$F$266,$F$272)</f>
        <v>0</v>
      </c>
      <c r="X234" s="213"/>
      <c r="Y234" s="213">
        <f>SUM(Q242,Q249,Q255,Q260,Q267,Q273)</f>
        <v>0</v>
      </c>
      <c r="Z234" s="213">
        <f>SUM(COUNTIFS($C$242:$C$273,3,$D$242:$D$273,V234),COUNTIFS($I$242:$I$273,V234,$Q$242:$Q$273,3))</f>
        <v>0</v>
      </c>
      <c r="AA234" s="213"/>
      <c r="AB234" s="213"/>
      <c r="AC234" s="213">
        <f>SUM(COUNTIFS($C$242:$C$273,2,$D$242:$D$273,V234),COUNTIFS($I$242:$I$273,V234,$Q$242:$Q$273,2))</f>
        <v>0</v>
      </c>
      <c r="AD234" s="213">
        <f>SUM(COUNTIFS($C$242:$C$273,1,$D$242:$D$273,V234),COUNTIFS($I$242:$I$273,V234,$Q$242:$Q$273,1))</f>
        <v>0</v>
      </c>
      <c r="AE234" s="213">
        <f>SUM(COUNTIFS($C$242:$C$273,0,$D$242:$D$273,V234),COUNTIFS($I$242:$I$273,V234,$Q$242:$Q$273,0))</f>
        <v>0</v>
      </c>
      <c r="AF234" s="224">
        <f>SUM(H260,H267,H273,H242,H249,H255)</f>
        <v>0</v>
      </c>
      <c r="AG234" s="224">
        <f>SUM(F242,F249,F255,F260,F267,F273)</f>
        <v>0</v>
      </c>
      <c r="AH234" s="224">
        <f>AF234-AG234</f>
        <v>0</v>
      </c>
      <c r="AI234" s="224">
        <f>IF(OR($F$242="",$H$242=""),0,(Y234/(W234*3)))</f>
        <v>0</v>
      </c>
      <c r="AJ234" s="213">
        <f>(Y234*10^10)+((AF234+5000)*10^6)+AI234*10+U234</f>
        <v>5000000001</v>
      </c>
      <c r="AK234" s="213">
        <f>LARGE($AJ$234:$AJ$237,U234)</f>
        <v>5000000004</v>
      </c>
      <c r="AL234" s="215">
        <f>MATCH(AK234,$AJ$234:$AJ$237,0)</f>
        <v>4</v>
      </c>
      <c r="AM234" s="210"/>
      <c r="AN234" s="210"/>
      <c r="AO234" s="220"/>
      <c r="AP234" s="220"/>
      <c r="AQ234" s="210"/>
      <c r="AR234" s="210"/>
    </row>
    <row r="235" spans="3:44" s="14" customFormat="1" x14ac:dyDescent="0.25">
      <c r="C235" s="210"/>
      <c r="D235" s="19" t="s">
        <v>15</v>
      </c>
      <c r="E235" s="7" t="str">
        <f>VLOOKUP(AL235,$U$234:$AK$237,2)</f>
        <v>ROMA</v>
      </c>
      <c r="F235" s="20">
        <f>VLOOKUP(AL235,$U$234:$AK$237,3)</f>
        <v>0</v>
      </c>
      <c r="G235" s="20">
        <f>VLOOKUP(AL235,$U$234:$AK$237,4)</f>
        <v>0</v>
      </c>
      <c r="H235" s="21">
        <f>VLOOKUP(AL235,$U$234:$AK$237,5)</f>
        <v>0</v>
      </c>
      <c r="I235" s="21">
        <f>VLOOKUP(AL235,$U$234:$AK$237,6)</f>
        <v>0</v>
      </c>
      <c r="J235" s="21">
        <f>VLOOKUP(AL235,$U$234:$AK$237,7)</f>
        <v>0</v>
      </c>
      <c r="K235" s="21">
        <f>VLOOKUP(AL235,$U$234:$AK$237,8)</f>
        <v>0</v>
      </c>
      <c r="L235" s="21">
        <f>VLOOKUP(AL235,$U$234:$AK$237,9)</f>
        <v>0</v>
      </c>
      <c r="M235" s="21">
        <f>VLOOKUP(AL235,$U$234:$AK$237,10)</f>
        <v>0</v>
      </c>
      <c r="N235" s="20">
        <f>VLOOKUP(AL235,$U$234:$AK$237,11)</f>
        <v>0</v>
      </c>
      <c r="O235" s="93">
        <f>VLOOKUP(AL235,$U$234:$AK$237,12)</f>
        <v>0</v>
      </c>
      <c r="Q235" s="210"/>
      <c r="R235" s="14" t="s">
        <v>57</v>
      </c>
      <c r="S235" s="206"/>
      <c r="T235" s="206"/>
      <c r="U235" s="212">
        <v>2</v>
      </c>
      <c r="V235" s="213" t="str">
        <f>C39</f>
        <v>LION</v>
      </c>
      <c r="W235" s="213">
        <f>COUNT($F$242,$F$248,$F$254,$F$260,$F$266,$F$272)</f>
        <v>0</v>
      </c>
      <c r="X235" s="213"/>
      <c r="Y235" s="213">
        <f>SUM(Q243,Q248,C255,Q261,Q266,C273)</f>
        <v>0</v>
      </c>
      <c r="Z235" s="213">
        <f>SUM(COUNTIFS($C$242:$C$273,3,$D$242:$D$273,V235),COUNTIFS($I$242:$I$273,V235,$Q$242:$Q$273,3))</f>
        <v>0</v>
      </c>
      <c r="AA235" s="213"/>
      <c r="AB235" s="213"/>
      <c r="AC235" s="213">
        <f>SUM(COUNTIFS($C$242:$C$273,2,$D$242:$D$273,V235),COUNTIFS($I$242:$I$273,V235,$Q$242:$Q$273,2))</f>
        <v>0</v>
      </c>
      <c r="AD235" s="213">
        <f>SUM(COUNTIFS($C$242:$C$273,1,$D$242:$D$273,V235),COUNTIFS($I$242:$I$273,V235,$Q$242:$Q$273,1))</f>
        <v>0</v>
      </c>
      <c r="AE235" s="213">
        <f>SUM(COUNTIFS($C$242:$C$273,0,$D$242:$D$273,V235),COUNTIFS($I$242:$I$273,V235,$Q$242:$Q$273,0))</f>
        <v>0</v>
      </c>
      <c r="AF235" s="224">
        <f>SUM(H243,H248,F255,H261,H266,F273)</f>
        <v>0</v>
      </c>
      <c r="AG235" s="224">
        <f>SUM(H273,F266,F261,H255,F248,F243)</f>
        <v>0</v>
      </c>
      <c r="AH235" s="224">
        <f>AF235-AG235</f>
        <v>0</v>
      </c>
      <c r="AI235" s="224">
        <f>IF(OR($F$242="",$H$242=""),0,(Y235/(W235*3)))</f>
        <v>0</v>
      </c>
      <c r="AJ235" s="213">
        <f>(Y235*10^10)+((AF235+5000)*10^6)+AI235*10+U235</f>
        <v>5000000002</v>
      </c>
      <c r="AK235" s="213">
        <f>LARGE($AJ$234:$AJ$237,U235)</f>
        <v>5000000003</v>
      </c>
      <c r="AL235" s="215">
        <f>MATCH(AK235,$AJ$234:$AJ$237,0)</f>
        <v>3</v>
      </c>
      <c r="AM235" s="210"/>
      <c r="AN235" s="210"/>
      <c r="AO235" s="220"/>
      <c r="AP235" s="220"/>
      <c r="AQ235" s="210"/>
      <c r="AR235" s="210"/>
    </row>
    <row r="236" spans="3:44" s="14" customFormat="1" x14ac:dyDescent="0.25">
      <c r="C236" s="210"/>
      <c r="D236" s="22" t="s">
        <v>16</v>
      </c>
      <c r="E236" s="10" t="str">
        <f>VLOOKUP(AL236,$U$234:$AK$237,2)</f>
        <v>LION</v>
      </c>
      <c r="F236" s="23">
        <f>VLOOKUP(AL236,$U$234:$AK$237,3)</f>
        <v>0</v>
      </c>
      <c r="G236" s="23">
        <f>VLOOKUP(AL236,$U$234:$AK$237,4)</f>
        <v>0</v>
      </c>
      <c r="H236" s="24">
        <f>VLOOKUP(AL236,$U$234:$AK$237,5)</f>
        <v>0</v>
      </c>
      <c r="I236" s="24">
        <f>VLOOKUP(AL236,$U$234:$AK$237,6)</f>
        <v>0</v>
      </c>
      <c r="J236" s="24">
        <f>VLOOKUP(AL236,$U$234:$AK$237,7)</f>
        <v>0</v>
      </c>
      <c r="K236" s="24">
        <f>VLOOKUP(AL236,$U$234:$AK$237,8)</f>
        <v>0</v>
      </c>
      <c r="L236" s="24">
        <f>VLOOKUP(AL236,$U$234:$AK$237,9)</f>
        <v>0</v>
      </c>
      <c r="M236" s="24">
        <f>VLOOKUP(AL236,$U$234:$AK$237,10)</f>
        <v>0</v>
      </c>
      <c r="N236" s="23">
        <f>VLOOKUP(AL236,$U$234:$AK$237,11)</f>
        <v>0</v>
      </c>
      <c r="O236" s="94">
        <f>VLOOKUP(AL236,$U$234:$AK$237,12)</f>
        <v>0</v>
      </c>
      <c r="Q236" s="210"/>
      <c r="R236" s="14" t="s">
        <v>58</v>
      </c>
      <c r="S236" s="206"/>
      <c r="T236" s="206"/>
      <c r="U236" s="212">
        <v>3</v>
      </c>
      <c r="V236" s="213" t="str">
        <f>C31</f>
        <v>ROMA</v>
      </c>
      <c r="W236" s="213">
        <f>COUNT($F$242,$F$248,$F$254,$F$260,$F$266,$F$272)</f>
        <v>0</v>
      </c>
      <c r="X236" s="213"/>
      <c r="Y236" s="213">
        <f>SUM(C243,C249,Q254,C261,C267,Q272)</f>
        <v>0</v>
      </c>
      <c r="Z236" s="213">
        <f>SUM(COUNTIFS($C$242:$C$273,3,$D$242:$D$273,V236),COUNTIFS($I$242:$I$273,V236,$Q$242:$Q$273,3))</f>
        <v>0</v>
      </c>
      <c r="AA236" s="213"/>
      <c r="AB236" s="213"/>
      <c r="AC236" s="213">
        <f>SUM(COUNTIFS($C$242:$C$273,2,$D$242:$D$273,V236),COUNTIFS($I$242:$I$273,V236,$Q$242:$Q$273,2))</f>
        <v>0</v>
      </c>
      <c r="AD236" s="213">
        <f>SUM(COUNTIFS($C$242:$C$273,1,$D$242:$D$273,V236),COUNTIFS($I$242:$I$273,V236,$Q$242:$Q$273,1))</f>
        <v>0</v>
      </c>
      <c r="AE236" s="213">
        <f>SUM(COUNTIFS($C$242:$C$273,0,$D$242:$D$273,V236),COUNTIFS($I$242:$I$273,V236,$Q$242:$Q$273,0))</f>
        <v>0</v>
      </c>
      <c r="AF236" s="224">
        <f>SUM(H272,F267,F261,H254,F249,F243)</f>
        <v>0</v>
      </c>
      <c r="AG236" s="224">
        <f>SUM(H243,H249,F254,H261,H267,F272)</f>
        <v>0</v>
      </c>
      <c r="AH236" s="224">
        <f>AF236-AG236</f>
        <v>0</v>
      </c>
      <c r="AI236" s="224">
        <f>IF(OR($F$242="",$H$242=""),0,(Y236/(W236*3)))</f>
        <v>0</v>
      </c>
      <c r="AJ236" s="213">
        <f>(Y236*10^10)+((AF236+5000)*10^6)+AI236*10+U236</f>
        <v>5000000003</v>
      </c>
      <c r="AK236" s="213">
        <f>LARGE($AJ$234:$AJ$237,U236)</f>
        <v>5000000002</v>
      </c>
      <c r="AL236" s="215">
        <f>MATCH(AK236,$AJ$234:$AJ$237,0)</f>
        <v>2</v>
      </c>
      <c r="AM236" s="210"/>
      <c r="AN236" s="210"/>
      <c r="AO236" s="220"/>
      <c r="AP236" s="220"/>
      <c r="AQ236" s="210"/>
      <c r="AR236" s="210"/>
    </row>
    <row r="237" spans="3:44" s="14" customFormat="1" ht="15.75" thickBot="1" x14ac:dyDescent="0.3">
      <c r="C237" s="210"/>
      <c r="D237" s="25" t="s">
        <v>17</v>
      </c>
      <c r="E237" s="26" t="str">
        <f>VLOOKUP(AL237,$U$234:$AK$237,2)</f>
        <v>ANDERLECHT</v>
      </c>
      <c r="F237" s="27">
        <f>VLOOKUP(AL237,$U$234:$AK$237,3)</f>
        <v>0</v>
      </c>
      <c r="G237" s="27">
        <f>VLOOKUP(AL237,$U$234:$AK$237,4)</f>
        <v>0</v>
      </c>
      <c r="H237" s="28">
        <f>VLOOKUP(AL237,$U$234:$AK$237,5)</f>
        <v>0</v>
      </c>
      <c r="I237" s="28">
        <f>VLOOKUP(AL237,$U$234:$AK$237,6)</f>
        <v>0</v>
      </c>
      <c r="J237" s="28">
        <f>VLOOKUP(AL237,$U$234:$AK$237,7)</f>
        <v>0</v>
      </c>
      <c r="K237" s="28">
        <f>VLOOKUP(AL237,$U$234:$AK$237,8)</f>
        <v>0</v>
      </c>
      <c r="L237" s="28">
        <f>VLOOKUP(AL237,$U$234:$AK$237,9)</f>
        <v>0</v>
      </c>
      <c r="M237" s="28">
        <f>VLOOKUP(AL237,$U$234:$AK$237,10)</f>
        <v>0</v>
      </c>
      <c r="N237" s="27">
        <f>VLOOKUP(AL237,$U$234:$AK$237,11)</f>
        <v>0</v>
      </c>
      <c r="O237" s="95">
        <f>VLOOKUP(AL237,$U$234:$AK$237,12)</f>
        <v>0</v>
      </c>
      <c r="Q237" s="210"/>
      <c r="R237" s="14" t="s">
        <v>59</v>
      </c>
      <c r="S237" s="206"/>
      <c r="T237" s="206"/>
      <c r="U237" s="212">
        <v>4</v>
      </c>
      <c r="V237" s="213" t="str">
        <f>C24</f>
        <v>REAL MADRID</v>
      </c>
      <c r="W237" s="213">
        <f>COUNT($F$242,$F$248,$F$254,$F$260,$F$266,$F$272)</f>
        <v>0</v>
      </c>
      <c r="X237" s="213"/>
      <c r="Y237" s="213">
        <f>SUM(C242,C248,C254,C260,C266,C272)</f>
        <v>0</v>
      </c>
      <c r="Z237" s="213">
        <f>SUM(COUNTIFS($C$242:$C$273,3,$D$242:$D$273,V237),COUNTIFS($I$242:$I$273,V237,$Q$242:$Q$273,3))</f>
        <v>0</v>
      </c>
      <c r="AA237" s="213"/>
      <c r="AB237" s="213"/>
      <c r="AC237" s="213">
        <f>SUM(COUNTIFS($C$242:$C$273,2,$D$242:$D$273,V237),COUNTIFS($I$242:$I$273,V237,$Q$242:$Q$273,2))</f>
        <v>0</v>
      </c>
      <c r="AD237" s="213">
        <f>SUM(COUNTIFS($C$242:$C$273,1,$D$242:$D$273,V237),COUNTIFS($I$242:$I$273,V237,$Q$242:$Q$273,1))</f>
        <v>0</v>
      </c>
      <c r="AE237" s="213">
        <f>SUM(COUNTIFS($C$242:$C$273,0,$D$242:$D$273,V237),COUNTIFS($I$242:$I$273,V237,$Q$242:$Q$273,0))</f>
        <v>0</v>
      </c>
      <c r="AF237" s="224">
        <f>SUM(F242,F248,F254,F260,F266,F272,)</f>
        <v>0</v>
      </c>
      <c r="AG237" s="224">
        <f>SUM(H272,H266,H260,H254,H248,H242)</f>
        <v>0</v>
      </c>
      <c r="AH237" s="224">
        <f>AF237-AG237</f>
        <v>0</v>
      </c>
      <c r="AI237" s="224">
        <f>IF(OR($F$242="",$H$242=""),0,(Y237/(W237*3)))</f>
        <v>0</v>
      </c>
      <c r="AJ237" s="213">
        <f>(Y237*10^10)+((AF237+5000)*10^6)+AI237*10+U237</f>
        <v>5000000004</v>
      </c>
      <c r="AK237" s="213">
        <f>LARGE($AJ$234:$AJ$237,U237)</f>
        <v>5000000001</v>
      </c>
      <c r="AL237" s="215">
        <f>MATCH(AK237,$AJ$234:$AJ$237,0)</f>
        <v>1</v>
      </c>
      <c r="AM237" s="210"/>
      <c r="AN237" s="210"/>
      <c r="AO237" s="220"/>
      <c r="AP237" s="220"/>
      <c r="AQ237" s="210"/>
      <c r="AR237" s="210"/>
    </row>
    <row r="238" spans="3:44" s="14" customFormat="1" ht="15.75" thickBot="1" x14ac:dyDescent="0.3">
      <c r="C238" s="210"/>
      <c r="Q238" s="210" t="str">
        <f>IF(OR(H238="",F238=""),"",IF(H238=F238,1,IF(H238&lt;F238,0,IF(H238-F238&lt;10,2,IF(H238&gt;F238,3,SE)))))</f>
        <v/>
      </c>
      <c r="R238" s="14" t="s">
        <v>60</v>
      </c>
      <c r="S238" s="206"/>
      <c r="T238" s="206"/>
      <c r="U238" s="212"/>
      <c r="V238" s="213"/>
      <c r="W238" s="213"/>
      <c r="X238" s="213"/>
      <c r="Y238" s="213"/>
      <c r="Z238" s="213"/>
      <c r="AA238" s="213"/>
      <c r="AB238" s="213"/>
      <c r="AC238" s="213"/>
      <c r="AD238" s="213"/>
      <c r="AE238" s="213"/>
      <c r="AF238" s="213"/>
      <c r="AG238" s="213"/>
      <c r="AH238" s="213"/>
      <c r="AI238" s="213"/>
      <c r="AJ238" s="213"/>
      <c r="AK238" s="213"/>
      <c r="AL238" s="211"/>
      <c r="AM238" s="210"/>
      <c r="AN238" s="210"/>
      <c r="AO238" s="220"/>
      <c r="AP238" s="220"/>
      <c r="AQ238" s="210"/>
      <c r="AR238" s="210"/>
    </row>
    <row r="239" spans="3:44" s="14" customFormat="1" ht="15" customHeight="1" x14ac:dyDescent="0.25">
      <c r="C239" s="210" t="str">
        <f>IF(OR(F239="",H239=""),"",IF(F239=H239,1,IF(F239&lt;H239,0,IF(F239-H239&lt;10,2,IF(F239&gt;H239,3,SE)))))</f>
        <v/>
      </c>
      <c r="D239" s="347" t="s">
        <v>183</v>
      </c>
      <c r="E239" s="348"/>
      <c r="F239" s="348"/>
      <c r="G239" s="348"/>
      <c r="H239" s="348"/>
      <c r="I239" s="348"/>
      <c r="J239" s="348"/>
      <c r="K239" s="348"/>
      <c r="L239" s="348"/>
      <c r="M239" s="348"/>
      <c r="N239" s="348"/>
      <c r="O239" s="348"/>
      <c r="P239" s="349"/>
      <c r="Q239" s="210" t="str">
        <f>IF(OR(H239="",F239=""),"",IF(H239=F239,1,IF(H239&lt;F239,0,IF(H239-F239&lt;10,2,IF(H239&gt;F239,3,SE)))))</f>
        <v/>
      </c>
      <c r="R239" s="14" t="s">
        <v>18</v>
      </c>
      <c r="S239" s="206"/>
      <c r="T239" s="206"/>
      <c r="U239" s="212"/>
      <c r="V239" s="213"/>
      <c r="W239" s="213"/>
      <c r="X239" s="213"/>
      <c r="Y239" s="213"/>
      <c r="Z239" s="213"/>
      <c r="AA239" s="213"/>
      <c r="AB239" s="213"/>
      <c r="AC239" s="213"/>
      <c r="AD239" s="213"/>
      <c r="AE239" s="213"/>
      <c r="AF239" s="213"/>
      <c r="AG239" s="213"/>
      <c r="AH239" s="213"/>
      <c r="AI239" s="213"/>
      <c r="AJ239" s="213"/>
      <c r="AK239" s="213"/>
      <c r="AL239" s="211"/>
      <c r="AM239" s="210"/>
      <c r="AN239" s="210"/>
      <c r="AO239" s="220"/>
      <c r="AP239" s="220"/>
      <c r="AQ239" s="210"/>
      <c r="AR239" s="210"/>
    </row>
    <row r="240" spans="3:44" s="14" customFormat="1" ht="15.75" customHeight="1" thickBot="1" x14ac:dyDescent="0.3">
      <c r="C240" s="210" t="str">
        <f>IF(OR(F240="",H240=""),"",IF(F240=H240,1,IF(F240&lt;H240,0,IF(F240-H240&lt;10,2,IF(F240&gt;H240,3,SE)))))</f>
        <v/>
      </c>
      <c r="D240" s="350"/>
      <c r="E240" s="351"/>
      <c r="F240" s="351"/>
      <c r="G240" s="351"/>
      <c r="H240" s="351"/>
      <c r="I240" s="351"/>
      <c r="J240" s="351"/>
      <c r="K240" s="351"/>
      <c r="L240" s="351"/>
      <c r="M240" s="351"/>
      <c r="N240" s="351"/>
      <c r="O240" s="351"/>
      <c r="P240" s="352"/>
      <c r="Q240" s="210" t="str">
        <f>IF(OR(H240="",F240=""),"",IF(H240=F240,1,IF(H240&lt;F240,0,IF(H240-F240&lt;10,2,IF(H240&gt;F240,3,SE)))))</f>
        <v/>
      </c>
      <c r="R240" s="14" t="s">
        <v>61</v>
      </c>
      <c r="S240" s="206"/>
      <c r="T240" s="206"/>
      <c r="U240" s="212"/>
      <c r="V240" s="213"/>
      <c r="W240" s="213"/>
      <c r="X240" s="213"/>
      <c r="Y240" s="213"/>
      <c r="Z240" s="213"/>
      <c r="AA240" s="213"/>
      <c r="AB240" s="213"/>
      <c r="AC240" s="213"/>
      <c r="AD240" s="213"/>
      <c r="AE240" s="213"/>
      <c r="AF240" s="213"/>
      <c r="AG240" s="213"/>
      <c r="AH240" s="213"/>
      <c r="AI240" s="213"/>
      <c r="AJ240" s="213"/>
      <c r="AK240" s="213"/>
      <c r="AL240" s="211"/>
      <c r="AM240" s="210"/>
      <c r="AN240" s="210"/>
      <c r="AO240" s="220"/>
      <c r="AP240" s="220"/>
      <c r="AQ240" s="210"/>
      <c r="AR240" s="210"/>
    </row>
    <row r="241" spans="3:44" s="14" customFormat="1" ht="15.75" thickBot="1" x14ac:dyDescent="0.3">
      <c r="C241" s="210" t="str">
        <f>IF(OR(F241="",H241=""),"",IF(F241=H241,1,IF(F241&lt;H241,0,IF(F241-H241&lt;10,2,IF(F241&gt;H241,3,SE)))))</f>
        <v/>
      </c>
      <c r="Q241" s="210" t="str">
        <f>IF(OR(H241="",F241=""),"",IF(H241=F241,1,IF(H241&lt;F241,0,IF(H241-F241&lt;10,2,IF(H241&gt;F241,3,SE)))))</f>
        <v/>
      </c>
      <c r="S241" s="206"/>
      <c r="T241" s="206"/>
      <c r="U241" s="212"/>
      <c r="V241" s="213"/>
      <c r="W241" s="213"/>
      <c r="X241" s="213"/>
      <c r="Y241" s="213"/>
      <c r="Z241" s="213"/>
      <c r="AA241" s="213"/>
      <c r="AB241" s="213"/>
      <c r="AC241" s="213"/>
      <c r="AD241" s="213"/>
      <c r="AE241" s="213"/>
      <c r="AF241" s="213"/>
      <c r="AG241" s="213"/>
      <c r="AH241" s="213"/>
      <c r="AI241" s="213"/>
      <c r="AJ241" s="213"/>
      <c r="AK241" s="213"/>
      <c r="AL241" s="211"/>
      <c r="AM241" s="210"/>
      <c r="AN241" s="210"/>
      <c r="AO241" s="206"/>
      <c r="AP241" s="206"/>
      <c r="AQ241" s="210"/>
      <c r="AR241" s="210"/>
    </row>
    <row r="242" spans="3:44" s="14" customFormat="1" ht="15.75" thickBot="1" x14ac:dyDescent="0.3">
      <c r="C242" s="210" t="str">
        <f>IF(OR(F242="",H242=""),"",IF(F242=H242,1,IF(F242&lt;H242,0,IF(F242-H242&lt;10,2,IF(F242&gt;H242,3,SE)))))</f>
        <v/>
      </c>
      <c r="D242" s="353" t="str">
        <f>V237</f>
        <v>REAL MADRID</v>
      </c>
      <c r="E242" s="353"/>
      <c r="F242" s="79" t="str">
        <f>IF(OR(K24="",L24=""),"",SUM(K24:L24))</f>
        <v/>
      </c>
      <c r="G242" s="15" t="s">
        <v>19</v>
      </c>
      <c r="H242" s="78" t="str">
        <f>IF(OR(K47="",L47=""),"",SUM(K47:L47))</f>
        <v/>
      </c>
      <c r="I242" s="353" t="str">
        <f>V234</f>
        <v>ANDERLECHT</v>
      </c>
      <c r="J242" s="353"/>
      <c r="K242" s="353"/>
      <c r="L242" s="353"/>
      <c r="M242" s="353"/>
      <c r="N242" s="353"/>
      <c r="O242" s="353"/>
      <c r="P242" s="353"/>
      <c r="Q242" s="210" t="str">
        <f>IF(OR(H242="",F242=""),"",IF(H242=F242,1,IF(H242&lt;F242,0,IF(H242-F242&lt;10,2,IF(H242&gt;F242,3,SE)))))</f>
        <v/>
      </c>
      <c r="R242" s="222"/>
      <c r="S242" s="206" t="s">
        <v>62</v>
      </c>
      <c r="T242" s="206"/>
      <c r="U242" s="212"/>
      <c r="V242" s="213"/>
      <c r="W242" s="213"/>
      <c r="X242" s="213"/>
      <c r="Y242" s="213"/>
      <c r="Z242" s="213"/>
      <c r="AA242" s="213"/>
      <c r="AB242" s="213"/>
      <c r="AC242" s="213"/>
      <c r="AD242" s="213"/>
      <c r="AE242" s="213"/>
      <c r="AF242" s="213"/>
      <c r="AG242" s="213"/>
      <c r="AH242" s="213"/>
      <c r="AI242" s="213"/>
      <c r="AJ242" s="213"/>
      <c r="AK242" s="213"/>
      <c r="AL242" s="211"/>
      <c r="AM242" s="210"/>
      <c r="AN242" s="210"/>
      <c r="AO242" s="206"/>
      <c r="AP242" s="206"/>
      <c r="AQ242" s="210"/>
      <c r="AR242" s="210"/>
    </row>
    <row r="243" spans="3:44" s="14" customFormat="1" ht="15.75" thickBot="1" x14ac:dyDescent="0.3">
      <c r="C243" s="210" t="str">
        <f>IF(OR(F243="",H243=""),"",IF(F243=H243,1,IF(F243&lt;H243,0,IF(F243-H243&lt;10,2,IF(F243&gt;H243,3,SE)))))</f>
        <v/>
      </c>
      <c r="D243" s="353" t="str">
        <f>V236</f>
        <v>ROMA</v>
      </c>
      <c r="E243" s="353"/>
      <c r="F243" s="79" t="str">
        <f>IF(OR(K31="",L31=""),"",SUM(K31:L31))</f>
        <v/>
      </c>
      <c r="G243" s="15" t="s">
        <v>19</v>
      </c>
      <c r="H243" s="79" t="str">
        <f>IF(OR(K39="",L39=""),"",SUM(K39:L39))</f>
        <v/>
      </c>
      <c r="I243" s="353" t="str">
        <f>V235</f>
        <v>LION</v>
      </c>
      <c r="J243" s="353"/>
      <c r="K243" s="353"/>
      <c r="L243" s="353"/>
      <c r="M243" s="353"/>
      <c r="N243" s="353"/>
      <c r="O243" s="353"/>
      <c r="P243" s="353"/>
      <c r="Q243" s="210" t="str">
        <f>IF(OR(H243="",F243=""),"",IF(H243=F243,1,IF(H243&lt;F243,0,IF(H243-F243&lt;10,2,IF(H243&gt;F243,3,SE)))))</f>
        <v/>
      </c>
      <c r="R243" s="223"/>
      <c r="S243" s="206" t="s">
        <v>63</v>
      </c>
      <c r="T243" s="206"/>
      <c r="U243" s="210"/>
      <c r="V243" s="211"/>
      <c r="W243" s="211"/>
      <c r="X243" s="211"/>
      <c r="Y243" s="211"/>
      <c r="Z243" s="211"/>
      <c r="AA243" s="211"/>
      <c r="AB243" s="211"/>
      <c r="AC243" s="211"/>
      <c r="AD243" s="211"/>
      <c r="AE243" s="211"/>
      <c r="AF243" s="211"/>
      <c r="AG243" s="211"/>
      <c r="AH243" s="211"/>
      <c r="AI243" s="211"/>
      <c r="AJ243" s="211"/>
      <c r="AK243" s="211"/>
      <c r="AL243" s="211"/>
      <c r="AM243" s="210"/>
      <c r="AN243" s="210"/>
      <c r="AO243" s="206"/>
      <c r="AP243" s="206"/>
      <c r="AQ243" s="210"/>
      <c r="AR243" s="210"/>
    </row>
    <row r="244" spans="3:44" s="14" customFormat="1" ht="15.75" thickBot="1" x14ac:dyDescent="0.3">
      <c r="C244" s="210" t="str">
        <f>IF(OR(F244="",H244=""),"",IF(F244=H244,1,IF(F244&lt;H244,0,IF(F244-H244&lt;10,2,IF(F244&gt;H244,3,SE)))))</f>
        <v/>
      </c>
      <c r="Q244" s="210" t="str">
        <f>IF(OR(H244="",F244=""),"",IF(H244=F244,1,IF(H244&lt;F244,0,IF(H244-F244&lt;10,2,IF(H244&gt;F244,3,SE)))))</f>
        <v/>
      </c>
      <c r="T244" s="206"/>
      <c r="U244" s="210"/>
      <c r="V244" s="211"/>
      <c r="W244" s="211"/>
      <c r="X244" s="211"/>
      <c r="Y244" s="211"/>
      <c r="Z244" s="211"/>
      <c r="AA244" s="211"/>
      <c r="AB244" s="211"/>
      <c r="AC244" s="211"/>
      <c r="AD244" s="211"/>
      <c r="AE244" s="211"/>
      <c r="AF244" s="211"/>
      <c r="AG244" s="211"/>
      <c r="AH244" s="211"/>
      <c r="AI244" s="211"/>
      <c r="AJ244" s="211"/>
      <c r="AK244" s="211"/>
      <c r="AL244" s="211"/>
      <c r="AM244" s="210"/>
      <c r="AN244" s="210"/>
      <c r="AO244" s="206"/>
      <c r="AP244" s="206"/>
      <c r="AQ244" s="210"/>
      <c r="AR244" s="210"/>
    </row>
    <row r="245" spans="3:44" s="14" customFormat="1" x14ac:dyDescent="0.25">
      <c r="C245" s="210" t="str">
        <f>IF(OR(F245="",H245=""),"",IF(F245=H245,1,IF(F245&lt;H245,0,IF(F245-H245&lt;10,2,IF(F245&gt;H245,3,SE)))))</f>
        <v/>
      </c>
      <c r="D245" s="319" t="s">
        <v>184</v>
      </c>
      <c r="E245" s="320"/>
      <c r="F245" s="320"/>
      <c r="G245" s="320"/>
      <c r="H245" s="320"/>
      <c r="I245" s="320"/>
      <c r="J245" s="320"/>
      <c r="K245" s="320"/>
      <c r="L245" s="320"/>
      <c r="M245" s="320"/>
      <c r="N245" s="320"/>
      <c r="O245" s="320"/>
      <c r="P245" s="321"/>
      <c r="Q245" s="210" t="str">
        <f>IF(OR(H245="",F245=""),"",IF(H245=F245,1,IF(H245&lt;F245,0,IF(H245-F245&lt;10,2,IF(H245&gt;F245,3,SE)))))</f>
        <v/>
      </c>
      <c r="S245" s="206"/>
      <c r="T245" s="206"/>
      <c r="U245" s="210"/>
      <c r="V245" s="211"/>
      <c r="W245" s="211"/>
      <c r="X245" s="211"/>
      <c r="Y245" s="211"/>
      <c r="Z245" s="211"/>
      <c r="AA245" s="211"/>
      <c r="AB245" s="211"/>
      <c r="AC245" s="211"/>
      <c r="AD245" s="211"/>
      <c r="AE245" s="211"/>
      <c r="AF245" s="211"/>
      <c r="AG245" s="211"/>
      <c r="AH245" s="211"/>
      <c r="AI245" s="211"/>
      <c r="AJ245" s="211"/>
      <c r="AK245" s="211"/>
      <c r="AL245" s="211"/>
      <c r="AM245" s="210"/>
      <c r="AN245" s="210"/>
      <c r="AO245" s="206"/>
      <c r="AP245" s="206"/>
      <c r="AQ245" s="210"/>
      <c r="AR245" s="210"/>
    </row>
    <row r="246" spans="3:44" s="14" customFormat="1" ht="15.75" thickBot="1" x14ac:dyDescent="0.3">
      <c r="C246" s="210" t="str">
        <f>IF(OR(F246="",H246=""),"",IF(F246=H246,1,IF(F246&lt;H246,0,IF(F246-H246&lt;10,2,IF(F246&gt;H246,3,SE)))))</f>
        <v/>
      </c>
      <c r="D246" s="322"/>
      <c r="E246" s="323"/>
      <c r="F246" s="323"/>
      <c r="G246" s="323"/>
      <c r="H246" s="323"/>
      <c r="I246" s="323"/>
      <c r="J246" s="323"/>
      <c r="K246" s="323"/>
      <c r="L246" s="323"/>
      <c r="M246" s="323"/>
      <c r="N246" s="323"/>
      <c r="O246" s="323"/>
      <c r="P246" s="324"/>
      <c r="Q246" s="210" t="str">
        <f>IF(OR(H246="",F246=""),"",IF(H246=F246,1,IF(H246&lt;F246,0,IF(H246-F246&lt;10,2,IF(H246&gt;F246,3,SE)))))</f>
        <v/>
      </c>
      <c r="S246" s="206"/>
      <c r="T246" s="206"/>
      <c r="U246" s="210"/>
      <c r="V246" s="211"/>
      <c r="W246" s="211"/>
      <c r="X246" s="211"/>
      <c r="Y246" s="211"/>
      <c r="Z246" s="211"/>
      <c r="AA246" s="211"/>
      <c r="AB246" s="211"/>
      <c r="AC246" s="211"/>
      <c r="AD246" s="211"/>
      <c r="AE246" s="211"/>
      <c r="AF246" s="211"/>
      <c r="AG246" s="211"/>
      <c r="AH246" s="211"/>
      <c r="AI246" s="211"/>
      <c r="AJ246" s="211"/>
      <c r="AK246" s="211"/>
      <c r="AL246" s="211"/>
      <c r="AM246" s="210"/>
      <c r="AN246" s="210"/>
      <c r="AO246" s="206"/>
      <c r="AP246" s="206"/>
      <c r="AQ246" s="210"/>
      <c r="AR246" s="210"/>
    </row>
    <row r="247" spans="3:44" s="14" customFormat="1" x14ac:dyDescent="0.25">
      <c r="C247" s="210" t="str">
        <f>IF(OR(F247="",H247=""),"",IF(F247=H247,1,IF(F247&lt;H247,0,IF(F247-H247&lt;10,2,IF(F247&gt;H247,3,SE)))))</f>
        <v/>
      </c>
      <c r="Q247" s="210" t="str">
        <f>IF(OR(H247="",F247=""),"",IF(H247=F247,1,IF(H247&lt;F247,0,IF(H247-F247&lt;10,2,IF(H247&gt;F247,3,SE)))))</f>
        <v/>
      </c>
      <c r="S247" s="206"/>
      <c r="T247" s="206"/>
      <c r="U247" s="210"/>
      <c r="V247" s="211"/>
      <c r="W247" s="211"/>
      <c r="X247" s="211"/>
      <c r="Y247" s="211"/>
      <c r="Z247" s="211"/>
      <c r="AA247" s="211"/>
      <c r="AB247" s="211"/>
      <c r="AC247" s="211"/>
      <c r="AD247" s="211"/>
      <c r="AE247" s="211"/>
      <c r="AF247" s="211"/>
      <c r="AG247" s="211"/>
      <c r="AH247" s="211"/>
      <c r="AI247" s="211"/>
      <c r="AJ247" s="211"/>
      <c r="AK247" s="211"/>
      <c r="AL247" s="211"/>
      <c r="AM247" s="210"/>
      <c r="AN247" s="210"/>
      <c r="AO247" s="206"/>
      <c r="AP247" s="206"/>
      <c r="AQ247" s="210"/>
      <c r="AR247" s="210"/>
    </row>
    <row r="248" spans="3:44" s="14" customFormat="1" x14ac:dyDescent="0.25">
      <c r="C248" s="210" t="str">
        <f>IF(OR(F248="",H248=""),"",IF(F248=H248,1,IF(F248&lt;H248,0,IF(F248-H248&lt;10,2,IF(F248&gt;H248,3,SE)))))</f>
        <v/>
      </c>
      <c r="D248" s="353" t="str">
        <f>V237</f>
        <v>REAL MADRID</v>
      </c>
      <c r="E248" s="353"/>
      <c r="F248" s="79" t="str">
        <f>IF(OR(M24="",N24=""),"",SUM(M24:N24))</f>
        <v/>
      </c>
      <c r="G248" s="16" t="s">
        <v>19</v>
      </c>
      <c r="H248" s="78" t="str">
        <f>IF(OR(M39="",N39=""),"",SUM(M39:N39))</f>
        <v/>
      </c>
      <c r="I248" s="353" t="str">
        <f>V235</f>
        <v>LION</v>
      </c>
      <c r="J248" s="353"/>
      <c r="K248" s="353"/>
      <c r="L248" s="353"/>
      <c r="M248" s="353"/>
      <c r="N248" s="353"/>
      <c r="O248" s="353"/>
      <c r="P248" s="353"/>
      <c r="Q248" s="210" t="str">
        <f>IF(OR(H248="",F248=""),"",IF(H248=F248,1,IF(H248&lt;F248,0,IF(H248-F248&lt;10,2,IF(H248&gt;F248,3,SE)))))</f>
        <v/>
      </c>
      <c r="S248" s="206"/>
      <c r="T248" s="206"/>
      <c r="U248" s="210"/>
      <c r="V248" s="211"/>
      <c r="W248" s="211"/>
      <c r="X248" s="211"/>
      <c r="Y248" s="211"/>
      <c r="Z248" s="211"/>
      <c r="AA248" s="211"/>
      <c r="AB248" s="211"/>
      <c r="AC248" s="211"/>
      <c r="AD248" s="211"/>
      <c r="AE248" s="211"/>
      <c r="AF248" s="211"/>
      <c r="AG248" s="211"/>
      <c r="AH248" s="211"/>
      <c r="AI248" s="211"/>
      <c r="AJ248" s="211"/>
      <c r="AK248" s="211"/>
      <c r="AL248" s="211"/>
      <c r="AM248" s="210"/>
      <c r="AN248" s="210"/>
      <c r="AO248" s="206"/>
      <c r="AP248" s="206"/>
      <c r="AQ248" s="210"/>
      <c r="AR248" s="210"/>
    </row>
    <row r="249" spans="3:44" s="14" customFormat="1" x14ac:dyDescent="0.25">
      <c r="C249" s="210" t="str">
        <f>IF(OR(F249="",H249=""),"",IF(F249=H249,1,IF(F249&lt;H249,0,IF(F249-H249&lt;10,2,IF(F249&gt;H249,3,SE)))))</f>
        <v/>
      </c>
      <c r="D249" s="353" t="str">
        <f>V236</f>
        <v>ROMA</v>
      </c>
      <c r="E249" s="353"/>
      <c r="F249" s="79" t="str">
        <f>IF(OR(M31="",N31=""),"",SUM(M31:N31))</f>
        <v/>
      </c>
      <c r="G249" s="16" t="s">
        <v>19</v>
      </c>
      <c r="H249" s="78" t="str">
        <f>IF(OR(M47="",N47=""),"",SUM(M47:N47))</f>
        <v/>
      </c>
      <c r="I249" s="353" t="str">
        <f>V234</f>
        <v>ANDERLECHT</v>
      </c>
      <c r="J249" s="353"/>
      <c r="K249" s="353"/>
      <c r="L249" s="353"/>
      <c r="M249" s="353"/>
      <c r="N249" s="353"/>
      <c r="O249" s="353"/>
      <c r="P249" s="353"/>
      <c r="Q249" s="210" t="str">
        <f>IF(OR(H249="",F249=""),"",IF(H249=F249,1,IF(H249&lt;F249,0,IF(H249-F249&lt;10,2,IF(H249&gt;F249,3,SE)))))</f>
        <v/>
      </c>
      <c r="S249" s="206"/>
      <c r="T249" s="206"/>
      <c r="U249" s="210"/>
      <c r="V249" s="211"/>
      <c r="W249" s="211"/>
      <c r="X249" s="211"/>
      <c r="Y249" s="211"/>
      <c r="Z249" s="211"/>
      <c r="AA249" s="211"/>
      <c r="AB249" s="211"/>
      <c r="AC249" s="211"/>
      <c r="AD249" s="211"/>
      <c r="AE249" s="211"/>
      <c r="AF249" s="211"/>
      <c r="AG249" s="211"/>
      <c r="AH249" s="211"/>
      <c r="AI249" s="211"/>
      <c r="AJ249" s="211"/>
      <c r="AK249" s="211"/>
      <c r="AL249" s="211"/>
      <c r="AM249" s="210"/>
      <c r="AN249" s="210"/>
      <c r="AO249" s="206"/>
      <c r="AP249" s="206"/>
      <c r="AQ249" s="210"/>
      <c r="AR249" s="210"/>
    </row>
    <row r="250" spans="3:44" s="14" customFormat="1" ht="15.75" thickBot="1" x14ac:dyDescent="0.3">
      <c r="C250" s="210" t="str">
        <f>IF(OR(F250="",H250=""),"",IF(F250=H250,1,IF(F250&lt;H250,0,IF(F250-H250&lt;10,2,IF(F250&gt;H250,3,SE)))))</f>
        <v/>
      </c>
      <c r="F250" s="17"/>
      <c r="Q250" s="210" t="str">
        <f>IF(OR(H250="",F250=""),"",IF(H250=F250,1,IF(H250&lt;F250,0,IF(H250-F250&lt;10,2,IF(H250&gt;F250,3,SE)))))</f>
        <v/>
      </c>
      <c r="S250" s="206"/>
      <c r="T250" s="206"/>
      <c r="U250" s="210"/>
      <c r="V250" s="211"/>
      <c r="W250" s="211"/>
      <c r="X250" s="211"/>
      <c r="Y250" s="211"/>
      <c r="Z250" s="211"/>
      <c r="AA250" s="211"/>
      <c r="AB250" s="211"/>
      <c r="AC250" s="211"/>
      <c r="AD250" s="211"/>
      <c r="AE250" s="211"/>
      <c r="AF250" s="211"/>
      <c r="AG250" s="211"/>
      <c r="AH250" s="211"/>
      <c r="AI250" s="211"/>
      <c r="AJ250" s="211"/>
      <c r="AK250" s="211"/>
      <c r="AL250" s="211"/>
      <c r="AM250" s="210"/>
      <c r="AN250" s="210"/>
      <c r="AO250" s="206"/>
      <c r="AP250" s="206"/>
      <c r="AQ250" s="210"/>
      <c r="AR250" s="210"/>
    </row>
    <row r="251" spans="3:44" s="14" customFormat="1" x14ac:dyDescent="0.25">
      <c r="C251" s="210" t="str">
        <f>IF(OR(F251="",H251=""),"",IF(F251=H251,1,IF(F251&lt;H251,0,IF(F251-H251&lt;10,2,IF(F251&gt;H251,3,SE)))))</f>
        <v/>
      </c>
      <c r="D251" s="319" t="s">
        <v>185</v>
      </c>
      <c r="E251" s="320"/>
      <c r="F251" s="320"/>
      <c r="G251" s="320"/>
      <c r="H251" s="320"/>
      <c r="I251" s="320"/>
      <c r="J251" s="320"/>
      <c r="K251" s="320"/>
      <c r="L251" s="320"/>
      <c r="M251" s="320"/>
      <c r="N251" s="320"/>
      <c r="O251" s="320"/>
      <c r="P251" s="321"/>
      <c r="Q251" s="210" t="str">
        <f>IF(OR(H251="",F251=""),"",IF(H251=F251,1,IF(H251&lt;F251,0,IF(H251-F251&lt;10,2,IF(H251&gt;F251,3,SE)))))</f>
        <v/>
      </c>
      <c r="S251" s="206"/>
      <c r="T251" s="206"/>
      <c r="U251" s="210"/>
      <c r="V251" s="211"/>
      <c r="W251" s="211"/>
      <c r="X251" s="211"/>
      <c r="Y251" s="211"/>
      <c r="Z251" s="211"/>
      <c r="AA251" s="211"/>
      <c r="AB251" s="211"/>
      <c r="AC251" s="211"/>
      <c r="AD251" s="211"/>
      <c r="AE251" s="211"/>
      <c r="AF251" s="211"/>
      <c r="AG251" s="211"/>
      <c r="AH251" s="211"/>
      <c r="AI251" s="211"/>
      <c r="AJ251" s="211"/>
      <c r="AK251" s="211"/>
      <c r="AL251" s="211"/>
      <c r="AM251" s="210"/>
      <c r="AN251" s="210"/>
      <c r="AO251" s="206"/>
      <c r="AP251" s="206"/>
      <c r="AQ251" s="210"/>
      <c r="AR251" s="210"/>
    </row>
    <row r="252" spans="3:44" s="14" customFormat="1" ht="15.75" thickBot="1" x14ac:dyDescent="0.3">
      <c r="C252" s="210" t="str">
        <f>IF(OR(F252="",H252=""),"",IF(F252=H252,1,IF(F252&lt;H252,0,IF(F252-H252&lt;10,2,IF(F252&gt;H252,3,SE)))))</f>
        <v/>
      </c>
      <c r="D252" s="322"/>
      <c r="E252" s="323"/>
      <c r="F252" s="323"/>
      <c r="G252" s="323"/>
      <c r="H252" s="323"/>
      <c r="I252" s="323"/>
      <c r="J252" s="323"/>
      <c r="K252" s="323"/>
      <c r="L252" s="323"/>
      <c r="M252" s="323"/>
      <c r="N252" s="323"/>
      <c r="O252" s="323"/>
      <c r="P252" s="324"/>
      <c r="Q252" s="210" t="str">
        <f>IF(OR(H252="",F252=""),"",IF(H252=F252,1,IF(H252&lt;F252,0,IF(H252-F252&lt;10,2,IF(H252&gt;F252,3,SE)))))</f>
        <v/>
      </c>
      <c r="S252" s="206"/>
      <c r="T252" s="206"/>
      <c r="U252" s="210"/>
      <c r="V252" s="211"/>
      <c r="W252" s="211"/>
      <c r="X252" s="211"/>
      <c r="Y252" s="211"/>
      <c r="Z252" s="211"/>
      <c r="AA252" s="211"/>
      <c r="AB252" s="211"/>
      <c r="AC252" s="211"/>
      <c r="AD252" s="211"/>
      <c r="AE252" s="211"/>
      <c r="AF252" s="211"/>
      <c r="AG252" s="211"/>
      <c r="AH252" s="211"/>
      <c r="AI252" s="211"/>
      <c r="AJ252" s="211"/>
      <c r="AK252" s="211"/>
      <c r="AL252" s="211"/>
      <c r="AM252" s="210"/>
      <c r="AN252" s="210"/>
      <c r="AO252" s="206"/>
      <c r="AP252" s="206"/>
      <c r="AQ252" s="210"/>
      <c r="AR252" s="210"/>
    </row>
    <row r="253" spans="3:44" s="14" customFormat="1" x14ac:dyDescent="0.25">
      <c r="C253" s="210" t="str">
        <f>IF(OR(F253="",H253=""),"",IF(F253=H253,1,IF(F253&lt;H253,0,IF(F253-H253&lt;10,2,IF(F253&gt;H253,3,SE)))))</f>
        <v/>
      </c>
      <c r="Q253" s="210" t="str">
        <f>IF(OR(H253="",F253=""),"",IF(H253=F253,1,IF(H253&lt;F253,0,IF(H253-F253&lt;10,2,IF(H253&gt;F253,3,SE)))))</f>
        <v/>
      </c>
      <c r="S253" s="206"/>
      <c r="T253" s="206"/>
      <c r="U253" s="210"/>
      <c r="V253" s="211"/>
      <c r="W253" s="211"/>
      <c r="X253" s="211"/>
      <c r="Y253" s="211"/>
      <c r="Z253" s="211"/>
      <c r="AA253" s="211"/>
      <c r="AB253" s="211"/>
      <c r="AC253" s="211"/>
      <c r="AD253" s="211"/>
      <c r="AE253" s="211"/>
      <c r="AF253" s="211"/>
      <c r="AG253" s="211"/>
      <c r="AH253" s="211"/>
      <c r="AI253" s="211"/>
      <c r="AJ253" s="211"/>
      <c r="AK253" s="211"/>
      <c r="AL253" s="211"/>
      <c r="AM253" s="210"/>
      <c r="AN253" s="210"/>
      <c r="AO253" s="206"/>
      <c r="AP253" s="206"/>
      <c r="AQ253" s="210"/>
      <c r="AR253" s="210"/>
    </row>
    <row r="254" spans="3:44" s="14" customFormat="1" x14ac:dyDescent="0.25">
      <c r="C254" s="210" t="str">
        <f>IF(OR(F254="",H254=""),"",IF(F254=H254,1,IF(F254&lt;H254,0,IF(F254-H254&lt;10,2,IF(F254&gt;H254,3,SE)))))</f>
        <v/>
      </c>
      <c r="D254" s="353" t="str">
        <f>V237</f>
        <v>REAL MADRID</v>
      </c>
      <c r="E254" s="353"/>
      <c r="F254" s="78" t="str">
        <f>IF(OR(O24="",P24=""),"",SUM(O24:P24))</f>
        <v/>
      </c>
      <c r="G254" s="16" t="s">
        <v>19</v>
      </c>
      <c r="H254" s="79" t="str">
        <f>IF(OR(O31="",P31=""),"",SUM(O31:P31))</f>
        <v/>
      </c>
      <c r="I254" s="353" t="str">
        <f>V236</f>
        <v>ROMA</v>
      </c>
      <c r="J254" s="353"/>
      <c r="K254" s="353"/>
      <c r="L254" s="353"/>
      <c r="M254" s="353"/>
      <c r="N254" s="353"/>
      <c r="O254" s="353"/>
      <c r="P254" s="353"/>
      <c r="Q254" s="210" t="str">
        <f>IF(OR(H254="",F254=""),"",IF(H254=F254,1,IF(H254&lt;F254,0,IF(H254-F254&lt;10,2,IF(H254&gt;F254,3,SE)))))</f>
        <v/>
      </c>
      <c r="S254" s="206"/>
      <c r="T254" s="206"/>
      <c r="U254" s="210"/>
      <c r="V254" s="211"/>
      <c r="W254" s="211"/>
      <c r="X254" s="211"/>
      <c r="Y254" s="211"/>
      <c r="Z254" s="211"/>
      <c r="AA254" s="211"/>
      <c r="AB254" s="211"/>
      <c r="AC254" s="211"/>
      <c r="AD254" s="211"/>
      <c r="AE254" s="211"/>
      <c r="AF254" s="211"/>
      <c r="AG254" s="211"/>
      <c r="AH254" s="211"/>
      <c r="AI254" s="211"/>
      <c r="AJ254" s="211"/>
      <c r="AK254" s="211"/>
      <c r="AL254" s="211"/>
      <c r="AM254" s="210"/>
      <c r="AN254" s="210"/>
      <c r="AO254" s="206"/>
      <c r="AP254" s="206"/>
      <c r="AQ254" s="210"/>
      <c r="AR254" s="210"/>
    </row>
    <row r="255" spans="3:44" s="14" customFormat="1" x14ac:dyDescent="0.25">
      <c r="C255" s="210" t="str">
        <f>IF(OR(F255="",H255=""),"",IF(F255=H255,1,IF(F255&lt;H255,0,IF(F255-H255&lt;10,2,IF(F255&gt;H255,3,SE)))))</f>
        <v/>
      </c>
      <c r="D255" s="353" t="str">
        <f>V235</f>
        <v>LION</v>
      </c>
      <c r="E255" s="353"/>
      <c r="F255" s="78" t="str">
        <f>IF(OR(O39="",P39=""),"",SUM(O39:P39))</f>
        <v/>
      </c>
      <c r="G255" s="16" t="s">
        <v>19</v>
      </c>
      <c r="H255" s="79" t="str">
        <f>IF(OR(O47="",P47=""),"",SUM(O47:P47))</f>
        <v/>
      </c>
      <c r="I255" s="353" t="str">
        <f>V234</f>
        <v>ANDERLECHT</v>
      </c>
      <c r="J255" s="353"/>
      <c r="K255" s="353"/>
      <c r="L255" s="353"/>
      <c r="M255" s="353"/>
      <c r="N255" s="353"/>
      <c r="O255" s="353"/>
      <c r="P255" s="353"/>
      <c r="Q255" s="210" t="str">
        <f>IF(OR(H255="",F255=""),"",IF(H255=F255,1,IF(H255&lt;F255,0,IF(H255-F255&lt;10,2,IF(H255&gt;F255,3,SE)))))</f>
        <v/>
      </c>
      <c r="S255" s="206"/>
      <c r="T255" s="206"/>
      <c r="U255" s="210"/>
      <c r="V255" s="211"/>
      <c r="W255" s="211"/>
      <c r="X255" s="211"/>
      <c r="Y255" s="211"/>
      <c r="Z255" s="211"/>
      <c r="AA255" s="211"/>
      <c r="AB255" s="211"/>
      <c r="AC255" s="211"/>
      <c r="AD255" s="211"/>
      <c r="AE255" s="211"/>
      <c r="AF255" s="211"/>
      <c r="AG255" s="211"/>
      <c r="AH255" s="211"/>
      <c r="AI255" s="211"/>
      <c r="AJ255" s="211"/>
      <c r="AK255" s="211"/>
      <c r="AL255" s="211"/>
      <c r="AM255" s="210"/>
      <c r="AN255" s="210"/>
      <c r="AO255" s="206"/>
      <c r="AP255" s="206"/>
      <c r="AQ255" s="210"/>
      <c r="AR255" s="210"/>
    </row>
    <row r="256" spans="3:44" s="14" customFormat="1" ht="15.75" thickBot="1" x14ac:dyDescent="0.3">
      <c r="C256" s="210" t="str">
        <f>IF(OR(F256="",H256=""),"",IF(F256=H256,1,IF(F256&lt;H256,0,IF(F256-H256&lt;10,2,IF(F256&gt;H256,3,SE)))))</f>
        <v/>
      </c>
      <c r="Q256" s="210" t="str">
        <f>IF(OR(H256="",F256=""),"",IF(H256=F256,1,IF(H256&lt;F256,0,IF(H256-F256&lt;10,2,IF(H256&gt;F256,3,SE)))))</f>
        <v/>
      </c>
      <c r="S256" s="206"/>
      <c r="T256" s="206"/>
      <c r="U256" s="210"/>
      <c r="V256" s="211"/>
      <c r="W256" s="211"/>
      <c r="X256" s="211"/>
      <c r="Y256" s="211"/>
      <c r="Z256" s="211"/>
      <c r="AA256" s="211"/>
      <c r="AB256" s="211"/>
      <c r="AC256" s="211"/>
      <c r="AD256" s="211"/>
      <c r="AE256" s="211"/>
      <c r="AF256" s="211"/>
      <c r="AG256" s="211"/>
      <c r="AH256" s="211"/>
      <c r="AI256" s="211"/>
      <c r="AJ256" s="211"/>
      <c r="AK256" s="211"/>
      <c r="AL256" s="211"/>
      <c r="AM256" s="210"/>
      <c r="AN256" s="210"/>
      <c r="AO256" s="206"/>
      <c r="AP256" s="206"/>
      <c r="AQ256" s="210"/>
      <c r="AR256" s="210"/>
    </row>
    <row r="257" spans="3:44" s="14" customFormat="1" x14ac:dyDescent="0.25">
      <c r="C257" s="210" t="str">
        <f>IF(OR(F257="",H257=""),"",IF(F257=H257,1,IF(F257&lt;H257,0,IF(F257-H257&lt;10,2,IF(F257&gt;H257,3,SE)))))</f>
        <v/>
      </c>
      <c r="D257" s="319" t="s">
        <v>186</v>
      </c>
      <c r="E257" s="320"/>
      <c r="F257" s="320"/>
      <c r="G257" s="320"/>
      <c r="H257" s="320"/>
      <c r="I257" s="320"/>
      <c r="J257" s="320"/>
      <c r="K257" s="320"/>
      <c r="L257" s="320"/>
      <c r="M257" s="320"/>
      <c r="N257" s="320"/>
      <c r="O257" s="320"/>
      <c r="P257" s="321"/>
      <c r="Q257" s="210" t="str">
        <f>IF(OR(H257="",F257=""),"",IF(H257=F257,1,IF(H257&lt;F257,0,IF(H257-F257&lt;10,2,IF(H257&gt;F257,3,SE)))))</f>
        <v/>
      </c>
      <c r="S257" s="206"/>
      <c r="T257" s="206"/>
      <c r="U257" s="210"/>
      <c r="V257" s="211"/>
      <c r="W257" s="211"/>
      <c r="X257" s="211"/>
      <c r="Y257" s="211"/>
      <c r="Z257" s="211"/>
      <c r="AA257" s="211"/>
      <c r="AB257" s="211"/>
      <c r="AC257" s="211"/>
      <c r="AD257" s="211"/>
      <c r="AE257" s="211"/>
      <c r="AF257" s="211"/>
      <c r="AG257" s="211"/>
      <c r="AH257" s="211"/>
      <c r="AI257" s="211"/>
      <c r="AJ257" s="211"/>
      <c r="AK257" s="211"/>
      <c r="AL257" s="211"/>
      <c r="AM257" s="210"/>
      <c r="AN257" s="210"/>
      <c r="AO257" s="206"/>
      <c r="AP257" s="206"/>
      <c r="AQ257" s="210"/>
      <c r="AR257" s="210"/>
    </row>
    <row r="258" spans="3:44" s="14" customFormat="1" ht="15.75" thickBot="1" x14ac:dyDescent="0.3">
      <c r="C258" s="210" t="str">
        <f>IF(OR(F258="",H258=""),"",IF(F258=H258,1,IF(F258&lt;H258,0,IF(F258-H258&lt;10,2,IF(F258&gt;H258,3,SE)))))</f>
        <v/>
      </c>
      <c r="D258" s="322"/>
      <c r="E258" s="323"/>
      <c r="F258" s="323"/>
      <c r="G258" s="323"/>
      <c r="H258" s="323"/>
      <c r="I258" s="323"/>
      <c r="J258" s="323"/>
      <c r="K258" s="323"/>
      <c r="L258" s="323"/>
      <c r="M258" s="323"/>
      <c r="N258" s="323"/>
      <c r="O258" s="323"/>
      <c r="P258" s="324"/>
      <c r="Q258" s="210" t="str">
        <f>IF(OR(H258="",F258=""),"",IF(H258=F258,1,IF(H258&lt;F258,0,IF(H258-F258&lt;10,2,IF(H258&gt;F258,3,SE)))))</f>
        <v/>
      </c>
      <c r="S258" s="206"/>
      <c r="T258" s="206"/>
      <c r="U258" s="210"/>
      <c r="V258" s="211"/>
      <c r="W258" s="211"/>
      <c r="X258" s="211"/>
      <c r="Y258" s="211"/>
      <c r="Z258" s="211"/>
      <c r="AA258" s="211"/>
      <c r="AB258" s="211"/>
      <c r="AC258" s="211"/>
      <c r="AD258" s="211"/>
      <c r="AE258" s="211"/>
      <c r="AF258" s="211"/>
      <c r="AG258" s="211"/>
      <c r="AH258" s="211"/>
      <c r="AI258" s="211"/>
      <c r="AJ258" s="211"/>
      <c r="AK258" s="211"/>
      <c r="AL258" s="211"/>
      <c r="AM258" s="210"/>
      <c r="AN258" s="210"/>
      <c r="AO258" s="206"/>
      <c r="AP258" s="206"/>
      <c r="AQ258" s="210"/>
      <c r="AR258" s="210"/>
    </row>
    <row r="259" spans="3:44" s="14" customFormat="1" x14ac:dyDescent="0.25">
      <c r="C259" s="210" t="str">
        <f>IF(OR(F259="",H259=""),"",IF(F259=H259,1,IF(F259&lt;H259,0,IF(F259-H259&lt;10,2,IF(F259&gt;H259,3,SE)))))</f>
        <v/>
      </c>
      <c r="Q259" s="210" t="str">
        <f>IF(OR(H259="",F259=""),"",IF(H259=F259,1,IF(H259&lt;F259,0,IF(H259-F259&lt;10,2,IF(H259&gt;F259,3,SE)))))</f>
        <v/>
      </c>
      <c r="S259" s="206"/>
      <c r="T259" s="206"/>
      <c r="U259" s="210"/>
      <c r="V259" s="211"/>
      <c r="W259" s="211"/>
      <c r="X259" s="211"/>
      <c r="Y259" s="211"/>
      <c r="Z259" s="211"/>
      <c r="AA259" s="211"/>
      <c r="AB259" s="211"/>
      <c r="AC259" s="211"/>
      <c r="AD259" s="211"/>
      <c r="AE259" s="211"/>
      <c r="AF259" s="211"/>
      <c r="AG259" s="211"/>
      <c r="AH259" s="211"/>
      <c r="AI259" s="211"/>
      <c r="AJ259" s="211"/>
      <c r="AK259" s="211"/>
      <c r="AL259" s="211"/>
      <c r="AM259" s="210"/>
      <c r="AN259" s="210"/>
      <c r="AO259" s="206"/>
      <c r="AP259" s="206"/>
      <c r="AQ259" s="210"/>
      <c r="AR259" s="210"/>
    </row>
    <row r="260" spans="3:44" s="14" customFormat="1" x14ac:dyDescent="0.25">
      <c r="C260" s="210" t="str">
        <f>IF(OR(F260="",H260=""),"",IF(F260=H260,1,IF(F260&lt;H260,0,IF(F260-H260&lt;10,2,IF(F260&gt;H260,3,SE)))))</f>
        <v/>
      </c>
      <c r="D260" s="353" t="str">
        <f>V237</f>
        <v>REAL MADRID</v>
      </c>
      <c r="E260" s="353"/>
      <c r="F260" s="79" t="str">
        <f>IF(OR(Q24="",R24=""),"",SUM(Q24:R24))</f>
        <v/>
      </c>
      <c r="G260" s="15" t="s">
        <v>19</v>
      </c>
      <c r="H260" s="78" t="str">
        <f>IF(OR(Q47="",R47=""),"",SUM(Q47:R47))</f>
        <v/>
      </c>
      <c r="I260" s="353" t="str">
        <f>V234</f>
        <v>ANDERLECHT</v>
      </c>
      <c r="J260" s="353"/>
      <c r="K260" s="353"/>
      <c r="L260" s="353"/>
      <c r="M260" s="353"/>
      <c r="N260" s="353"/>
      <c r="O260" s="353"/>
      <c r="P260" s="353"/>
      <c r="Q260" s="210" t="str">
        <f>IF(OR(H260="",F260=""),"",IF(H260=F260,1,IF(H260&lt;F260,0,IF(H260-F260&lt;10,2,IF(H260&gt;F260,3,SE)))))</f>
        <v/>
      </c>
      <c r="S260" s="206"/>
      <c r="T260" s="206"/>
      <c r="U260" s="210"/>
      <c r="V260" s="211"/>
      <c r="W260" s="211"/>
      <c r="X260" s="211"/>
      <c r="Y260" s="211"/>
      <c r="Z260" s="211"/>
      <c r="AA260" s="211"/>
      <c r="AB260" s="211"/>
      <c r="AC260" s="211"/>
      <c r="AD260" s="211"/>
      <c r="AE260" s="211"/>
      <c r="AF260" s="211"/>
      <c r="AG260" s="211"/>
      <c r="AH260" s="211"/>
      <c r="AI260" s="211"/>
      <c r="AJ260" s="211"/>
      <c r="AK260" s="211"/>
      <c r="AL260" s="211"/>
      <c r="AM260" s="210"/>
      <c r="AN260" s="210"/>
      <c r="AO260" s="206"/>
      <c r="AP260" s="206"/>
      <c r="AQ260" s="210"/>
      <c r="AR260" s="210"/>
    </row>
    <row r="261" spans="3:44" s="14" customFormat="1" x14ac:dyDescent="0.25">
      <c r="C261" s="210" t="str">
        <f>IF(OR(F261="",H261=""),"",IF(F261=H261,1,IF(F261&lt;H261,0,IF(F261-H261&lt;10,2,IF(F261&gt;H261,3,SE)))))</f>
        <v/>
      </c>
      <c r="D261" s="353" t="str">
        <f>V236</f>
        <v>ROMA</v>
      </c>
      <c r="E261" s="353"/>
      <c r="F261" s="79" t="str">
        <f>IF(OR(Q31="",R31=""),"",SUM(Q31:R31))</f>
        <v/>
      </c>
      <c r="G261" s="15" t="s">
        <v>19</v>
      </c>
      <c r="H261" s="78" t="str">
        <f>IF(OR(Q39="",R39=""),"",SUM(Q39:R39))</f>
        <v/>
      </c>
      <c r="I261" s="353" t="str">
        <f>V235</f>
        <v>LION</v>
      </c>
      <c r="J261" s="353"/>
      <c r="K261" s="353"/>
      <c r="L261" s="353"/>
      <c r="M261" s="353"/>
      <c r="N261" s="353"/>
      <c r="O261" s="353"/>
      <c r="P261" s="353"/>
      <c r="Q261" s="210" t="str">
        <f>IF(OR(H261="",F261=""),"",IF(H261=F261,1,IF(H261&lt;F261,0,IF(H261-F261&lt;10,2,IF(H261&gt;F261,3,SE)))))</f>
        <v/>
      </c>
      <c r="S261" s="206"/>
      <c r="T261" s="206"/>
      <c r="U261" s="210"/>
      <c r="V261" s="211"/>
      <c r="W261" s="211"/>
      <c r="X261" s="211"/>
      <c r="Y261" s="211"/>
      <c r="Z261" s="211"/>
      <c r="AA261" s="211"/>
      <c r="AB261" s="211"/>
      <c r="AC261" s="211"/>
      <c r="AD261" s="211"/>
      <c r="AE261" s="211"/>
      <c r="AF261" s="211"/>
      <c r="AG261" s="211"/>
      <c r="AH261" s="211"/>
      <c r="AI261" s="211"/>
      <c r="AJ261" s="211"/>
      <c r="AK261" s="211"/>
      <c r="AL261" s="211"/>
      <c r="AM261" s="210"/>
      <c r="AN261" s="210"/>
      <c r="AO261" s="206"/>
      <c r="AP261" s="206"/>
      <c r="AQ261" s="210"/>
      <c r="AR261" s="210"/>
    </row>
    <row r="262" spans="3:44" s="14" customFormat="1" ht="15.75" thickBot="1" x14ac:dyDescent="0.3">
      <c r="C262" s="210" t="str">
        <f>IF(OR(F262="",H262=""),"",IF(F262=H262,1,IF(F262&lt;H262,0,IF(F262-H262&lt;10,2,IF(F262&gt;H262,3,SE)))))</f>
        <v/>
      </c>
      <c r="Q262" s="210" t="str">
        <f>IF(OR(H262="",F262=""),"",IF(H262=F262,1,IF(H262&lt;F262,0,IF(H262-F262&lt;10,2,IF(H262&gt;F262,3,SE)))))</f>
        <v/>
      </c>
      <c r="S262" s="206"/>
      <c r="T262" s="206"/>
      <c r="U262" s="210"/>
      <c r="V262" s="211"/>
      <c r="W262" s="211"/>
      <c r="X262" s="211"/>
      <c r="Y262" s="211"/>
      <c r="Z262" s="211"/>
      <c r="AA262" s="211"/>
      <c r="AB262" s="211"/>
      <c r="AC262" s="211"/>
      <c r="AD262" s="211"/>
      <c r="AE262" s="211"/>
      <c r="AF262" s="211"/>
      <c r="AG262" s="211"/>
      <c r="AH262" s="211"/>
      <c r="AI262" s="211"/>
      <c r="AJ262" s="211"/>
      <c r="AK262" s="211"/>
      <c r="AL262" s="211"/>
      <c r="AM262" s="210"/>
      <c r="AN262" s="210"/>
      <c r="AO262" s="206"/>
      <c r="AP262" s="206"/>
      <c r="AQ262" s="210"/>
      <c r="AR262" s="210"/>
    </row>
    <row r="263" spans="3:44" s="14" customFormat="1" x14ac:dyDescent="0.25">
      <c r="C263" s="210" t="str">
        <f>IF(OR(F263="",H263=""),"",IF(F263=H263,1,IF(F263&lt;H263,0,IF(F263-H263&lt;10,2,IF(F263&gt;H263,3,SE)))))</f>
        <v/>
      </c>
      <c r="D263" s="319" t="s">
        <v>187</v>
      </c>
      <c r="E263" s="320"/>
      <c r="F263" s="320"/>
      <c r="G263" s="320"/>
      <c r="H263" s="320"/>
      <c r="I263" s="320"/>
      <c r="J263" s="320"/>
      <c r="K263" s="320"/>
      <c r="L263" s="320"/>
      <c r="M263" s="320"/>
      <c r="N263" s="320"/>
      <c r="O263" s="320"/>
      <c r="P263" s="321"/>
      <c r="Q263" s="210" t="str">
        <f>IF(OR(H263="",F263=""),"",IF(H263=F263,1,IF(H263&lt;F263,0,IF(H263-F263&lt;10,2,IF(H263&gt;F263,3,SE)))))</f>
        <v/>
      </c>
      <c r="S263" s="206"/>
      <c r="T263" s="206"/>
      <c r="U263" s="210"/>
      <c r="V263" s="211"/>
      <c r="W263" s="211"/>
      <c r="X263" s="211"/>
      <c r="Y263" s="211"/>
      <c r="Z263" s="211"/>
      <c r="AA263" s="211"/>
      <c r="AB263" s="211"/>
      <c r="AC263" s="211"/>
      <c r="AD263" s="211"/>
      <c r="AE263" s="211"/>
      <c r="AF263" s="211"/>
      <c r="AG263" s="211"/>
      <c r="AH263" s="211"/>
      <c r="AI263" s="211"/>
      <c r="AJ263" s="211"/>
      <c r="AK263" s="211"/>
      <c r="AL263" s="211"/>
      <c r="AM263" s="210"/>
      <c r="AN263" s="210"/>
      <c r="AO263" s="206"/>
      <c r="AP263" s="206"/>
      <c r="AQ263" s="210"/>
      <c r="AR263" s="210"/>
    </row>
    <row r="264" spans="3:44" s="14" customFormat="1" ht="15.75" thickBot="1" x14ac:dyDescent="0.3">
      <c r="C264" s="210" t="str">
        <f>IF(OR(F264="",H264=""),"",IF(F264=H264,1,IF(F264&lt;H264,0,IF(F264-H264&lt;10,2,IF(F264&gt;H264,3,SE)))))</f>
        <v/>
      </c>
      <c r="D264" s="322"/>
      <c r="E264" s="323"/>
      <c r="F264" s="323"/>
      <c r="G264" s="323"/>
      <c r="H264" s="323"/>
      <c r="I264" s="323"/>
      <c r="J264" s="323"/>
      <c r="K264" s="323"/>
      <c r="L264" s="323"/>
      <c r="M264" s="323"/>
      <c r="N264" s="323"/>
      <c r="O264" s="323"/>
      <c r="P264" s="324"/>
      <c r="Q264" s="210" t="str">
        <f>IF(OR(H264="",F264=""),"",IF(H264=F264,1,IF(H264&lt;F264,0,IF(H264-F264&lt;10,2,IF(H264&gt;F264,3,SE)))))</f>
        <v/>
      </c>
      <c r="S264" s="206"/>
      <c r="T264" s="206"/>
      <c r="U264" s="210"/>
      <c r="V264" s="211"/>
      <c r="W264" s="211"/>
      <c r="X264" s="211"/>
      <c r="Y264" s="211"/>
      <c r="Z264" s="211"/>
      <c r="AA264" s="211"/>
      <c r="AB264" s="211"/>
      <c r="AC264" s="211"/>
      <c r="AD264" s="211"/>
      <c r="AE264" s="211"/>
      <c r="AF264" s="211"/>
      <c r="AG264" s="211"/>
      <c r="AH264" s="211"/>
      <c r="AI264" s="211"/>
      <c r="AJ264" s="211"/>
      <c r="AK264" s="211"/>
      <c r="AL264" s="211"/>
      <c r="AM264" s="210"/>
      <c r="AN264" s="210"/>
      <c r="AO264" s="206"/>
      <c r="AP264" s="206"/>
      <c r="AQ264" s="210"/>
      <c r="AR264" s="210"/>
    </row>
    <row r="265" spans="3:44" s="14" customFormat="1" x14ac:dyDescent="0.25">
      <c r="C265" s="210" t="str">
        <f>IF(OR(F265="",H265=""),"",IF(F265=H265,1,IF(F265&lt;H265,0,IF(F265-H265&lt;10,2,IF(F265&gt;H265,3,SE)))))</f>
        <v/>
      </c>
      <c r="Q265" s="210" t="str">
        <f>IF(OR(H265="",F265=""),"",IF(H265=F265,1,IF(H265&lt;F265,0,IF(H265-F265&lt;10,2,IF(H265&gt;F265,3,SE)))))</f>
        <v/>
      </c>
      <c r="S265" s="206"/>
      <c r="T265" s="206"/>
      <c r="U265" s="210"/>
      <c r="V265" s="211"/>
      <c r="W265" s="211"/>
      <c r="X265" s="211"/>
      <c r="Y265" s="211"/>
      <c r="Z265" s="211"/>
      <c r="AA265" s="211"/>
      <c r="AB265" s="211"/>
      <c r="AC265" s="211"/>
      <c r="AD265" s="211"/>
      <c r="AE265" s="211"/>
      <c r="AF265" s="211"/>
      <c r="AG265" s="211"/>
      <c r="AH265" s="211"/>
      <c r="AI265" s="211"/>
      <c r="AJ265" s="211"/>
      <c r="AK265" s="211"/>
      <c r="AL265" s="211"/>
      <c r="AM265" s="210"/>
      <c r="AN265" s="210"/>
      <c r="AO265" s="206"/>
      <c r="AP265" s="206"/>
      <c r="AQ265" s="210"/>
      <c r="AR265" s="210"/>
    </row>
    <row r="266" spans="3:44" s="14" customFormat="1" x14ac:dyDescent="0.25">
      <c r="C266" s="210" t="str">
        <f>IF(OR(F266="",H266=""),"",IF(F266=H266,1,IF(F266&lt;H266,0,IF(F266-H266&lt;10,2,IF(F266&gt;H266,3,SE)))))</f>
        <v/>
      </c>
      <c r="D266" s="353" t="str">
        <f>V237</f>
        <v>REAL MADRID</v>
      </c>
      <c r="E266" s="353"/>
      <c r="F266" s="79" t="str">
        <f>IF(OR(S24="",T24=""),"",SUM(S24:T24))</f>
        <v/>
      </c>
      <c r="G266" s="16" t="s">
        <v>19</v>
      </c>
      <c r="H266" s="78" t="str">
        <f>IF(OR(S39="",T39=""),"",SUM(S39:T39))</f>
        <v/>
      </c>
      <c r="I266" s="353" t="str">
        <f>V235</f>
        <v>LION</v>
      </c>
      <c r="J266" s="353"/>
      <c r="K266" s="353"/>
      <c r="L266" s="353"/>
      <c r="M266" s="353"/>
      <c r="N266" s="353"/>
      <c r="O266" s="353"/>
      <c r="P266" s="353"/>
      <c r="Q266" s="210" t="str">
        <f>IF(OR(H266="",F266=""),"",IF(H266=F266,1,IF(H266&lt;F266,0,IF(H266-F266&lt;10,2,IF(H266&gt;F266,3,SE)))))</f>
        <v/>
      </c>
      <c r="S266" s="206"/>
      <c r="T266" s="206"/>
      <c r="U266" s="210"/>
      <c r="V266" s="211"/>
      <c r="W266" s="211"/>
      <c r="X266" s="211"/>
      <c r="Y266" s="211"/>
      <c r="Z266" s="211"/>
      <c r="AA266" s="211"/>
      <c r="AB266" s="211"/>
      <c r="AC266" s="211"/>
      <c r="AD266" s="211"/>
      <c r="AE266" s="211"/>
      <c r="AF266" s="211"/>
      <c r="AG266" s="211"/>
      <c r="AH266" s="211"/>
      <c r="AI266" s="211"/>
      <c r="AJ266" s="211"/>
      <c r="AK266" s="211"/>
      <c r="AL266" s="211"/>
      <c r="AM266" s="210"/>
      <c r="AN266" s="210"/>
      <c r="AO266" s="206"/>
      <c r="AP266" s="206"/>
      <c r="AQ266" s="210"/>
      <c r="AR266" s="210"/>
    </row>
    <row r="267" spans="3:44" s="14" customFormat="1" x14ac:dyDescent="0.25">
      <c r="C267" s="210" t="str">
        <f>IF(OR(F267="",H267=""),"",IF(F267=H267,1,IF(F267&lt;H267,0,IF(F267-H267&lt;10,2,IF(F267&gt;H267,3,SE)))))</f>
        <v/>
      </c>
      <c r="D267" s="353" t="str">
        <f>V236</f>
        <v>ROMA</v>
      </c>
      <c r="E267" s="353"/>
      <c r="F267" s="79" t="str">
        <f>IF(OR(S31="",T31=""),"",SUM(S31:T31))</f>
        <v/>
      </c>
      <c r="G267" s="16" t="s">
        <v>19</v>
      </c>
      <c r="H267" s="78" t="str">
        <f>IF(OR(S47="",T47=""),"",SUM(S47:T47))</f>
        <v/>
      </c>
      <c r="I267" s="353" t="str">
        <f>V234</f>
        <v>ANDERLECHT</v>
      </c>
      <c r="J267" s="353"/>
      <c r="K267" s="353"/>
      <c r="L267" s="353"/>
      <c r="M267" s="353"/>
      <c r="N267" s="353"/>
      <c r="O267" s="353"/>
      <c r="P267" s="353"/>
      <c r="Q267" s="210" t="str">
        <f>IF(OR(H267="",F267=""),"",IF(H267=F267,1,IF(H267&lt;F267,0,IF(H267-F267&lt;10,2,IF(H267&gt;F267,3,SE)))))</f>
        <v/>
      </c>
      <c r="S267" s="206"/>
      <c r="T267" s="206"/>
      <c r="U267" s="210"/>
      <c r="V267" s="211"/>
      <c r="W267" s="211"/>
      <c r="X267" s="211"/>
      <c r="Y267" s="211"/>
      <c r="Z267" s="211"/>
      <c r="AA267" s="211"/>
      <c r="AB267" s="211"/>
      <c r="AC267" s="211"/>
      <c r="AD267" s="211"/>
      <c r="AE267" s="211"/>
      <c r="AF267" s="211"/>
      <c r="AG267" s="211"/>
      <c r="AH267" s="211"/>
      <c r="AI267" s="211"/>
      <c r="AJ267" s="211"/>
      <c r="AK267" s="211"/>
      <c r="AL267" s="211"/>
      <c r="AM267" s="210"/>
      <c r="AN267" s="210"/>
      <c r="AO267" s="206"/>
      <c r="AP267" s="206"/>
      <c r="AQ267" s="210"/>
      <c r="AR267" s="210"/>
    </row>
    <row r="268" spans="3:44" s="14" customFormat="1" ht="15.75" thickBot="1" x14ac:dyDescent="0.3">
      <c r="C268" s="210" t="str">
        <f>IF(OR(F268="",H268=""),"",IF(F268=H268,1,IF(F268&lt;H268,0,IF(F268-H268&lt;10,2,IF(F268&gt;H268,3,SE)))))</f>
        <v/>
      </c>
      <c r="Q268" s="210" t="str">
        <f>IF(OR(H268="",F268=""),"",IF(H268=F268,1,IF(H268&lt;F268,0,IF(H268-F268&lt;10,2,IF(H268&gt;F268,3,SE)))))</f>
        <v/>
      </c>
      <c r="S268" s="206"/>
      <c r="T268" s="206"/>
      <c r="U268" s="210"/>
      <c r="V268" s="211"/>
      <c r="W268" s="211"/>
      <c r="X268" s="211"/>
      <c r="Y268" s="211"/>
      <c r="Z268" s="211"/>
      <c r="AA268" s="211"/>
      <c r="AB268" s="211"/>
      <c r="AC268" s="211"/>
      <c r="AD268" s="211"/>
      <c r="AE268" s="211"/>
      <c r="AF268" s="211"/>
      <c r="AG268" s="211"/>
      <c r="AH268" s="211"/>
      <c r="AI268" s="211"/>
      <c r="AJ268" s="211"/>
      <c r="AK268" s="211"/>
      <c r="AL268" s="211"/>
      <c r="AM268" s="210"/>
      <c r="AN268" s="210"/>
      <c r="AO268" s="206"/>
      <c r="AP268" s="206"/>
      <c r="AQ268" s="210"/>
      <c r="AR268" s="210"/>
    </row>
    <row r="269" spans="3:44" s="14" customFormat="1" x14ac:dyDescent="0.25">
      <c r="C269" s="210" t="str">
        <f>IF(OR(F269="",H269=""),"",IF(F269=H269,1,IF(F269&lt;H269,0,IF(F269-H269&lt;10,2,IF(F269&gt;H269,3,SE)))))</f>
        <v/>
      </c>
      <c r="D269" s="319" t="s">
        <v>188</v>
      </c>
      <c r="E269" s="320"/>
      <c r="F269" s="320"/>
      <c r="G269" s="320"/>
      <c r="H269" s="320"/>
      <c r="I269" s="320"/>
      <c r="J269" s="320"/>
      <c r="K269" s="320"/>
      <c r="L269" s="320"/>
      <c r="M269" s="320"/>
      <c r="N269" s="320"/>
      <c r="O269" s="320"/>
      <c r="P269" s="321"/>
      <c r="Q269" s="210" t="str">
        <f>IF(OR(H269="",F269=""),"",IF(H269=F269,1,IF(H269&lt;F269,0,IF(H269-F269&lt;10,2,IF(H269&gt;F269,3,SE)))))</f>
        <v/>
      </c>
      <c r="S269" s="206"/>
      <c r="T269" s="206"/>
      <c r="U269" s="210"/>
      <c r="V269" s="211"/>
      <c r="W269" s="211"/>
      <c r="X269" s="211"/>
      <c r="Y269" s="211"/>
      <c r="Z269" s="211"/>
      <c r="AA269" s="211"/>
      <c r="AB269" s="211"/>
      <c r="AC269" s="211"/>
      <c r="AD269" s="211"/>
      <c r="AE269" s="211"/>
      <c r="AF269" s="211"/>
      <c r="AG269" s="211"/>
      <c r="AH269" s="211"/>
      <c r="AI269" s="211"/>
      <c r="AJ269" s="211"/>
      <c r="AK269" s="211"/>
      <c r="AL269" s="211"/>
      <c r="AM269" s="210"/>
      <c r="AN269" s="210"/>
      <c r="AO269" s="206"/>
      <c r="AP269" s="206"/>
      <c r="AQ269" s="210"/>
      <c r="AR269" s="210"/>
    </row>
    <row r="270" spans="3:44" s="14" customFormat="1" ht="15.75" thickBot="1" x14ac:dyDescent="0.3">
      <c r="C270" s="210" t="str">
        <f>IF(OR(F270="",H270=""),"",IF(F270=H270,1,IF(F270&lt;H270,0,IF(F270-H270&lt;10,2,IF(F270&gt;H270,3,SE)))))</f>
        <v/>
      </c>
      <c r="D270" s="322"/>
      <c r="E270" s="323"/>
      <c r="F270" s="323"/>
      <c r="G270" s="323"/>
      <c r="H270" s="323"/>
      <c r="I270" s="323"/>
      <c r="J270" s="323"/>
      <c r="K270" s="323"/>
      <c r="L270" s="323"/>
      <c r="M270" s="323"/>
      <c r="N270" s="323"/>
      <c r="O270" s="323"/>
      <c r="P270" s="324"/>
      <c r="Q270" s="210" t="str">
        <f>IF(OR(H270="",F270=""),"",IF(H270=F270,1,IF(H270&lt;F270,0,IF(H270-F270&lt;10,2,IF(H270&gt;F270,3,SE)))))</f>
        <v/>
      </c>
      <c r="S270" s="206"/>
      <c r="T270" s="206"/>
      <c r="U270" s="210"/>
      <c r="V270" s="211"/>
      <c r="W270" s="211"/>
      <c r="X270" s="211"/>
      <c r="Y270" s="211"/>
      <c r="Z270" s="211"/>
      <c r="AA270" s="211"/>
      <c r="AB270" s="211"/>
      <c r="AC270" s="211"/>
      <c r="AD270" s="211"/>
      <c r="AE270" s="211"/>
      <c r="AF270" s="211"/>
      <c r="AG270" s="211"/>
      <c r="AH270" s="211"/>
      <c r="AI270" s="211"/>
      <c r="AJ270" s="211"/>
      <c r="AK270" s="211"/>
      <c r="AL270" s="211"/>
      <c r="AM270" s="210"/>
      <c r="AN270" s="210"/>
      <c r="AO270" s="206"/>
      <c r="AP270" s="206"/>
      <c r="AQ270" s="210"/>
      <c r="AR270" s="210"/>
    </row>
    <row r="271" spans="3:44" s="14" customFormat="1" x14ac:dyDescent="0.25">
      <c r="C271" s="210" t="str">
        <f>IF(OR(F271="",H271=""),"",IF(F271=H271,1,IF(F271&lt;H271,0,IF(F271-H271&lt;10,2,IF(F271&gt;H271,3,SE)))))</f>
        <v/>
      </c>
      <c r="Q271" s="210" t="str">
        <f>IF(OR(H271="",F271=""),"",IF(H271=F271,1,IF(H271&lt;F271,0,IF(H271-F271&lt;10,2,IF(H271&gt;F271,3,SE)))))</f>
        <v/>
      </c>
      <c r="S271" s="206"/>
      <c r="T271" s="206"/>
      <c r="U271" s="210"/>
      <c r="V271" s="211"/>
      <c r="W271" s="211"/>
      <c r="X271" s="211"/>
      <c r="Y271" s="211"/>
      <c r="Z271" s="211"/>
      <c r="AA271" s="211"/>
      <c r="AB271" s="211"/>
      <c r="AC271" s="211"/>
      <c r="AD271" s="211"/>
      <c r="AE271" s="211"/>
      <c r="AF271" s="211"/>
      <c r="AG271" s="211"/>
      <c r="AH271" s="211"/>
      <c r="AI271" s="211"/>
      <c r="AJ271" s="211"/>
      <c r="AK271" s="211"/>
      <c r="AL271" s="211"/>
      <c r="AM271" s="210"/>
      <c r="AN271" s="210"/>
      <c r="AO271" s="206"/>
      <c r="AP271" s="206"/>
      <c r="AQ271" s="210"/>
      <c r="AR271" s="210"/>
    </row>
    <row r="272" spans="3:44" s="14" customFormat="1" x14ac:dyDescent="0.25">
      <c r="C272" s="210" t="str">
        <f>IF(OR(F272="",H272=""),"",IF(F272=H272,1,IF(F272&lt;H272,0,IF(F272-H272&lt;10,2,IF(F272&gt;H272,3,SE)))))</f>
        <v/>
      </c>
      <c r="D272" s="353" t="str">
        <f>V237</f>
        <v>REAL MADRID</v>
      </c>
      <c r="E272" s="353"/>
      <c r="F272" s="78" t="str">
        <f>IF(OR(U24="",V24=""),"",SUM(U24:V24))</f>
        <v/>
      </c>
      <c r="G272" s="15" t="s">
        <v>19</v>
      </c>
      <c r="H272" s="79" t="str">
        <f>IF(OR(U31="",V31=""),"",SUM(U31:V31))</f>
        <v/>
      </c>
      <c r="I272" s="353" t="str">
        <f>V236</f>
        <v>ROMA</v>
      </c>
      <c r="J272" s="353"/>
      <c r="K272" s="353"/>
      <c r="L272" s="353"/>
      <c r="M272" s="353"/>
      <c r="N272" s="353"/>
      <c r="O272" s="353"/>
      <c r="P272" s="353"/>
      <c r="Q272" s="210" t="str">
        <f>IF(OR(H272="",F272=""),"",IF(H272=F272,1,IF(H272&lt;F272,0,IF(H272-F272&lt;10,2,IF(H272&gt;F272,3,SE)))))</f>
        <v/>
      </c>
      <c r="S272" s="206"/>
      <c r="T272" s="206"/>
      <c r="U272" s="210"/>
      <c r="V272" s="211"/>
      <c r="W272" s="211"/>
      <c r="X272" s="211"/>
      <c r="Y272" s="211"/>
      <c r="Z272" s="211"/>
      <c r="AA272" s="211"/>
      <c r="AB272" s="211"/>
      <c r="AC272" s="211"/>
      <c r="AD272" s="211"/>
      <c r="AE272" s="211"/>
      <c r="AF272" s="211"/>
      <c r="AG272" s="211"/>
      <c r="AH272" s="211"/>
      <c r="AI272" s="211"/>
      <c r="AJ272" s="211"/>
      <c r="AK272" s="211"/>
      <c r="AL272" s="211"/>
      <c r="AM272" s="210"/>
      <c r="AN272" s="210"/>
      <c r="AO272" s="206"/>
      <c r="AP272" s="206"/>
      <c r="AQ272" s="210"/>
      <c r="AR272" s="210"/>
    </row>
    <row r="273" spans="3:44" s="14" customFormat="1" x14ac:dyDescent="0.25">
      <c r="C273" s="210" t="str">
        <f>IF(OR(F273="",H273=""),"",IF(F273=H273,1,IF(F273&lt;H273,0,IF(F273-H273&lt;10,2,IF(F273&gt;H273,3,SE)))))</f>
        <v/>
      </c>
      <c r="D273" s="353" t="str">
        <f>V235</f>
        <v>LION</v>
      </c>
      <c r="E273" s="353"/>
      <c r="F273" s="79" t="str">
        <f>IF(OR(U39="",V39=""),"",SUM(U39:V39))</f>
        <v/>
      </c>
      <c r="G273" s="15" t="s">
        <v>19</v>
      </c>
      <c r="H273" s="78" t="str">
        <f>IF(OR(U47="",V47=""),"",SUM(U47:V47))</f>
        <v/>
      </c>
      <c r="I273" s="353" t="str">
        <f>V234</f>
        <v>ANDERLECHT</v>
      </c>
      <c r="J273" s="353"/>
      <c r="K273" s="353"/>
      <c r="L273" s="353"/>
      <c r="M273" s="353"/>
      <c r="N273" s="353"/>
      <c r="O273" s="353"/>
      <c r="P273" s="353"/>
      <c r="Q273" s="210" t="str">
        <f>IF(OR(H273="",F273=""),"",IF(H273=F273,1,IF(H273&lt;F273,0,IF(H273-F273&lt;10,2,IF(H273&gt;F273,3,SE)))))</f>
        <v/>
      </c>
      <c r="S273" s="206"/>
      <c r="T273" s="206"/>
      <c r="U273" s="210"/>
      <c r="V273" s="211"/>
      <c r="W273" s="211"/>
      <c r="X273" s="211"/>
      <c r="Y273" s="211"/>
      <c r="Z273" s="211"/>
      <c r="AA273" s="211"/>
      <c r="AB273" s="211"/>
      <c r="AC273" s="211"/>
      <c r="AD273" s="211"/>
      <c r="AE273" s="211"/>
      <c r="AF273" s="211"/>
      <c r="AG273" s="211"/>
      <c r="AH273" s="211"/>
      <c r="AI273" s="211"/>
      <c r="AJ273" s="211"/>
      <c r="AK273" s="211"/>
      <c r="AL273" s="211"/>
      <c r="AM273" s="210"/>
      <c r="AN273" s="210"/>
      <c r="AO273" s="206"/>
      <c r="AP273" s="206"/>
      <c r="AQ273" s="210"/>
      <c r="AR273" s="210"/>
    </row>
    <row r="274" spans="3:44" s="14" customFormat="1" ht="15.75" thickBot="1" x14ac:dyDescent="0.3">
      <c r="C274" s="210" t="str">
        <f>IF(OR(F274="",H274=""),"",IF(F274=H274,1,IF(F274&lt;H274,0,IF(F274-H274&lt;10,2,IF(F274&gt;H274,3,SE)))))</f>
        <v/>
      </c>
      <c r="Q274" s="210" t="str">
        <f>IF(OR(H274="",F274=""),"",IF(H274=F274,1,IF(H274&lt;F274,0,IF(H274-F274&lt;10,2,IF(H274&gt;F274,3,SE)))))</f>
        <v/>
      </c>
      <c r="S274" s="206"/>
      <c r="T274" s="206"/>
      <c r="U274" s="210"/>
      <c r="V274" s="211"/>
      <c r="W274" s="211"/>
      <c r="X274" s="211"/>
      <c r="Y274" s="211"/>
      <c r="Z274" s="211"/>
      <c r="AA274" s="211"/>
      <c r="AB274" s="211"/>
      <c r="AC274" s="211"/>
      <c r="AD274" s="211"/>
      <c r="AE274" s="211"/>
      <c r="AF274" s="211"/>
      <c r="AG274" s="211"/>
      <c r="AH274" s="211"/>
      <c r="AI274" s="211"/>
      <c r="AJ274" s="211"/>
      <c r="AK274" s="211"/>
      <c r="AL274" s="211"/>
      <c r="AM274" s="210"/>
      <c r="AN274" s="210"/>
      <c r="AO274" s="206"/>
      <c r="AP274" s="206"/>
      <c r="AQ274" s="210"/>
      <c r="AR274" s="210"/>
    </row>
    <row r="275" spans="3:44" s="14" customFormat="1" ht="15" customHeight="1" x14ac:dyDescent="0.25">
      <c r="C275" s="210" t="str">
        <f>IF(OR(F275="",H275=""),"",IF(F275=H275,1,IF(F275&lt;H275,0,IF(F275-H275&lt;10,2,IF(F275&gt;H275,3,SE)))))</f>
        <v/>
      </c>
      <c r="D275" s="319" t="s">
        <v>25</v>
      </c>
      <c r="E275" s="320"/>
      <c r="F275" s="320"/>
      <c r="G275" s="320"/>
      <c r="H275" s="320"/>
      <c r="I275" s="320"/>
      <c r="J275" s="320"/>
      <c r="K275" s="320"/>
      <c r="L275" s="320"/>
      <c r="M275" s="320"/>
      <c r="N275" s="320"/>
      <c r="O275" s="321"/>
      <c r="Q275" s="210" t="str">
        <f>IF(OR(H275="",F275=""),"",IF(H275=F275,1,IF(H275&lt;F275,0,IF(H275-F275&lt;10,2,IF(H275&gt;F275,3,SE)))))</f>
        <v/>
      </c>
      <c r="R275" s="14" t="s">
        <v>11</v>
      </c>
      <c r="S275" s="206"/>
      <c r="T275" s="206"/>
      <c r="U275" s="210"/>
      <c r="V275" s="211"/>
      <c r="W275" s="211"/>
      <c r="X275" s="211"/>
      <c r="Y275" s="211"/>
      <c r="Z275" s="211"/>
      <c r="AA275" s="211"/>
      <c r="AB275" s="211"/>
      <c r="AC275" s="211"/>
      <c r="AD275" s="211"/>
      <c r="AE275" s="211"/>
      <c r="AF275" s="211"/>
      <c r="AG275" s="211"/>
      <c r="AH275" s="211"/>
      <c r="AI275" s="211"/>
      <c r="AJ275" s="211"/>
      <c r="AK275" s="211"/>
      <c r="AL275" s="211"/>
      <c r="AM275" s="210"/>
      <c r="AN275" s="210"/>
      <c r="AO275" s="206"/>
      <c r="AP275" s="206"/>
      <c r="AQ275" s="210"/>
      <c r="AR275" s="210"/>
    </row>
    <row r="276" spans="3:44" s="14" customFormat="1" ht="15.75" customHeight="1" thickBot="1" x14ac:dyDescent="0.3">
      <c r="C276" s="210" t="str">
        <f>IF(OR(F276="",H276=""),"",IF(F276=H276,1,IF(F276&lt;H276,0,IF(F276-H276&lt;10,2,IF(F276&gt;H276,3,SE)))))</f>
        <v/>
      </c>
      <c r="D276" s="322"/>
      <c r="E276" s="323"/>
      <c r="F276" s="323"/>
      <c r="G276" s="323"/>
      <c r="H276" s="323"/>
      <c r="I276" s="323"/>
      <c r="J276" s="323"/>
      <c r="K276" s="323"/>
      <c r="L276" s="323"/>
      <c r="M276" s="323"/>
      <c r="N276" s="323"/>
      <c r="O276" s="324"/>
      <c r="Q276" s="210" t="str">
        <f>IF(OR(H276="",F276=""),"",IF(H276=F276,1,IF(H276&lt;F276,0,IF(H276-F276&lt;10,2,IF(H276&gt;F276,3,SE)))))</f>
        <v/>
      </c>
      <c r="R276" s="14" t="s">
        <v>14</v>
      </c>
      <c r="S276" s="206"/>
      <c r="T276" s="206"/>
      <c r="U276" s="210"/>
      <c r="V276" s="211"/>
      <c r="W276" s="211"/>
      <c r="X276" s="211"/>
      <c r="Y276" s="211"/>
      <c r="Z276" s="211"/>
      <c r="AA276" s="211"/>
      <c r="AB276" s="211"/>
      <c r="AC276" s="211"/>
      <c r="AD276" s="211"/>
      <c r="AE276" s="211"/>
      <c r="AF276" s="211"/>
      <c r="AG276" s="211"/>
      <c r="AH276" s="211"/>
      <c r="AI276" s="211"/>
      <c r="AJ276" s="211"/>
      <c r="AK276" s="211"/>
      <c r="AL276" s="211"/>
      <c r="AM276" s="210"/>
      <c r="AN276" s="210"/>
      <c r="AO276" s="206"/>
      <c r="AP276" s="206"/>
      <c r="AQ276" s="210"/>
      <c r="AR276" s="210"/>
    </row>
    <row r="277" spans="3:44" s="14" customFormat="1" ht="15.75" thickBot="1" x14ac:dyDescent="0.3">
      <c r="C277" s="210"/>
      <c r="D277" s="1" t="s">
        <v>10</v>
      </c>
      <c r="E277" s="2" t="s">
        <v>8</v>
      </c>
      <c r="F277" s="4" t="s">
        <v>53</v>
      </c>
      <c r="G277" s="4" t="s">
        <v>2</v>
      </c>
      <c r="H277" s="4" t="s">
        <v>49</v>
      </c>
      <c r="I277" s="4" t="s">
        <v>50</v>
      </c>
      <c r="J277" s="4" t="s">
        <v>51</v>
      </c>
      <c r="K277" s="4" t="s">
        <v>52</v>
      </c>
      <c r="L277" s="4" t="s">
        <v>12</v>
      </c>
      <c r="M277" s="4" t="s">
        <v>3</v>
      </c>
      <c r="N277" s="4" t="s">
        <v>4</v>
      </c>
      <c r="O277" s="5" t="s">
        <v>54</v>
      </c>
      <c r="Q277" s="210"/>
      <c r="R277" s="14" t="s">
        <v>55</v>
      </c>
      <c r="S277" s="206"/>
      <c r="T277" s="206"/>
      <c r="U277" s="212" t="s">
        <v>10</v>
      </c>
      <c r="V277" s="213" t="s">
        <v>1</v>
      </c>
      <c r="W277" s="213" t="s">
        <v>53</v>
      </c>
      <c r="X277" s="213"/>
      <c r="Y277" s="213" t="s">
        <v>2</v>
      </c>
      <c r="Z277" s="213" t="s">
        <v>49</v>
      </c>
      <c r="AA277" s="213"/>
      <c r="AB277" s="213"/>
      <c r="AC277" s="213" t="s">
        <v>50</v>
      </c>
      <c r="AD277" s="213" t="s">
        <v>51</v>
      </c>
      <c r="AE277" s="213" t="s">
        <v>52</v>
      </c>
      <c r="AF277" s="213" t="s">
        <v>12</v>
      </c>
      <c r="AG277" s="213" t="s">
        <v>3</v>
      </c>
      <c r="AH277" s="213" t="s">
        <v>4</v>
      </c>
      <c r="AI277" s="213" t="s">
        <v>54</v>
      </c>
      <c r="AJ277" s="213" t="s">
        <v>5</v>
      </c>
      <c r="AK277" s="213" t="s">
        <v>6</v>
      </c>
      <c r="AL277" s="213" t="s">
        <v>7</v>
      </c>
      <c r="AM277" s="210"/>
      <c r="AN277" s="210"/>
      <c r="AO277" s="206"/>
      <c r="AP277" s="206"/>
      <c r="AQ277" s="210"/>
      <c r="AR277" s="210"/>
    </row>
    <row r="278" spans="3:44" s="14" customFormat="1" x14ac:dyDescent="0.25">
      <c r="C278" s="210"/>
      <c r="D278" s="18" t="s">
        <v>13</v>
      </c>
      <c r="E278" s="7" t="str">
        <f>VLOOKUP(AL278,$U$278:$AK$281,2)</f>
        <v xml:space="preserve">ARSENAL </v>
      </c>
      <c r="F278" s="7">
        <f>VLOOKUP(AL278,$U$278:$AK$281,3)</f>
        <v>0</v>
      </c>
      <c r="G278" s="7">
        <f>VLOOKUP(AL278,$U$278:$AK$281,4)</f>
        <v>0</v>
      </c>
      <c r="H278" s="11">
        <f>VLOOKUP(AL278,$U$278:$AK$281,5)</f>
        <v>0</v>
      </c>
      <c r="I278" s="11">
        <f>VLOOKUP(AL278,$U$278:$AK$281,6)</f>
        <v>0</v>
      </c>
      <c r="J278" s="11">
        <f>VLOOKUP(AL278,$U$278:$AK$281,7)</f>
        <v>0</v>
      </c>
      <c r="K278" s="11">
        <f>VLOOKUP(AL278,$U$278:$AK$281,8)</f>
        <v>0</v>
      </c>
      <c r="L278" s="11">
        <f>VLOOKUP(AL278,$U$278:$AK$281,9)</f>
        <v>0</v>
      </c>
      <c r="M278" s="11">
        <f>VLOOKUP(AL278,$U$278:$AK$281,10)</f>
        <v>0</v>
      </c>
      <c r="N278" s="7">
        <f>VLOOKUP(AL278,$U$278:$AK$281,11)</f>
        <v>0</v>
      </c>
      <c r="O278" s="92">
        <f>VLOOKUP(AL278,$U$278:$AK$281,12)</f>
        <v>0</v>
      </c>
      <c r="Q278" s="210"/>
      <c r="R278" s="14" t="s">
        <v>56</v>
      </c>
      <c r="S278" s="206"/>
      <c r="T278" s="206"/>
      <c r="U278" s="212">
        <v>1</v>
      </c>
      <c r="V278" s="211" t="str">
        <f>C46</f>
        <v xml:space="preserve">OLIMPIAKOS </v>
      </c>
      <c r="W278" s="211">
        <f>COUNT(H286,H293,H299,H304,H311,H317)</f>
        <v>0</v>
      </c>
      <c r="X278" s="211"/>
      <c r="Y278" s="211">
        <f>SUM(Q286,Q293,Q299,Q304,Q311,Q317)</f>
        <v>0</v>
      </c>
      <c r="Z278" s="211">
        <f>SUM(COUNTIFS($C$286:$C$317,3,$D$286:$D$317,V278),COUNTIFS($I$286:$I$317,V278,$Q$286:$Q$317,3))</f>
        <v>0</v>
      </c>
      <c r="AA278" s="211"/>
      <c r="AB278" s="211"/>
      <c r="AC278" s="211">
        <f>SUM(COUNTIFS($C$286:$C$317,2,$D$286:$D$317,V278),COUNTIFS($I$286:$I$317,V278,$Q$286:$Q$317,2))</f>
        <v>0</v>
      </c>
      <c r="AD278" s="211">
        <f>SUM(COUNTIFS($C$286:$C$317,1,$D$286:$D$317,V278),COUNTIFS($I$286:$I$317,V278,$Q$286:$Q$317,1))</f>
        <v>0</v>
      </c>
      <c r="AE278" s="211">
        <f>SUM(COUNTIFS($C$286:$C$317,0,$D$286:$D$317,V278),COUNTIFS($I$286:$I$317,V278,$Q$286:$Q$317,0))</f>
        <v>0</v>
      </c>
      <c r="AF278" s="221">
        <f>SUM(H304,H311,H317,H286,H293,H299)</f>
        <v>0</v>
      </c>
      <c r="AG278" s="221">
        <f>SUM(F286,F293,F299,F304,F311,F317)</f>
        <v>0</v>
      </c>
      <c r="AH278" s="221">
        <f>AF278-AG278</f>
        <v>0</v>
      </c>
      <c r="AI278" s="221">
        <f>IF(OR($F$286="",$H$286=""),0,(Y278/(W278*3)))</f>
        <v>0</v>
      </c>
      <c r="AJ278" s="211">
        <f>(Y278*10^10)+((AF278+5000)*10^6)+AH278*10+U278</f>
        <v>5000000001</v>
      </c>
      <c r="AK278" s="211">
        <f>LARGE($AJ$278:$AJ$281,U278)</f>
        <v>5000000004</v>
      </c>
      <c r="AL278" s="215">
        <f>MATCH(AK278,$AJ$278:$AJ$281,0)</f>
        <v>4</v>
      </c>
      <c r="AM278" s="210"/>
      <c r="AN278" s="210"/>
      <c r="AO278" s="206"/>
      <c r="AP278" s="206"/>
      <c r="AQ278" s="210"/>
      <c r="AR278" s="210"/>
    </row>
    <row r="279" spans="3:44" s="14" customFormat="1" x14ac:dyDescent="0.25">
      <c r="C279" s="210"/>
      <c r="D279" s="19" t="s">
        <v>15</v>
      </c>
      <c r="E279" s="7" t="str">
        <f>VLOOKUP(AL279,$U$278:$AK$281,2)</f>
        <v>MANCHESTER UNITED</v>
      </c>
      <c r="F279" s="20">
        <f>VLOOKUP(AL279,$U$278:$AK$281,3)</f>
        <v>0</v>
      </c>
      <c r="G279" s="20">
        <f>VLOOKUP(AL279,$U$278:$AK$281,4)</f>
        <v>0</v>
      </c>
      <c r="H279" s="21">
        <f>VLOOKUP(AL279,$U$278:$AK$281,5)</f>
        <v>0</v>
      </c>
      <c r="I279" s="21">
        <f>VLOOKUP(AL279,$U$278:$AK$281,6)</f>
        <v>0</v>
      </c>
      <c r="J279" s="21">
        <f>VLOOKUP(AL279,$U$278:$AK$281,7)</f>
        <v>0</v>
      </c>
      <c r="K279" s="21">
        <f>VLOOKUP(AL279,$U$278:$AK$281,8)</f>
        <v>0</v>
      </c>
      <c r="L279" s="21">
        <f>VLOOKUP(AL279,$U$278:$AK$281,9)</f>
        <v>0</v>
      </c>
      <c r="M279" s="21">
        <f>VLOOKUP(AL279,$U$278:$AK$281,10)</f>
        <v>0</v>
      </c>
      <c r="N279" s="20">
        <f>VLOOKUP(AL279,$U$278:$AK$281,11)</f>
        <v>0</v>
      </c>
      <c r="O279" s="93">
        <f>VLOOKUP(AL279,$U$278:$AK$281,12)</f>
        <v>0</v>
      </c>
      <c r="Q279" s="210"/>
      <c r="R279" s="14" t="s">
        <v>57</v>
      </c>
      <c r="S279" s="206"/>
      <c r="T279" s="206"/>
      <c r="U279" s="212">
        <v>2</v>
      </c>
      <c r="V279" s="211" t="str">
        <f>C38</f>
        <v xml:space="preserve">ZENIT </v>
      </c>
      <c r="W279" s="211">
        <f>COUNT(H287,H292,F299,H305,H310,F317)</f>
        <v>0</v>
      </c>
      <c r="X279" s="211"/>
      <c r="Y279" s="211">
        <f>SUM(Q287,Q292,C299,Q305,Q310,C317)</f>
        <v>0</v>
      </c>
      <c r="Z279" s="211">
        <f>SUM(COUNTIFS($C$286:$C$317,3,$D$286:$D$317,V279),COUNTIFS($I$286:$I$317,V279,$Q$286:$Q$317,3))</f>
        <v>0</v>
      </c>
      <c r="AA279" s="211"/>
      <c r="AB279" s="211"/>
      <c r="AC279" s="211">
        <f>SUM(COUNTIFS($C$286:$C$317,2,$D$286:$D$317,V279),COUNTIFS($I$286:$I$317,V279,$Q$286:$Q$317,2))</f>
        <v>0</v>
      </c>
      <c r="AD279" s="211">
        <f>SUM(COUNTIFS($C$286:$C$317,1,$D$286:$D$317,V279),COUNTIFS($I$286:$I$317,V279,$Q$286:$Q$317,1))</f>
        <v>0</v>
      </c>
      <c r="AE279" s="211">
        <f>SUM(COUNTIFS($C$286:$C$317,0,$D$286:$D$317,V279),COUNTIFS($I$286:$I$317,V279,$Q$286:$Q$317,0))</f>
        <v>0</v>
      </c>
      <c r="AF279" s="221">
        <f>SUM(H287,H292,F299,H305,H310,F317)</f>
        <v>0</v>
      </c>
      <c r="AG279" s="221">
        <f>SUM(H317,F310,F305,H299,F292,F287)</f>
        <v>0</v>
      </c>
      <c r="AH279" s="221">
        <f>AF279-AG279</f>
        <v>0</v>
      </c>
      <c r="AI279" s="221">
        <f>IF(OR($F$286="",$H$286=""),0,(Y279/(W279*3)))</f>
        <v>0</v>
      </c>
      <c r="AJ279" s="211">
        <f>(Y279*10^10)+((AF279+5000)*10^6)+AH279*10+U279</f>
        <v>5000000002</v>
      </c>
      <c r="AK279" s="211">
        <f>LARGE($AJ$278:$AJ$281,U279)</f>
        <v>5000000003</v>
      </c>
      <c r="AL279" s="215">
        <f>MATCH(AK279,$AJ$278:$AJ$281,0)</f>
        <v>3</v>
      </c>
      <c r="AM279" s="210"/>
      <c r="AN279" s="210"/>
      <c r="AO279" s="206"/>
      <c r="AP279" s="206"/>
      <c r="AQ279" s="210"/>
      <c r="AR279" s="210"/>
    </row>
    <row r="280" spans="3:44" s="14" customFormat="1" x14ac:dyDescent="0.25">
      <c r="C280" s="210"/>
      <c r="D280" s="22" t="s">
        <v>16</v>
      </c>
      <c r="E280" s="10" t="str">
        <f>VLOOKUP(AL280,$U$278:$AK$281,2)</f>
        <v xml:space="preserve">ZENIT </v>
      </c>
      <c r="F280" s="23">
        <f>VLOOKUP(AL280,$U$278:$AK$281,3)</f>
        <v>0</v>
      </c>
      <c r="G280" s="23">
        <f>VLOOKUP(AL280,$U$278:$AK$281,4)</f>
        <v>0</v>
      </c>
      <c r="H280" s="24">
        <f>VLOOKUP(AL280,$U$278:$AK$281,5)</f>
        <v>0</v>
      </c>
      <c r="I280" s="24">
        <f>VLOOKUP(AL280,$U$278:$AK$281,6)</f>
        <v>0</v>
      </c>
      <c r="J280" s="24">
        <f>VLOOKUP(AL280,$U$278:$AK$281,7)</f>
        <v>0</v>
      </c>
      <c r="K280" s="24">
        <f>VLOOKUP(AL280,$U$278:$AK$281,8)</f>
        <v>0</v>
      </c>
      <c r="L280" s="24">
        <f>VLOOKUP(AL280,$U$278:$AK$281,9)</f>
        <v>0</v>
      </c>
      <c r="M280" s="24">
        <f>VLOOKUP(AL280,$U$278:$AK$281,10)</f>
        <v>0</v>
      </c>
      <c r="N280" s="23">
        <f>VLOOKUP(AL280,$U$278:$AK$281,11)</f>
        <v>0</v>
      </c>
      <c r="O280" s="94">
        <f>VLOOKUP(AL280,$U$278:$AK$281,12)</f>
        <v>0</v>
      </c>
      <c r="Q280" s="210"/>
      <c r="R280" s="14" t="s">
        <v>58</v>
      </c>
      <c r="S280" s="206"/>
      <c r="T280" s="206"/>
      <c r="U280" s="212">
        <v>3</v>
      </c>
      <c r="V280" s="211" t="str">
        <f>C30</f>
        <v>MANCHESTER UNITED</v>
      </c>
      <c r="W280" s="211">
        <f>COUNT(F287,F293,H298,F305,F311,H316)</f>
        <v>0</v>
      </c>
      <c r="X280" s="211"/>
      <c r="Y280" s="211">
        <f>SUM(C287,C293,Q298,C305,C311,Q316)</f>
        <v>0</v>
      </c>
      <c r="Z280" s="211">
        <f>SUM(COUNTIFS($C$286:$C$317,3,$D$286:$D$317,V280),COUNTIFS($I$286:$I$317,V280,$Q$286:$Q$317,3))</f>
        <v>0</v>
      </c>
      <c r="AA280" s="211"/>
      <c r="AB280" s="211"/>
      <c r="AC280" s="211">
        <f>SUM(COUNTIFS($C$286:$C$317,2,$D$286:$D$317,V280),COUNTIFS($I$286:$I$317,V280,$Q$286:$Q$317,2))</f>
        <v>0</v>
      </c>
      <c r="AD280" s="211">
        <f>SUM(COUNTIFS($C$286:$C$317,1,$D$286:$D$317,V280),COUNTIFS($I$286:$I$317,V280,$Q$286:$Q$317,1))</f>
        <v>0</v>
      </c>
      <c r="AE280" s="211">
        <f>SUM(COUNTIFS($C$286:$C$317,0,$D$286:$D$317,V280),COUNTIFS($I$286:$I$317,V280,$Q$286:$Q$317,0))</f>
        <v>0</v>
      </c>
      <c r="AF280" s="221">
        <f>SUM(H316,F311,F305,H298,F293,F287)</f>
        <v>0</v>
      </c>
      <c r="AG280" s="221">
        <f>SUM(H287,H293,F298,H305,H311,F316)</f>
        <v>0</v>
      </c>
      <c r="AH280" s="221">
        <f>AF280-AG280</f>
        <v>0</v>
      </c>
      <c r="AI280" s="221">
        <f>IF(OR($F$286="",$H$286=""),0,(Y280/(W280*3)))</f>
        <v>0</v>
      </c>
      <c r="AJ280" s="211">
        <f>(Y280*10^10)+((AF280+5000)*10^6)+AH280*10+U280</f>
        <v>5000000003</v>
      </c>
      <c r="AK280" s="211">
        <f>LARGE($AJ$278:$AJ$281,U280)</f>
        <v>5000000002</v>
      </c>
      <c r="AL280" s="215">
        <f>MATCH(AK280,$AJ$278:$AJ$281,0)</f>
        <v>2</v>
      </c>
      <c r="AM280" s="210"/>
      <c r="AN280" s="210"/>
      <c r="AO280" s="206"/>
      <c r="AP280" s="206"/>
      <c r="AQ280" s="210"/>
      <c r="AR280" s="210"/>
    </row>
    <row r="281" spans="3:44" s="14" customFormat="1" ht="15.75" thickBot="1" x14ac:dyDescent="0.3">
      <c r="C281" s="210"/>
      <c r="D281" s="25" t="s">
        <v>17</v>
      </c>
      <c r="E281" s="26" t="str">
        <f>VLOOKUP(AL281,$U$278:$AK$281,2)</f>
        <v xml:space="preserve">OLIMPIAKOS </v>
      </c>
      <c r="F281" s="27">
        <f>VLOOKUP(AL281,$U$278:$AK$281,3)</f>
        <v>0</v>
      </c>
      <c r="G281" s="27">
        <f>VLOOKUP(AL281,$U$278:$AK$281,4)</f>
        <v>0</v>
      </c>
      <c r="H281" s="28">
        <f>VLOOKUP(AL281,$U$278:$AK$281,5)</f>
        <v>0</v>
      </c>
      <c r="I281" s="28">
        <f>VLOOKUP(AL281,$U$278:$AK$281,6)</f>
        <v>0</v>
      </c>
      <c r="J281" s="28">
        <f>VLOOKUP(AL281,$U$278:$AK$281,7)</f>
        <v>0</v>
      </c>
      <c r="K281" s="28">
        <f>VLOOKUP(AL281,$U$278:$AK$281,8)</f>
        <v>0</v>
      </c>
      <c r="L281" s="28">
        <f>VLOOKUP(AL281,$U$278:$AK$281,9)</f>
        <v>0</v>
      </c>
      <c r="M281" s="28">
        <f>VLOOKUP(AL281,$U$278:$AK$281,10)</f>
        <v>0</v>
      </c>
      <c r="N281" s="27">
        <f>VLOOKUP(AL281,$U$278:$AK$281,11)</f>
        <v>0</v>
      </c>
      <c r="O281" s="95">
        <f>VLOOKUP(AL281,$U$278:$AK$281,12)</f>
        <v>0</v>
      </c>
      <c r="Q281" s="210"/>
      <c r="R281" s="14" t="s">
        <v>59</v>
      </c>
      <c r="S281" s="206"/>
      <c r="T281" s="206"/>
      <c r="U281" s="212">
        <v>4</v>
      </c>
      <c r="V281" s="211" t="str">
        <f>C25</f>
        <v xml:space="preserve">ARSENAL </v>
      </c>
      <c r="W281" s="211">
        <f>COUNT(F286,F292,F298,F304,F310,F316)</f>
        <v>0</v>
      </c>
      <c r="X281" s="211"/>
      <c r="Y281" s="211">
        <f>SUM(C286,C292,C298,C304,C310,C316)</f>
        <v>0</v>
      </c>
      <c r="Z281" s="211">
        <f>SUM(COUNTIFS($C$286:$C$317,3,$D$286:$D$317,V281),COUNTIFS($I$286:$I$317,V281,$Q$286:$Q$317,3))</f>
        <v>0</v>
      </c>
      <c r="AA281" s="211"/>
      <c r="AB281" s="211"/>
      <c r="AC281" s="211">
        <f>SUM(COUNTIFS($C$286:$C$317,2,$D$286:$D$317,V281),COUNTIFS($I$286:$I$317,V281,$Q$286:$Q$317,2))</f>
        <v>0</v>
      </c>
      <c r="AD281" s="211">
        <f>SUM(COUNTIFS($C$286:$C$317,1,$D$286:$D$317,V281),COUNTIFS($I$286:$I$317,V281,$Q$286:$Q$317,1))</f>
        <v>0</v>
      </c>
      <c r="AE281" s="211">
        <f>SUM(COUNTIFS($C$286:$C$317,0,$D$286:$D$317,V281),COUNTIFS($I$286:$I$317,V281,$Q$286:$Q$317,0))</f>
        <v>0</v>
      </c>
      <c r="AF281" s="221">
        <f>SUM(F286,F292,F298,F304,F310,F316,)</f>
        <v>0</v>
      </c>
      <c r="AG281" s="221">
        <f>SUM(H316,H310,H304,H298,H292,H286)</f>
        <v>0</v>
      </c>
      <c r="AH281" s="221">
        <f>AF281-AG281</f>
        <v>0</v>
      </c>
      <c r="AI281" s="221">
        <f>IF(OR($F$286="",$H$286=""),0,(Y281/(W281*3)))</f>
        <v>0</v>
      </c>
      <c r="AJ281" s="211">
        <f>(Y281*10^10)+((AF281+5000)*10^6)+AH281*10+U281</f>
        <v>5000000004</v>
      </c>
      <c r="AK281" s="211">
        <f>LARGE($AJ$278:$AJ$281,U281)</f>
        <v>5000000001</v>
      </c>
      <c r="AL281" s="215">
        <f>MATCH(AK281,$AJ$278:$AJ$281,0)</f>
        <v>1</v>
      </c>
      <c r="AM281" s="210"/>
      <c r="AN281" s="210"/>
      <c r="AO281" s="206"/>
      <c r="AP281" s="206"/>
      <c r="AQ281" s="210"/>
      <c r="AR281" s="210"/>
    </row>
    <row r="282" spans="3:44" s="14" customFormat="1" ht="15.75" thickBot="1" x14ac:dyDescent="0.3">
      <c r="C282" s="210" t="str">
        <f>IF(OR(F282="",H282=""),"",IF(F282=H282,1,IF(F282&lt;H282,0,IF(F282-H282&lt;10,2,IF(F282&gt;H282,3,SE)))))</f>
        <v/>
      </c>
      <c r="Q282" s="210" t="str">
        <f>IF(OR(H282="",F282=""),"",IF(H282=F282,1,IF(H282&lt;F282,0,IF(H282-F282&lt;10,2,IF(H282&gt;F282,3,SE)))))</f>
        <v/>
      </c>
      <c r="R282" s="14" t="s">
        <v>60</v>
      </c>
      <c r="S282" s="206"/>
      <c r="T282" s="206"/>
      <c r="U282" s="210"/>
      <c r="V282" s="210"/>
      <c r="W282" s="210"/>
      <c r="X282" s="210"/>
      <c r="Y282" s="210"/>
      <c r="Z282" s="210"/>
      <c r="AA282" s="210"/>
      <c r="AB282" s="210"/>
      <c r="AC282" s="210"/>
      <c r="AD282" s="210"/>
      <c r="AE282" s="210"/>
      <c r="AF282" s="210"/>
      <c r="AG282" s="210"/>
      <c r="AH282" s="210"/>
      <c r="AI282" s="210"/>
      <c r="AJ282" s="210"/>
      <c r="AK282" s="210"/>
      <c r="AL282" s="210"/>
      <c r="AM282" s="210"/>
      <c r="AN282" s="210"/>
      <c r="AO282" s="206"/>
      <c r="AP282" s="206"/>
      <c r="AQ282" s="210"/>
      <c r="AR282" s="210"/>
    </row>
    <row r="283" spans="3:44" s="14" customFormat="1" ht="15" customHeight="1" x14ac:dyDescent="0.25">
      <c r="C283" s="210" t="str">
        <f>IF(OR(F283="",H283=""),"",IF(F283=H283,1,IF(F283&lt;H283,0,IF(F283-H283&lt;10,2,IF(F283&gt;H283,3,SE)))))</f>
        <v/>
      </c>
      <c r="D283" s="347" t="s">
        <v>183</v>
      </c>
      <c r="E283" s="348"/>
      <c r="F283" s="348"/>
      <c r="G283" s="348"/>
      <c r="H283" s="348"/>
      <c r="I283" s="348"/>
      <c r="J283" s="348"/>
      <c r="K283" s="348"/>
      <c r="L283" s="348"/>
      <c r="M283" s="348"/>
      <c r="N283" s="348"/>
      <c r="O283" s="348"/>
      <c r="P283" s="349"/>
      <c r="Q283" s="210" t="str">
        <f>IF(OR(H283="",F283=""),"",IF(H283=F283,1,IF(H283&lt;F283,0,IF(H283-F283&lt;10,2,IF(H283&gt;F283,3,SE)))))</f>
        <v/>
      </c>
      <c r="R283" s="14" t="s">
        <v>18</v>
      </c>
      <c r="S283" s="206"/>
      <c r="T283" s="206"/>
      <c r="U283" s="210"/>
      <c r="V283" s="210"/>
      <c r="W283" s="210"/>
      <c r="X283" s="210"/>
      <c r="Y283" s="210"/>
      <c r="Z283" s="210"/>
      <c r="AA283" s="210"/>
      <c r="AB283" s="210"/>
      <c r="AC283" s="210"/>
      <c r="AD283" s="210"/>
      <c r="AE283" s="210"/>
      <c r="AF283" s="210"/>
      <c r="AG283" s="210"/>
      <c r="AH283" s="210"/>
      <c r="AI283" s="210"/>
      <c r="AJ283" s="210"/>
      <c r="AK283" s="210"/>
      <c r="AL283" s="210"/>
      <c r="AM283" s="210"/>
      <c r="AN283" s="210"/>
      <c r="AO283" s="206"/>
      <c r="AP283" s="206"/>
      <c r="AQ283" s="210"/>
      <c r="AR283" s="210"/>
    </row>
    <row r="284" spans="3:44" s="14" customFormat="1" ht="15.75" customHeight="1" thickBot="1" x14ac:dyDescent="0.3">
      <c r="C284" s="210" t="str">
        <f>IF(OR(F284="",H284=""),"",IF(F284=H284,1,IF(F284&lt;H284,0,IF(F284-H284&lt;10,2,IF(F284&gt;H284,3,SE)))))</f>
        <v/>
      </c>
      <c r="D284" s="350"/>
      <c r="E284" s="351"/>
      <c r="F284" s="351"/>
      <c r="G284" s="351"/>
      <c r="H284" s="351"/>
      <c r="I284" s="351"/>
      <c r="J284" s="351"/>
      <c r="K284" s="351"/>
      <c r="L284" s="351"/>
      <c r="M284" s="351"/>
      <c r="N284" s="351"/>
      <c r="O284" s="351"/>
      <c r="P284" s="352"/>
      <c r="Q284" s="210" t="str">
        <f>IF(OR(H284="",F284=""),"",IF(H284=F284,1,IF(H284&lt;F284,0,IF(H284-F284&lt;10,2,IF(H284&gt;F284,3,SE)))))</f>
        <v/>
      </c>
      <c r="R284" s="14" t="s">
        <v>61</v>
      </c>
      <c r="S284" s="206"/>
      <c r="T284" s="206"/>
      <c r="U284" s="210"/>
      <c r="V284" s="210"/>
      <c r="W284" s="210"/>
      <c r="X284" s="210"/>
      <c r="Y284" s="210"/>
      <c r="Z284" s="210"/>
      <c r="AA284" s="210"/>
      <c r="AB284" s="210"/>
      <c r="AC284" s="210"/>
      <c r="AD284" s="210"/>
      <c r="AE284" s="210"/>
      <c r="AF284" s="210"/>
      <c r="AG284" s="210"/>
      <c r="AH284" s="210"/>
      <c r="AI284" s="210"/>
      <c r="AJ284" s="210"/>
      <c r="AK284" s="210"/>
      <c r="AL284" s="210"/>
      <c r="AM284" s="210"/>
      <c r="AN284" s="210"/>
      <c r="AO284" s="206"/>
      <c r="AP284" s="206"/>
      <c r="AQ284" s="210"/>
      <c r="AR284" s="210"/>
    </row>
    <row r="285" spans="3:44" s="14" customFormat="1" ht="15.75" thickBot="1" x14ac:dyDescent="0.3">
      <c r="C285" s="210" t="str">
        <f>IF(OR(F285="",H285=""),"",IF(F285=H285,1,IF(F285&lt;H285,0,IF(F285-H285&lt;10,2,IF(F285&gt;H285,3,SE)))))</f>
        <v/>
      </c>
      <c r="Q285" s="210" t="str">
        <f>IF(OR(H285="",F285=""),"",IF(H285=F285,1,IF(H285&lt;F285,0,IF(H285-F285&lt;10,2,IF(H285&gt;F285,3,SE)))))</f>
        <v/>
      </c>
      <c r="S285" s="206"/>
      <c r="T285" s="206"/>
      <c r="U285" s="210"/>
      <c r="V285" s="211"/>
      <c r="W285" s="211"/>
      <c r="X285" s="211"/>
      <c r="Y285" s="211"/>
      <c r="Z285" s="211"/>
      <c r="AA285" s="211"/>
      <c r="AB285" s="211"/>
      <c r="AC285" s="211"/>
      <c r="AD285" s="211"/>
      <c r="AE285" s="211"/>
      <c r="AF285" s="213"/>
      <c r="AG285" s="213"/>
      <c r="AH285" s="213"/>
      <c r="AI285" s="213"/>
      <c r="AJ285" s="213"/>
      <c r="AK285" s="210"/>
      <c r="AL285" s="210"/>
      <c r="AM285" s="210"/>
      <c r="AN285" s="210"/>
      <c r="AO285" s="206"/>
      <c r="AP285" s="206"/>
      <c r="AQ285" s="210"/>
      <c r="AR285" s="210"/>
    </row>
    <row r="286" spans="3:44" s="14" customFormat="1" x14ac:dyDescent="0.25">
      <c r="C286" s="210" t="str">
        <f>IF(OR(F286="",H286=""),"",IF(F286=H286,1,IF(F286&lt;H286,0,IF(F286-H286&lt;10,2,IF(F286&gt;H286,3,SE)))))</f>
        <v/>
      </c>
      <c r="D286" s="353" t="str">
        <f>V281</f>
        <v xml:space="preserve">ARSENAL </v>
      </c>
      <c r="E286" s="353"/>
      <c r="F286" s="78" t="str">
        <f>IF(OR(K25="",L25=""),"",SUM(K25:L25))</f>
        <v/>
      </c>
      <c r="G286" s="15" t="s">
        <v>19</v>
      </c>
      <c r="H286" s="79" t="str">
        <f>IF(OR(K46="",L46=""),"",SUM(K46:L46))</f>
        <v/>
      </c>
      <c r="I286" s="353" t="str">
        <f>V278</f>
        <v xml:space="preserve">OLIMPIAKOS </v>
      </c>
      <c r="J286" s="353"/>
      <c r="K286" s="353"/>
      <c r="L286" s="353"/>
      <c r="M286" s="353"/>
      <c r="N286" s="353"/>
      <c r="O286" s="353"/>
      <c r="P286" s="353"/>
      <c r="Q286" s="210" t="str">
        <f>IF(OR(H286="",F286=""),"",IF(H286=F286,1,IF(H286&lt;F286,0,IF(H286-F286&lt;10,2,IF(H286&gt;F286,3,SE)))))</f>
        <v/>
      </c>
      <c r="R286" s="222"/>
      <c r="S286" s="206" t="s">
        <v>62</v>
      </c>
      <c r="T286" s="206"/>
      <c r="U286" s="210"/>
      <c r="V286" s="211"/>
      <c r="W286" s="211"/>
      <c r="X286" s="211"/>
      <c r="Y286" s="211"/>
      <c r="Z286" s="211"/>
      <c r="AA286" s="211"/>
      <c r="AB286" s="211"/>
      <c r="AC286" s="211"/>
      <c r="AD286" s="211"/>
      <c r="AE286" s="211"/>
      <c r="AF286" s="213"/>
      <c r="AG286" s="213"/>
      <c r="AH286" s="213"/>
      <c r="AI286" s="213"/>
      <c r="AJ286" s="213"/>
      <c r="AK286" s="210"/>
      <c r="AL286" s="210"/>
      <c r="AM286" s="210"/>
      <c r="AN286" s="210"/>
      <c r="AO286" s="206"/>
      <c r="AP286" s="206"/>
      <c r="AQ286" s="210"/>
      <c r="AR286" s="210"/>
    </row>
    <row r="287" spans="3:44" s="14" customFormat="1" ht="15.75" thickBot="1" x14ac:dyDescent="0.3">
      <c r="C287" s="210" t="str">
        <f>IF(OR(F287="",H287=""),"",IF(F287=H287,1,IF(F287&lt;H287,0,IF(F287-H287&lt;10,2,IF(F287&gt;H287,3,SE)))))</f>
        <v/>
      </c>
      <c r="D287" s="353" t="str">
        <f>V280</f>
        <v>MANCHESTER UNITED</v>
      </c>
      <c r="E287" s="353"/>
      <c r="F287" s="79" t="str">
        <f>IF(OR(K30="",L30=""),"",SUM(K30:L30))</f>
        <v/>
      </c>
      <c r="G287" s="15" t="s">
        <v>19</v>
      </c>
      <c r="H287" s="78" t="str">
        <f>IF(OR(K38="",L38=""),"",SUM(K38:L38))</f>
        <v/>
      </c>
      <c r="I287" s="353" t="str">
        <f>V279</f>
        <v xml:space="preserve">ZENIT </v>
      </c>
      <c r="J287" s="353"/>
      <c r="K287" s="353"/>
      <c r="L287" s="353"/>
      <c r="M287" s="353"/>
      <c r="N287" s="353"/>
      <c r="O287" s="353"/>
      <c r="P287" s="353"/>
      <c r="Q287" s="210" t="str">
        <f>IF(OR(H287="",F287=""),"",IF(H287=F287,1,IF(H287&lt;F287,0,IF(H287-F287&lt;10,2,IF(H287&gt;F287,3,SE)))))</f>
        <v/>
      </c>
      <c r="R287" s="218"/>
      <c r="S287" s="206" t="s">
        <v>63</v>
      </c>
      <c r="T287" s="206"/>
      <c r="U287" s="210"/>
      <c r="V287" s="211"/>
      <c r="W287" s="211"/>
      <c r="X287" s="211"/>
      <c r="Y287" s="211"/>
      <c r="Z287" s="211"/>
      <c r="AA287" s="211"/>
      <c r="AB287" s="211"/>
      <c r="AC287" s="211"/>
      <c r="AD287" s="211"/>
      <c r="AE287" s="211"/>
      <c r="AF287" s="213"/>
      <c r="AG287" s="213"/>
      <c r="AH287" s="213"/>
      <c r="AI287" s="213"/>
      <c r="AJ287" s="213"/>
      <c r="AK287" s="210"/>
      <c r="AL287" s="210"/>
      <c r="AM287" s="210"/>
      <c r="AN287" s="210"/>
      <c r="AO287" s="206"/>
      <c r="AP287" s="206"/>
      <c r="AQ287" s="210"/>
      <c r="AR287" s="210"/>
    </row>
    <row r="288" spans="3:44" s="14" customFormat="1" ht="15.75" thickBot="1" x14ac:dyDescent="0.3">
      <c r="C288" s="210" t="str">
        <f>IF(OR(F288="",H288=""),"",IF(F288=H288,1,IF(F288&lt;H288,0,IF(F288-H288&lt;10,2,IF(F288&gt;H288,3,SE)))))</f>
        <v/>
      </c>
      <c r="Q288" s="210" t="str">
        <f>IF(OR(H288="",F288=""),"",IF(H288=F288,1,IF(H288&lt;F288,0,IF(H288-F288&lt;10,2,IF(H288&gt;F288,3,SE)))))</f>
        <v/>
      </c>
      <c r="T288" s="206"/>
      <c r="U288" s="210"/>
      <c r="V288" s="211"/>
      <c r="W288" s="211"/>
      <c r="X288" s="211"/>
      <c r="Y288" s="211"/>
      <c r="Z288" s="211"/>
      <c r="AA288" s="211"/>
      <c r="AB288" s="211"/>
      <c r="AC288" s="211"/>
      <c r="AD288" s="211"/>
      <c r="AE288" s="211"/>
      <c r="AF288" s="213"/>
      <c r="AG288" s="213"/>
      <c r="AH288" s="213"/>
      <c r="AI288" s="213"/>
      <c r="AJ288" s="213"/>
      <c r="AK288" s="210"/>
      <c r="AL288" s="210"/>
      <c r="AM288" s="210"/>
      <c r="AN288" s="210"/>
      <c r="AO288" s="206"/>
      <c r="AP288" s="206"/>
      <c r="AQ288" s="210"/>
      <c r="AR288" s="210"/>
    </row>
    <row r="289" spans="3:44" s="14" customFormat="1" x14ac:dyDescent="0.25">
      <c r="C289" s="210" t="str">
        <f>IF(OR(F289="",H289=""),"",IF(F289=H289,1,IF(F289&lt;H289,0,IF(F289-H289&lt;10,2,IF(F289&gt;H289,3,SE)))))</f>
        <v/>
      </c>
      <c r="D289" s="319" t="s">
        <v>184</v>
      </c>
      <c r="E289" s="320"/>
      <c r="F289" s="320"/>
      <c r="G289" s="320"/>
      <c r="H289" s="320"/>
      <c r="I289" s="320"/>
      <c r="J289" s="320"/>
      <c r="K289" s="320"/>
      <c r="L289" s="320"/>
      <c r="M289" s="320"/>
      <c r="N289" s="320"/>
      <c r="O289" s="320"/>
      <c r="P289" s="321"/>
      <c r="Q289" s="210" t="str">
        <f>IF(OR(H289="",F289=""),"",IF(H289=F289,1,IF(H289&lt;F289,0,IF(H289-F289&lt;10,2,IF(H289&gt;F289,3,SE)))))</f>
        <v/>
      </c>
      <c r="S289" s="206"/>
      <c r="T289" s="206"/>
      <c r="U289" s="210"/>
      <c r="V289" s="211"/>
      <c r="W289" s="211"/>
      <c r="X289" s="211"/>
      <c r="Y289" s="211"/>
      <c r="Z289" s="211"/>
      <c r="AA289" s="211"/>
      <c r="AB289" s="211"/>
      <c r="AC289" s="211"/>
      <c r="AD289" s="211"/>
      <c r="AE289" s="211"/>
      <c r="AF289" s="213"/>
      <c r="AG289" s="213"/>
      <c r="AH289" s="213"/>
      <c r="AI289" s="213"/>
      <c r="AJ289" s="213"/>
      <c r="AK289" s="225"/>
      <c r="AL289" s="210"/>
      <c r="AM289" s="210"/>
      <c r="AN289" s="210"/>
      <c r="AO289" s="206"/>
      <c r="AP289" s="206"/>
      <c r="AQ289" s="210"/>
      <c r="AR289" s="210"/>
    </row>
    <row r="290" spans="3:44" s="14" customFormat="1" ht="15.75" thickBot="1" x14ac:dyDescent="0.3">
      <c r="C290" s="210" t="str">
        <f>IF(OR(F290="",H290=""),"",IF(F290=H290,1,IF(F290&lt;H290,0,IF(F290-H290&lt;10,2,IF(F290&gt;H290,3,SE)))))</f>
        <v/>
      </c>
      <c r="D290" s="322"/>
      <c r="E290" s="323"/>
      <c r="F290" s="323"/>
      <c r="G290" s="323"/>
      <c r="H290" s="323"/>
      <c r="I290" s="323"/>
      <c r="J290" s="323"/>
      <c r="K290" s="323"/>
      <c r="L290" s="323"/>
      <c r="M290" s="323"/>
      <c r="N290" s="323"/>
      <c r="O290" s="323"/>
      <c r="P290" s="324"/>
      <c r="Q290" s="210" t="str">
        <f>IF(OR(H290="",F290=""),"",IF(H290=F290,1,IF(H290&lt;F290,0,IF(H290-F290&lt;10,2,IF(H290&gt;F290,3,SE)))))</f>
        <v/>
      </c>
      <c r="S290" s="206"/>
      <c r="T290" s="206"/>
      <c r="U290" s="210"/>
      <c r="V290" s="211"/>
      <c r="W290" s="211"/>
      <c r="X290" s="211"/>
      <c r="Y290" s="211"/>
      <c r="Z290" s="211"/>
      <c r="AA290" s="211"/>
      <c r="AB290" s="211"/>
      <c r="AC290" s="211"/>
      <c r="AD290" s="211"/>
      <c r="AE290" s="211"/>
      <c r="AF290" s="211"/>
      <c r="AG290" s="215"/>
      <c r="AH290" s="215"/>
      <c r="AI290" s="215"/>
      <c r="AJ290" s="215"/>
      <c r="AK290" s="225"/>
      <c r="AL290" s="210"/>
      <c r="AM290" s="210"/>
      <c r="AN290" s="210"/>
      <c r="AO290" s="206"/>
      <c r="AP290" s="206"/>
      <c r="AQ290" s="210"/>
      <c r="AR290" s="210"/>
    </row>
    <row r="291" spans="3:44" s="14" customFormat="1" x14ac:dyDescent="0.25">
      <c r="C291" s="210" t="str">
        <f>IF(OR(F291="",H291=""),"",IF(F291=H291,1,IF(F291&lt;H291,0,IF(F291-H291&lt;10,2,IF(F291&gt;H291,3,SE)))))</f>
        <v/>
      </c>
      <c r="Q291" s="210" t="str">
        <f>IF(OR(H291="",F291=""),"",IF(H291=F291,1,IF(H291&lt;F291,0,IF(H291-F291&lt;10,2,IF(H291&gt;F291,3,SE)))))</f>
        <v/>
      </c>
      <c r="S291" s="206"/>
      <c r="T291" s="206"/>
      <c r="U291" s="210"/>
      <c r="V291" s="211"/>
      <c r="W291" s="211"/>
      <c r="X291" s="211"/>
      <c r="Y291" s="211"/>
      <c r="Z291" s="211"/>
      <c r="AA291" s="211"/>
      <c r="AB291" s="211"/>
      <c r="AC291" s="211"/>
      <c r="AD291" s="211"/>
      <c r="AE291" s="211"/>
      <c r="AF291" s="211"/>
      <c r="AG291" s="215"/>
      <c r="AH291" s="215"/>
      <c r="AI291" s="215"/>
      <c r="AJ291" s="215"/>
      <c r="AK291" s="225"/>
      <c r="AL291" s="210"/>
      <c r="AM291" s="210"/>
      <c r="AN291" s="210"/>
      <c r="AO291" s="206"/>
      <c r="AP291" s="206"/>
      <c r="AQ291" s="210"/>
      <c r="AR291" s="210"/>
    </row>
    <row r="292" spans="3:44" s="14" customFormat="1" x14ac:dyDescent="0.25">
      <c r="C292" s="210" t="str">
        <f>IF(OR(F292="",H292=""),"",IF(F292=H292,1,IF(F292&lt;H292,0,IF(F292-H292&lt;10,2,IF(F292&gt;H292,3,SE)))))</f>
        <v/>
      </c>
      <c r="D292" s="353" t="str">
        <f>V281</f>
        <v xml:space="preserve">ARSENAL </v>
      </c>
      <c r="E292" s="353"/>
      <c r="F292" s="79" t="str">
        <f>IF(OR(M25="",N25=""),"",SUM(M25:N25))</f>
        <v/>
      </c>
      <c r="G292" s="16" t="s">
        <v>19</v>
      </c>
      <c r="H292" s="78" t="str">
        <f>IF(OR(M38="",N38=""),"",SUM(M38:N38))</f>
        <v/>
      </c>
      <c r="I292" s="353" t="str">
        <f>V279</f>
        <v xml:space="preserve">ZENIT </v>
      </c>
      <c r="J292" s="353"/>
      <c r="K292" s="353"/>
      <c r="L292" s="353"/>
      <c r="M292" s="353"/>
      <c r="N292" s="353"/>
      <c r="O292" s="353"/>
      <c r="P292" s="353"/>
      <c r="Q292" s="210" t="str">
        <f>IF(OR(H292="",F292=""),"",IF(H292=F292,1,IF(H292&lt;F292,0,IF(H292-F292&lt;10,2,IF(H292&gt;F292,3,SE)))))</f>
        <v/>
      </c>
      <c r="S292" s="206"/>
      <c r="T292" s="206"/>
      <c r="U292" s="210"/>
      <c r="V292" s="211"/>
      <c r="W292" s="211"/>
      <c r="X292" s="211"/>
      <c r="Y292" s="211"/>
      <c r="Z292" s="211"/>
      <c r="AA292" s="211"/>
      <c r="AB292" s="211"/>
      <c r="AC292" s="211"/>
      <c r="AD292" s="211"/>
      <c r="AE292" s="211"/>
      <c r="AF292" s="211"/>
      <c r="AG292" s="215"/>
      <c r="AH292" s="215"/>
      <c r="AI292" s="215"/>
      <c r="AJ292" s="215"/>
      <c r="AK292" s="225"/>
      <c r="AL292" s="210"/>
      <c r="AM292" s="210"/>
      <c r="AN292" s="210"/>
      <c r="AO292" s="206"/>
      <c r="AP292" s="206"/>
      <c r="AQ292" s="210"/>
      <c r="AR292" s="210"/>
    </row>
    <row r="293" spans="3:44" s="14" customFormat="1" x14ac:dyDescent="0.25">
      <c r="C293" s="210" t="str">
        <f>IF(OR(F293="",H293=""),"",IF(F293=H293,1,IF(F293&lt;H293,0,IF(F293-H293&lt;10,2,IF(F293&gt;H293,3,SE)))))</f>
        <v/>
      </c>
      <c r="D293" s="353" t="str">
        <f>V280</f>
        <v>MANCHESTER UNITED</v>
      </c>
      <c r="E293" s="353"/>
      <c r="F293" s="79" t="str">
        <f>IF(OR(M30="",N30=""),"",SUM(M30:N30))</f>
        <v/>
      </c>
      <c r="G293" s="16" t="s">
        <v>19</v>
      </c>
      <c r="H293" s="78" t="str">
        <f>IF(OR(M46="",N46=""),"",SUM(M46:N46))</f>
        <v/>
      </c>
      <c r="I293" s="353" t="str">
        <f>V278</f>
        <v xml:space="preserve">OLIMPIAKOS </v>
      </c>
      <c r="J293" s="353"/>
      <c r="K293" s="353"/>
      <c r="L293" s="353"/>
      <c r="M293" s="353"/>
      <c r="N293" s="353"/>
      <c r="O293" s="353"/>
      <c r="P293" s="353"/>
      <c r="Q293" s="210" t="str">
        <f>IF(OR(H293="",F293=""),"",IF(H293=F293,1,IF(H293&lt;F293,0,IF(H293-F293&lt;10,2,IF(H293&gt;F293,3,SE)))))</f>
        <v/>
      </c>
      <c r="S293" s="206"/>
      <c r="T293" s="206"/>
      <c r="U293" s="210"/>
      <c r="V293" s="211"/>
      <c r="W293" s="211"/>
      <c r="X293" s="211"/>
      <c r="Y293" s="211"/>
      <c r="Z293" s="211"/>
      <c r="AA293" s="211"/>
      <c r="AB293" s="211"/>
      <c r="AC293" s="211"/>
      <c r="AD293" s="211"/>
      <c r="AE293" s="211"/>
      <c r="AF293" s="211"/>
      <c r="AG293" s="215"/>
      <c r="AH293" s="215"/>
      <c r="AI293" s="215"/>
      <c r="AJ293" s="215"/>
      <c r="AK293" s="225"/>
      <c r="AL293" s="210"/>
      <c r="AM293" s="210"/>
      <c r="AN293" s="210"/>
      <c r="AO293" s="206"/>
      <c r="AP293" s="206"/>
      <c r="AQ293" s="210"/>
      <c r="AR293" s="210"/>
    </row>
    <row r="294" spans="3:44" s="14" customFormat="1" ht="15.75" thickBot="1" x14ac:dyDescent="0.3">
      <c r="C294" s="210" t="str">
        <f>IF(OR(F294="",H294=""),"",IF(F294=H294,1,IF(F294&lt;H294,0,IF(F294-H294&lt;10,2,IF(F294&gt;H294,3,SE)))))</f>
        <v/>
      </c>
      <c r="F294" s="17"/>
      <c r="Q294" s="210" t="str">
        <f>IF(OR(H294="",F294=""),"",IF(H294=F294,1,IF(H294&lt;F294,0,IF(H294-F294&lt;10,2,IF(H294&gt;F294,3,SE)))))</f>
        <v/>
      </c>
      <c r="S294" s="206"/>
      <c r="T294" s="206"/>
      <c r="U294" s="210"/>
      <c r="V294" s="211"/>
      <c r="W294" s="211"/>
      <c r="X294" s="211"/>
      <c r="Y294" s="211"/>
      <c r="Z294" s="211"/>
      <c r="AA294" s="211"/>
      <c r="AB294" s="211"/>
      <c r="AC294" s="211"/>
      <c r="AD294" s="211"/>
      <c r="AE294" s="211"/>
      <c r="AF294" s="211"/>
      <c r="AG294" s="215"/>
      <c r="AH294" s="215"/>
      <c r="AI294" s="215"/>
      <c r="AJ294" s="215"/>
      <c r="AK294" s="225"/>
      <c r="AL294" s="210"/>
      <c r="AM294" s="210"/>
      <c r="AN294" s="210"/>
      <c r="AO294" s="206"/>
      <c r="AP294" s="206"/>
      <c r="AQ294" s="210"/>
      <c r="AR294" s="210"/>
    </row>
    <row r="295" spans="3:44" s="14" customFormat="1" x14ac:dyDescent="0.25">
      <c r="C295" s="210" t="str">
        <f>IF(OR(F295="",H295=""),"",IF(F295=H295,1,IF(F295&lt;H295,0,IF(F295-H295&lt;10,2,IF(F295&gt;H295,3,SE)))))</f>
        <v/>
      </c>
      <c r="D295" s="319" t="s">
        <v>185</v>
      </c>
      <c r="E295" s="320"/>
      <c r="F295" s="320"/>
      <c r="G295" s="320"/>
      <c r="H295" s="320"/>
      <c r="I295" s="320"/>
      <c r="J295" s="320"/>
      <c r="K295" s="320"/>
      <c r="L295" s="320"/>
      <c r="M295" s="320"/>
      <c r="N295" s="320"/>
      <c r="O295" s="320"/>
      <c r="P295" s="321"/>
      <c r="Q295" s="210" t="str">
        <f>IF(OR(H295="",F295=""),"",IF(H295=F295,1,IF(H295&lt;F295,0,IF(H295-F295&lt;10,2,IF(H295&gt;F295,3,SE)))))</f>
        <v/>
      </c>
      <c r="S295" s="206"/>
      <c r="T295" s="206"/>
      <c r="U295" s="210"/>
      <c r="V295" s="211"/>
      <c r="W295" s="211"/>
      <c r="X295" s="211"/>
      <c r="Y295" s="211"/>
      <c r="Z295" s="211"/>
      <c r="AA295" s="211"/>
      <c r="AB295" s="211"/>
      <c r="AC295" s="211"/>
      <c r="AD295" s="211"/>
      <c r="AE295" s="211"/>
      <c r="AF295" s="211"/>
      <c r="AG295" s="211"/>
      <c r="AH295" s="211"/>
      <c r="AI295" s="211"/>
      <c r="AJ295" s="211"/>
      <c r="AK295" s="210"/>
      <c r="AL295" s="210"/>
      <c r="AM295" s="210"/>
      <c r="AN295" s="210"/>
      <c r="AO295" s="206"/>
      <c r="AP295" s="206"/>
      <c r="AQ295" s="210"/>
      <c r="AR295" s="210"/>
    </row>
    <row r="296" spans="3:44" s="14" customFormat="1" ht="15.75" thickBot="1" x14ac:dyDescent="0.3">
      <c r="C296" s="210" t="str">
        <f>IF(OR(F296="",H296=""),"",IF(F296=H296,1,IF(F296&lt;H296,0,IF(F296-H296&lt;10,2,IF(F296&gt;H296,3,SE)))))</f>
        <v/>
      </c>
      <c r="D296" s="322"/>
      <c r="E296" s="323"/>
      <c r="F296" s="323"/>
      <c r="G296" s="323"/>
      <c r="H296" s="323"/>
      <c r="I296" s="323"/>
      <c r="J296" s="323"/>
      <c r="K296" s="323"/>
      <c r="L296" s="323"/>
      <c r="M296" s="323"/>
      <c r="N296" s="323"/>
      <c r="O296" s="323"/>
      <c r="P296" s="324"/>
      <c r="Q296" s="210" t="str">
        <f>IF(OR(H296="",F296=""),"",IF(H296=F296,1,IF(H296&lt;F296,0,IF(H296-F296&lt;10,2,IF(H296&gt;F296,3,SE)))))</f>
        <v/>
      </c>
      <c r="S296" s="206"/>
      <c r="T296" s="206"/>
      <c r="U296" s="210"/>
      <c r="V296" s="211"/>
      <c r="W296" s="211"/>
      <c r="X296" s="211"/>
      <c r="Y296" s="211"/>
      <c r="Z296" s="211"/>
      <c r="AA296" s="211"/>
      <c r="AB296" s="211"/>
      <c r="AC296" s="211"/>
      <c r="AD296" s="211"/>
      <c r="AE296" s="211"/>
      <c r="AF296" s="211"/>
      <c r="AG296" s="211"/>
      <c r="AH296" s="211"/>
      <c r="AI296" s="211"/>
      <c r="AJ296" s="211"/>
      <c r="AK296" s="210"/>
      <c r="AL296" s="210"/>
      <c r="AM296" s="210"/>
      <c r="AN296" s="210"/>
      <c r="AO296" s="206"/>
      <c r="AP296" s="206"/>
      <c r="AQ296" s="210"/>
      <c r="AR296" s="210"/>
    </row>
    <row r="297" spans="3:44" s="14" customFormat="1" x14ac:dyDescent="0.25">
      <c r="C297" s="210" t="str">
        <f>IF(OR(F297="",H297=""),"",IF(F297=H297,1,IF(F297&lt;H297,0,IF(F297-H297&lt;10,2,IF(F297&gt;H297,3,SE)))))</f>
        <v/>
      </c>
      <c r="Q297" s="210" t="str">
        <f>IF(OR(H297="",F297=""),"",IF(H297=F297,1,IF(H297&lt;F297,0,IF(H297-F297&lt;10,2,IF(H297&gt;F297,3,SE)))))</f>
        <v/>
      </c>
      <c r="S297" s="206"/>
      <c r="T297" s="206"/>
      <c r="U297" s="210"/>
      <c r="V297" s="211"/>
      <c r="W297" s="211"/>
      <c r="X297" s="211"/>
      <c r="Y297" s="211"/>
      <c r="Z297" s="211"/>
      <c r="AA297" s="211"/>
      <c r="AB297" s="211"/>
      <c r="AC297" s="211"/>
      <c r="AD297" s="211"/>
      <c r="AE297" s="211"/>
      <c r="AF297" s="211"/>
      <c r="AG297" s="211"/>
      <c r="AH297" s="211"/>
      <c r="AI297" s="211"/>
      <c r="AJ297" s="211"/>
      <c r="AK297" s="210"/>
      <c r="AL297" s="210"/>
      <c r="AM297" s="210"/>
      <c r="AN297" s="210"/>
      <c r="AO297" s="206"/>
      <c r="AP297" s="206"/>
      <c r="AQ297" s="210"/>
      <c r="AR297" s="210"/>
    </row>
    <row r="298" spans="3:44" s="14" customFormat="1" x14ac:dyDescent="0.25">
      <c r="C298" s="210" t="str">
        <f>IF(OR(F298="",H298=""),"",IF(F298=H298,1,IF(F298&lt;H298,0,IF(F298-H298&lt;10,2,IF(F298&gt;H298,3,SE)))))</f>
        <v/>
      </c>
      <c r="D298" s="353" t="str">
        <f>V281</f>
        <v xml:space="preserve">ARSENAL </v>
      </c>
      <c r="E298" s="353"/>
      <c r="F298" s="78" t="str">
        <f>IF(OR(O25="",P25=""),"",SUM(O25:P25))</f>
        <v/>
      </c>
      <c r="G298" s="15" t="s">
        <v>19</v>
      </c>
      <c r="H298" s="79" t="str">
        <f>IF(OR(O30="",P30=""),"",SUM(O30:P30))</f>
        <v/>
      </c>
      <c r="I298" s="353" t="str">
        <f>V280</f>
        <v>MANCHESTER UNITED</v>
      </c>
      <c r="J298" s="353"/>
      <c r="K298" s="353"/>
      <c r="L298" s="353"/>
      <c r="M298" s="353"/>
      <c r="N298" s="353"/>
      <c r="O298" s="353"/>
      <c r="P298" s="353"/>
      <c r="Q298" s="210" t="str">
        <f>IF(OR(H298="",F298=""),"",IF(H298=F298,1,IF(H298&lt;F298,0,IF(H298-F298&lt;10,2,IF(H298&gt;F298,3,SE)))))</f>
        <v/>
      </c>
      <c r="S298" s="206"/>
      <c r="T298" s="206"/>
      <c r="U298" s="210"/>
      <c r="V298" s="211"/>
      <c r="W298" s="211"/>
      <c r="X298" s="211"/>
      <c r="Y298" s="211"/>
      <c r="Z298" s="211"/>
      <c r="AA298" s="211"/>
      <c r="AB298" s="211"/>
      <c r="AC298" s="211"/>
      <c r="AD298" s="211"/>
      <c r="AE298" s="211"/>
      <c r="AF298" s="211"/>
      <c r="AG298" s="211"/>
      <c r="AH298" s="211"/>
      <c r="AI298" s="211"/>
      <c r="AJ298" s="211"/>
      <c r="AK298" s="210"/>
      <c r="AL298" s="210"/>
      <c r="AM298" s="210"/>
      <c r="AN298" s="210"/>
      <c r="AO298" s="206"/>
      <c r="AP298" s="206"/>
      <c r="AQ298" s="210"/>
      <c r="AR298" s="210"/>
    </row>
    <row r="299" spans="3:44" s="14" customFormat="1" x14ac:dyDescent="0.25">
      <c r="C299" s="210" t="str">
        <f>IF(OR(F299="",H299=""),"",IF(F299=H299,1,IF(F299&lt;H299,0,IF(F299-H299&lt;10,2,IF(F299&gt;H299,3,SE)))))</f>
        <v/>
      </c>
      <c r="D299" s="353" t="str">
        <f>V279</f>
        <v xml:space="preserve">ZENIT </v>
      </c>
      <c r="E299" s="353"/>
      <c r="F299" s="78" t="str">
        <f>IF(OR(O38="",P38=""),"",SUM(O38:P38))</f>
        <v/>
      </c>
      <c r="G299" s="15" t="s">
        <v>19</v>
      </c>
      <c r="H299" s="79" t="str">
        <f>IF(OR(O46="",P46=""),"",SUM(O46:P46))</f>
        <v/>
      </c>
      <c r="I299" s="353" t="str">
        <f>V278</f>
        <v xml:space="preserve">OLIMPIAKOS </v>
      </c>
      <c r="J299" s="353"/>
      <c r="K299" s="353"/>
      <c r="L299" s="353"/>
      <c r="M299" s="353"/>
      <c r="N299" s="353"/>
      <c r="O299" s="353"/>
      <c r="P299" s="353"/>
      <c r="Q299" s="210" t="str">
        <f>IF(OR(H299="",F299=""),"",IF(H299=F299,1,IF(H299&lt;F299,0,IF(H299-F299&lt;10,2,IF(H299&gt;F299,3,SE)))))</f>
        <v/>
      </c>
      <c r="S299" s="206"/>
      <c r="T299" s="206"/>
      <c r="U299" s="210"/>
      <c r="V299" s="211"/>
      <c r="W299" s="211"/>
      <c r="X299" s="211"/>
      <c r="Y299" s="211"/>
      <c r="Z299" s="211"/>
      <c r="AA299" s="211"/>
      <c r="AB299" s="211"/>
      <c r="AC299" s="211"/>
      <c r="AD299" s="211"/>
      <c r="AE299" s="211"/>
      <c r="AF299" s="211"/>
      <c r="AG299" s="211"/>
      <c r="AH299" s="211"/>
      <c r="AI299" s="211"/>
      <c r="AJ299" s="211"/>
      <c r="AK299" s="210"/>
      <c r="AL299" s="210"/>
      <c r="AM299" s="210"/>
      <c r="AN299" s="210"/>
      <c r="AO299" s="206"/>
      <c r="AP299" s="206"/>
      <c r="AQ299" s="210"/>
      <c r="AR299" s="210"/>
    </row>
    <row r="300" spans="3:44" s="14" customFormat="1" ht="15.75" thickBot="1" x14ac:dyDescent="0.3">
      <c r="C300" s="210" t="str">
        <f>IF(OR(F300="",H300=""),"",IF(F300=H300,1,IF(F300&lt;H300,0,IF(F300-H300&lt;10,2,IF(F300&gt;H300,3,SE)))))</f>
        <v/>
      </c>
      <c r="Q300" s="210" t="str">
        <f>IF(OR(H300="",F300=""),"",IF(H300=F300,1,IF(H300&lt;F300,0,IF(H300-F300&lt;10,2,IF(H300&gt;F300,3,SE)))))</f>
        <v/>
      </c>
      <c r="S300" s="206"/>
      <c r="T300" s="206"/>
      <c r="U300" s="210"/>
      <c r="V300" s="211"/>
      <c r="W300" s="211"/>
      <c r="X300" s="211"/>
      <c r="Y300" s="211"/>
      <c r="Z300" s="211"/>
      <c r="AA300" s="211"/>
      <c r="AB300" s="211"/>
      <c r="AC300" s="211"/>
      <c r="AD300" s="211"/>
      <c r="AE300" s="211"/>
      <c r="AF300" s="211"/>
      <c r="AG300" s="211"/>
      <c r="AH300" s="211"/>
      <c r="AI300" s="211"/>
      <c r="AJ300" s="211"/>
      <c r="AK300" s="210"/>
      <c r="AL300" s="210"/>
      <c r="AM300" s="210"/>
      <c r="AN300" s="210"/>
      <c r="AO300" s="206"/>
      <c r="AP300" s="206"/>
      <c r="AQ300" s="210"/>
      <c r="AR300" s="210"/>
    </row>
    <row r="301" spans="3:44" s="14" customFormat="1" x14ac:dyDescent="0.25">
      <c r="C301" s="210" t="str">
        <f>IF(OR(F301="",H301=""),"",IF(F301=H301,1,IF(F301&lt;H301,0,IF(F301-H301&lt;10,2,IF(F301&gt;H301,3,SE)))))</f>
        <v/>
      </c>
      <c r="D301" s="319" t="s">
        <v>186</v>
      </c>
      <c r="E301" s="320"/>
      <c r="F301" s="320"/>
      <c r="G301" s="320"/>
      <c r="H301" s="320"/>
      <c r="I301" s="320"/>
      <c r="J301" s="320"/>
      <c r="K301" s="320"/>
      <c r="L301" s="320"/>
      <c r="M301" s="320"/>
      <c r="N301" s="320"/>
      <c r="O301" s="320"/>
      <c r="P301" s="321"/>
      <c r="Q301" s="210" t="str">
        <f>IF(OR(H301="",F301=""),"",IF(H301=F301,1,IF(H301&lt;F301,0,IF(H301-F301&lt;10,2,IF(H301&gt;F301,3,SE)))))</f>
        <v/>
      </c>
      <c r="S301" s="206"/>
      <c r="T301" s="206"/>
      <c r="U301" s="210"/>
      <c r="V301" s="210"/>
      <c r="W301" s="210"/>
      <c r="X301" s="210"/>
      <c r="Y301" s="210"/>
      <c r="Z301" s="210"/>
      <c r="AA301" s="210"/>
      <c r="AB301" s="210"/>
      <c r="AC301" s="210"/>
      <c r="AD301" s="210"/>
      <c r="AE301" s="210"/>
      <c r="AF301" s="210"/>
      <c r="AG301" s="210"/>
      <c r="AH301" s="210"/>
      <c r="AI301" s="210"/>
      <c r="AJ301" s="210"/>
      <c r="AK301" s="210"/>
      <c r="AL301" s="210"/>
      <c r="AM301" s="210"/>
      <c r="AN301" s="210"/>
      <c r="AO301" s="206"/>
      <c r="AP301" s="206"/>
      <c r="AQ301" s="210"/>
      <c r="AR301" s="210"/>
    </row>
    <row r="302" spans="3:44" s="14" customFormat="1" ht="15.75" thickBot="1" x14ac:dyDescent="0.3">
      <c r="C302" s="210" t="str">
        <f>IF(OR(F302="",H302=""),"",IF(F302=H302,1,IF(F302&lt;H302,0,IF(F302-H302&lt;10,2,IF(F302&gt;H302,3,SE)))))</f>
        <v/>
      </c>
      <c r="D302" s="322"/>
      <c r="E302" s="323"/>
      <c r="F302" s="323"/>
      <c r="G302" s="323"/>
      <c r="H302" s="323"/>
      <c r="I302" s="323"/>
      <c r="J302" s="323"/>
      <c r="K302" s="323"/>
      <c r="L302" s="323"/>
      <c r="M302" s="323"/>
      <c r="N302" s="323"/>
      <c r="O302" s="323"/>
      <c r="P302" s="324"/>
      <c r="Q302" s="210" t="str">
        <f>IF(OR(H302="",F302=""),"",IF(H302=F302,1,IF(H302&lt;F302,0,IF(H302-F302&lt;10,2,IF(H302&gt;F302,3,SE)))))</f>
        <v/>
      </c>
      <c r="S302" s="206"/>
      <c r="T302" s="206"/>
      <c r="U302" s="210"/>
      <c r="V302" s="210"/>
      <c r="W302" s="210"/>
      <c r="X302" s="210"/>
      <c r="Y302" s="210"/>
      <c r="Z302" s="210"/>
      <c r="AA302" s="210"/>
      <c r="AB302" s="210"/>
      <c r="AC302" s="210"/>
      <c r="AD302" s="210"/>
      <c r="AE302" s="210"/>
      <c r="AF302" s="210"/>
      <c r="AG302" s="210"/>
      <c r="AH302" s="210"/>
      <c r="AI302" s="210"/>
      <c r="AJ302" s="210"/>
      <c r="AK302" s="210"/>
      <c r="AL302" s="210"/>
      <c r="AM302" s="210"/>
      <c r="AN302" s="210"/>
      <c r="AO302" s="206"/>
      <c r="AP302" s="206"/>
      <c r="AQ302" s="210"/>
      <c r="AR302" s="210"/>
    </row>
    <row r="303" spans="3:44" s="14" customFormat="1" x14ac:dyDescent="0.25">
      <c r="C303" s="210" t="str">
        <f>IF(OR(F303="",H303=""),"",IF(F303=H303,1,IF(F303&lt;H303,0,IF(F303-H303&lt;10,2,IF(F303&gt;H303,3,SE)))))</f>
        <v/>
      </c>
      <c r="Q303" s="210" t="str">
        <f>IF(OR(H303="",F303=""),"",IF(H303=F303,1,IF(H303&lt;F303,0,IF(H303-F303&lt;10,2,IF(H303&gt;F303,3,SE)))))</f>
        <v/>
      </c>
      <c r="S303" s="206"/>
      <c r="T303" s="206"/>
      <c r="U303" s="210"/>
      <c r="V303" s="210"/>
      <c r="W303" s="210"/>
      <c r="X303" s="210"/>
      <c r="Y303" s="210"/>
      <c r="Z303" s="210"/>
      <c r="AA303" s="210"/>
      <c r="AB303" s="210"/>
      <c r="AC303" s="210"/>
      <c r="AD303" s="210"/>
      <c r="AE303" s="210"/>
      <c r="AF303" s="210"/>
      <c r="AG303" s="210"/>
      <c r="AH303" s="210"/>
      <c r="AI303" s="210"/>
      <c r="AJ303" s="210"/>
      <c r="AK303" s="210"/>
      <c r="AL303" s="210"/>
      <c r="AM303" s="210"/>
      <c r="AN303" s="210"/>
      <c r="AO303" s="206"/>
      <c r="AP303" s="206"/>
      <c r="AQ303" s="210"/>
      <c r="AR303" s="210"/>
    </row>
    <row r="304" spans="3:44" s="14" customFormat="1" x14ac:dyDescent="0.25">
      <c r="C304" s="210" t="str">
        <f>IF(OR(F304="",H304=""),"",IF(F304=H304,1,IF(F304&lt;H304,0,IF(F304-H304&lt;10,2,IF(F304&gt;H304,3,SE)))))</f>
        <v/>
      </c>
      <c r="D304" s="353" t="str">
        <f>V281</f>
        <v xml:space="preserve">ARSENAL </v>
      </c>
      <c r="E304" s="353"/>
      <c r="F304" s="78" t="str">
        <f>IF(OR(Q25="",R25=""),"",SUM(Q25:R25))</f>
        <v/>
      </c>
      <c r="G304" s="16" t="s">
        <v>19</v>
      </c>
      <c r="H304" s="79" t="str">
        <f>IF(OR(Q46="",R46=""),"",SUM(Q46:R46))</f>
        <v/>
      </c>
      <c r="I304" s="353" t="str">
        <f>V278</f>
        <v xml:space="preserve">OLIMPIAKOS </v>
      </c>
      <c r="J304" s="353"/>
      <c r="K304" s="353"/>
      <c r="L304" s="353"/>
      <c r="M304" s="353"/>
      <c r="N304" s="353"/>
      <c r="O304" s="353"/>
      <c r="P304" s="353"/>
      <c r="Q304" s="210" t="str">
        <f>IF(OR(H304="",F304=""),"",IF(H304=F304,1,IF(H304&lt;F304,0,IF(H304-F304&lt;10,2,IF(H304&gt;F304,3,SE)))))</f>
        <v/>
      </c>
      <c r="S304" s="206"/>
      <c r="T304" s="206"/>
      <c r="U304" s="210"/>
      <c r="V304" s="210"/>
      <c r="W304" s="210"/>
      <c r="X304" s="210"/>
      <c r="Y304" s="210"/>
      <c r="Z304" s="210"/>
      <c r="AA304" s="210"/>
      <c r="AB304" s="210"/>
      <c r="AC304" s="210"/>
      <c r="AD304" s="210"/>
      <c r="AE304" s="210"/>
      <c r="AF304" s="210"/>
      <c r="AG304" s="210"/>
      <c r="AH304" s="210"/>
      <c r="AI304" s="210"/>
      <c r="AJ304" s="210"/>
      <c r="AK304" s="210"/>
      <c r="AL304" s="210"/>
      <c r="AM304" s="210"/>
      <c r="AN304" s="210"/>
      <c r="AO304" s="206"/>
      <c r="AP304" s="206"/>
      <c r="AQ304" s="210"/>
      <c r="AR304" s="210"/>
    </row>
    <row r="305" spans="3:44" s="14" customFormat="1" x14ac:dyDescent="0.25">
      <c r="C305" s="210" t="str">
        <f>IF(OR(F305="",H305=""),"",IF(F305=H305,1,IF(F305&lt;H305,0,IF(F305-H305&lt;10,2,IF(F305&gt;H305,3,SE)))))</f>
        <v/>
      </c>
      <c r="D305" s="353" t="str">
        <f>V280</f>
        <v>MANCHESTER UNITED</v>
      </c>
      <c r="E305" s="353"/>
      <c r="F305" s="79" t="str">
        <f>IF(OR(Q30="",R30=""),"",SUM(Q30:R30))</f>
        <v/>
      </c>
      <c r="G305" s="16" t="s">
        <v>19</v>
      </c>
      <c r="H305" s="78" t="str">
        <f>IF(OR(Q38="",R38=""),"",SUM(Q38:R38))</f>
        <v/>
      </c>
      <c r="I305" s="353" t="str">
        <f>V279</f>
        <v xml:space="preserve">ZENIT </v>
      </c>
      <c r="J305" s="353"/>
      <c r="K305" s="353"/>
      <c r="L305" s="353"/>
      <c r="M305" s="353"/>
      <c r="N305" s="353"/>
      <c r="O305" s="353"/>
      <c r="P305" s="353"/>
      <c r="Q305" s="210" t="str">
        <f>IF(OR(H305="",F305=""),"",IF(H305=F305,1,IF(H305&lt;F305,0,IF(H305-F305&lt;10,2,IF(H305&gt;F305,3,SE)))))</f>
        <v/>
      </c>
      <c r="S305" s="206"/>
      <c r="T305" s="206"/>
      <c r="U305" s="210"/>
      <c r="V305" s="210"/>
      <c r="W305" s="210"/>
      <c r="X305" s="210"/>
      <c r="Y305" s="210"/>
      <c r="Z305" s="210"/>
      <c r="AA305" s="210"/>
      <c r="AB305" s="210"/>
      <c r="AC305" s="210"/>
      <c r="AD305" s="210"/>
      <c r="AE305" s="210"/>
      <c r="AF305" s="210"/>
      <c r="AG305" s="210"/>
      <c r="AH305" s="210"/>
      <c r="AI305" s="210"/>
      <c r="AJ305" s="210"/>
      <c r="AK305" s="210"/>
      <c r="AL305" s="210"/>
      <c r="AM305" s="210"/>
      <c r="AN305" s="210"/>
      <c r="AO305" s="206"/>
      <c r="AP305" s="206"/>
      <c r="AQ305" s="210"/>
      <c r="AR305" s="210"/>
    </row>
    <row r="306" spans="3:44" s="14" customFormat="1" ht="15.75" thickBot="1" x14ac:dyDescent="0.3">
      <c r="C306" s="210" t="str">
        <f>IF(OR(F306="",H306=""),"",IF(F306=H306,1,IF(F306&lt;H306,0,IF(F306-H306&lt;10,2,IF(F306&gt;H306,3,SE)))))</f>
        <v/>
      </c>
      <c r="Q306" s="210" t="str">
        <f>IF(OR(H306="",F306=""),"",IF(H306=F306,1,IF(H306&lt;F306,0,IF(H306-F306&lt;10,2,IF(H306&gt;F306,3,SE)))))</f>
        <v/>
      </c>
      <c r="S306" s="206"/>
      <c r="T306" s="206"/>
      <c r="U306" s="210"/>
      <c r="V306" s="210"/>
      <c r="W306" s="210"/>
      <c r="X306" s="210"/>
      <c r="Y306" s="210"/>
      <c r="Z306" s="210"/>
      <c r="AA306" s="210"/>
      <c r="AB306" s="210"/>
      <c r="AC306" s="210"/>
      <c r="AD306" s="210"/>
      <c r="AE306" s="210"/>
      <c r="AF306" s="210"/>
      <c r="AG306" s="210"/>
      <c r="AH306" s="210"/>
      <c r="AI306" s="210"/>
      <c r="AJ306" s="210"/>
      <c r="AK306" s="210"/>
      <c r="AL306" s="210"/>
      <c r="AM306" s="210"/>
      <c r="AN306" s="210"/>
      <c r="AO306" s="206"/>
      <c r="AP306" s="206"/>
      <c r="AQ306" s="210"/>
      <c r="AR306" s="210"/>
    </row>
    <row r="307" spans="3:44" s="14" customFormat="1" x14ac:dyDescent="0.25">
      <c r="C307" s="210" t="str">
        <f>IF(OR(F307="",H307=""),"",IF(F307=H307,1,IF(F307&lt;H307,0,IF(F307-H307&lt;10,2,IF(F307&gt;H307,3,SE)))))</f>
        <v/>
      </c>
      <c r="D307" s="319" t="s">
        <v>187</v>
      </c>
      <c r="E307" s="320"/>
      <c r="F307" s="320"/>
      <c r="G307" s="320"/>
      <c r="H307" s="320"/>
      <c r="I307" s="320"/>
      <c r="J307" s="320"/>
      <c r="K307" s="320"/>
      <c r="L307" s="320"/>
      <c r="M307" s="320"/>
      <c r="N307" s="320"/>
      <c r="O307" s="320"/>
      <c r="P307" s="321"/>
      <c r="Q307" s="210" t="str">
        <f>IF(OR(H307="",F307=""),"",IF(H307=F307,1,IF(H307&lt;F307,0,IF(H307-F307&lt;10,2,IF(H307&gt;F307,3,SE)))))</f>
        <v/>
      </c>
      <c r="S307" s="206"/>
      <c r="T307" s="206"/>
      <c r="U307" s="210"/>
      <c r="V307" s="210"/>
      <c r="W307" s="210"/>
      <c r="X307" s="210"/>
      <c r="Y307" s="210"/>
      <c r="Z307" s="210"/>
      <c r="AA307" s="210"/>
      <c r="AB307" s="210"/>
      <c r="AC307" s="210"/>
      <c r="AD307" s="210"/>
      <c r="AE307" s="210"/>
      <c r="AF307" s="210"/>
      <c r="AG307" s="210"/>
      <c r="AH307" s="210"/>
      <c r="AI307" s="210"/>
      <c r="AJ307" s="210"/>
      <c r="AK307" s="210"/>
      <c r="AL307" s="210"/>
      <c r="AM307" s="210"/>
      <c r="AN307" s="210"/>
      <c r="AO307" s="206"/>
      <c r="AP307" s="206"/>
      <c r="AQ307" s="210"/>
      <c r="AR307" s="210"/>
    </row>
    <row r="308" spans="3:44" s="14" customFormat="1" ht="15.75" thickBot="1" x14ac:dyDescent="0.3">
      <c r="C308" s="210" t="str">
        <f>IF(OR(F308="",H308=""),"",IF(F308=H308,1,IF(F308&lt;H308,0,IF(F308-H308&lt;10,2,IF(F308&gt;H308,3,SE)))))</f>
        <v/>
      </c>
      <c r="D308" s="322"/>
      <c r="E308" s="323"/>
      <c r="F308" s="323"/>
      <c r="G308" s="323"/>
      <c r="H308" s="323"/>
      <c r="I308" s="323"/>
      <c r="J308" s="323"/>
      <c r="K308" s="323"/>
      <c r="L308" s="323"/>
      <c r="M308" s="323"/>
      <c r="N308" s="323"/>
      <c r="O308" s="323"/>
      <c r="P308" s="324"/>
      <c r="Q308" s="210" t="str">
        <f>IF(OR(H308="",F308=""),"",IF(H308=F308,1,IF(H308&lt;F308,0,IF(H308-F308&lt;10,2,IF(H308&gt;F308,3,SE)))))</f>
        <v/>
      </c>
      <c r="S308" s="206"/>
      <c r="T308" s="206"/>
      <c r="U308" s="210"/>
      <c r="V308" s="210"/>
      <c r="W308" s="210"/>
      <c r="X308" s="210"/>
      <c r="Y308" s="210"/>
      <c r="Z308" s="210"/>
      <c r="AA308" s="210"/>
      <c r="AB308" s="210"/>
      <c r="AC308" s="210"/>
      <c r="AD308" s="210"/>
      <c r="AE308" s="210"/>
      <c r="AF308" s="210"/>
      <c r="AG308" s="210"/>
      <c r="AH308" s="210"/>
      <c r="AI308" s="210"/>
      <c r="AJ308" s="210"/>
      <c r="AK308" s="210"/>
      <c r="AL308" s="210"/>
      <c r="AM308" s="210"/>
      <c r="AN308" s="210"/>
      <c r="AO308" s="206"/>
      <c r="AP308" s="206"/>
      <c r="AQ308" s="210"/>
      <c r="AR308" s="210"/>
    </row>
    <row r="309" spans="3:44" s="14" customFormat="1" x14ac:dyDescent="0.25">
      <c r="C309" s="210" t="str">
        <f>IF(OR(F309="",H309=""),"",IF(F309=H309,1,IF(F309&lt;H309,0,IF(F309-H309&lt;10,2,IF(F309&gt;H309,3,SE)))))</f>
        <v/>
      </c>
      <c r="Q309" s="210" t="str">
        <f>IF(OR(H309="",F309=""),"",IF(H309=F309,1,IF(H309&lt;F309,0,IF(H309-F309&lt;10,2,IF(H309&gt;F309,3,SE)))))</f>
        <v/>
      </c>
      <c r="S309" s="206"/>
      <c r="T309" s="206"/>
      <c r="U309" s="210"/>
      <c r="V309" s="210"/>
      <c r="W309" s="210"/>
      <c r="X309" s="210"/>
      <c r="Y309" s="210"/>
      <c r="Z309" s="210"/>
      <c r="AA309" s="210"/>
      <c r="AB309" s="210"/>
      <c r="AC309" s="210"/>
      <c r="AD309" s="210"/>
      <c r="AE309" s="210"/>
      <c r="AF309" s="210"/>
      <c r="AG309" s="210"/>
      <c r="AH309" s="210"/>
      <c r="AI309" s="210"/>
      <c r="AJ309" s="210"/>
      <c r="AK309" s="210"/>
      <c r="AL309" s="210"/>
      <c r="AM309" s="210"/>
      <c r="AN309" s="210"/>
      <c r="AO309" s="206"/>
      <c r="AP309" s="206"/>
      <c r="AQ309" s="210"/>
      <c r="AR309" s="210"/>
    </row>
    <row r="310" spans="3:44" s="14" customFormat="1" x14ac:dyDescent="0.25">
      <c r="C310" s="210" t="str">
        <f>IF(OR(F310="",H310=""),"",IF(F310=H310,1,IF(F310&lt;H310,0,IF(F310-H310&lt;10,2,IF(F310&gt;H310,3,SE)))))</f>
        <v/>
      </c>
      <c r="D310" s="353" t="str">
        <f>V281</f>
        <v xml:space="preserve">ARSENAL </v>
      </c>
      <c r="E310" s="353"/>
      <c r="F310" s="79" t="str">
        <f>IF(OR(S25="",T25=""),"",SUM(S25:T25))</f>
        <v/>
      </c>
      <c r="G310" s="16" t="s">
        <v>19</v>
      </c>
      <c r="H310" s="78" t="str">
        <f>IF(OR(S38="",T38=""),"",SUM(S38:T38))</f>
        <v/>
      </c>
      <c r="I310" s="353" t="str">
        <f>V279</f>
        <v xml:space="preserve">ZENIT </v>
      </c>
      <c r="J310" s="353"/>
      <c r="K310" s="353"/>
      <c r="L310" s="353"/>
      <c r="M310" s="353"/>
      <c r="N310" s="353"/>
      <c r="O310" s="353"/>
      <c r="P310" s="353"/>
      <c r="Q310" s="210" t="str">
        <f>IF(OR(H310="",F310=""),"",IF(H310=F310,1,IF(H310&lt;F310,0,IF(H310-F310&lt;10,2,IF(H310&gt;F310,3,SE)))))</f>
        <v/>
      </c>
      <c r="S310" s="206"/>
      <c r="T310" s="206"/>
      <c r="U310" s="210"/>
      <c r="V310" s="210"/>
      <c r="W310" s="210"/>
      <c r="X310" s="210"/>
      <c r="Y310" s="210"/>
      <c r="Z310" s="210"/>
      <c r="AA310" s="210"/>
      <c r="AB310" s="210"/>
      <c r="AC310" s="210"/>
      <c r="AD310" s="210"/>
      <c r="AE310" s="210"/>
      <c r="AF310" s="210"/>
      <c r="AG310" s="210"/>
      <c r="AH310" s="210"/>
      <c r="AI310" s="210"/>
      <c r="AJ310" s="210"/>
      <c r="AK310" s="210"/>
      <c r="AL310" s="210"/>
      <c r="AM310" s="210"/>
      <c r="AN310" s="210"/>
      <c r="AO310" s="206"/>
      <c r="AP310" s="206"/>
      <c r="AQ310" s="210"/>
      <c r="AR310" s="210"/>
    </row>
    <row r="311" spans="3:44" s="14" customFormat="1" x14ac:dyDescent="0.25">
      <c r="C311" s="210" t="str">
        <f>IF(OR(F311="",H311=""),"",IF(F311=H311,1,IF(F311&lt;H311,0,IF(F311-H311&lt;10,2,IF(F311&gt;H311,3,SE)))))</f>
        <v/>
      </c>
      <c r="D311" s="353" t="str">
        <f>V280</f>
        <v>MANCHESTER UNITED</v>
      </c>
      <c r="E311" s="353"/>
      <c r="F311" s="78" t="str">
        <f>IF(OR(S30="",T30=""),"",SUM(S30:T30))</f>
        <v/>
      </c>
      <c r="G311" s="16" t="s">
        <v>19</v>
      </c>
      <c r="H311" s="79" t="str">
        <f>IF(OR(S46="",T46=""),"",SUM(S46:T46))</f>
        <v/>
      </c>
      <c r="I311" s="353" t="str">
        <f>V278</f>
        <v xml:space="preserve">OLIMPIAKOS </v>
      </c>
      <c r="J311" s="353"/>
      <c r="K311" s="353"/>
      <c r="L311" s="353"/>
      <c r="M311" s="353"/>
      <c r="N311" s="353"/>
      <c r="O311" s="353"/>
      <c r="P311" s="353"/>
      <c r="Q311" s="210" t="str">
        <f>IF(OR(H311="",F311=""),"",IF(H311=F311,1,IF(H311&lt;F311,0,IF(H311-F311&lt;10,2,IF(H311&gt;F311,3,SE)))))</f>
        <v/>
      </c>
      <c r="S311" s="206"/>
      <c r="T311" s="206"/>
      <c r="U311" s="210"/>
      <c r="V311" s="210"/>
      <c r="W311" s="210"/>
      <c r="X311" s="210"/>
      <c r="Y311" s="210"/>
      <c r="Z311" s="210"/>
      <c r="AA311" s="210"/>
      <c r="AB311" s="210"/>
      <c r="AC311" s="210"/>
      <c r="AD311" s="210"/>
      <c r="AE311" s="210"/>
      <c r="AF311" s="210"/>
      <c r="AG311" s="210"/>
      <c r="AH311" s="210"/>
      <c r="AI311" s="210"/>
      <c r="AJ311" s="210"/>
      <c r="AK311" s="210"/>
      <c r="AL311" s="210"/>
      <c r="AM311" s="210"/>
      <c r="AN311" s="210"/>
      <c r="AO311" s="206"/>
      <c r="AP311" s="206"/>
      <c r="AQ311" s="210"/>
      <c r="AR311" s="210"/>
    </row>
    <row r="312" spans="3:44" s="14" customFormat="1" ht="15.75" thickBot="1" x14ac:dyDescent="0.3">
      <c r="C312" s="210" t="str">
        <f>IF(OR(F312="",H312=""),"",IF(F312=H312,1,IF(F312&lt;H312,0,IF(F312-H312&lt;10,2,IF(F312&gt;H312,3,SE)))))</f>
        <v/>
      </c>
      <c r="Q312" s="210" t="str">
        <f>IF(OR(H312="",F312=""),"",IF(H312=F312,1,IF(H312&lt;F312,0,IF(H312-F312&lt;10,2,IF(H312&gt;F312,3,SE)))))</f>
        <v/>
      </c>
      <c r="S312" s="206"/>
      <c r="T312" s="206"/>
      <c r="U312" s="210"/>
      <c r="V312" s="210"/>
      <c r="W312" s="210"/>
      <c r="X312" s="210"/>
      <c r="Y312" s="210"/>
      <c r="Z312" s="210"/>
      <c r="AA312" s="210"/>
      <c r="AB312" s="210"/>
      <c r="AC312" s="210"/>
      <c r="AD312" s="210"/>
      <c r="AE312" s="210"/>
      <c r="AF312" s="210"/>
      <c r="AG312" s="210"/>
      <c r="AH312" s="210"/>
      <c r="AI312" s="210"/>
      <c r="AJ312" s="210"/>
      <c r="AK312" s="210"/>
      <c r="AL312" s="210"/>
      <c r="AM312" s="210"/>
      <c r="AN312" s="210"/>
      <c r="AO312" s="206"/>
      <c r="AP312" s="206"/>
      <c r="AQ312" s="210"/>
      <c r="AR312" s="210"/>
    </row>
    <row r="313" spans="3:44" s="14" customFormat="1" x14ac:dyDescent="0.25">
      <c r="C313" s="210" t="str">
        <f>IF(OR(F313="",H313=""),"",IF(F313=H313,1,IF(F313&lt;H313,0,IF(F313-H313&lt;10,2,IF(F313&gt;H313,3,SE)))))</f>
        <v/>
      </c>
      <c r="D313" s="319" t="s">
        <v>188</v>
      </c>
      <c r="E313" s="320"/>
      <c r="F313" s="320"/>
      <c r="G313" s="320"/>
      <c r="H313" s="320"/>
      <c r="I313" s="320"/>
      <c r="J313" s="320"/>
      <c r="K313" s="320"/>
      <c r="L313" s="320"/>
      <c r="M313" s="320"/>
      <c r="N313" s="320"/>
      <c r="O313" s="320"/>
      <c r="P313" s="321"/>
      <c r="Q313" s="210" t="str">
        <f>IF(OR(H313="",F313=""),"",IF(H313=F313,1,IF(H313&lt;F313,0,IF(H313-F313&lt;10,2,IF(H313&gt;F313,3,SE)))))</f>
        <v/>
      </c>
      <c r="S313" s="206"/>
      <c r="T313" s="206"/>
      <c r="U313" s="210"/>
      <c r="V313" s="210"/>
      <c r="W313" s="210"/>
      <c r="X313" s="210"/>
      <c r="Y313" s="210"/>
      <c r="Z313" s="210"/>
      <c r="AA313" s="210"/>
      <c r="AB313" s="210"/>
      <c r="AC313" s="210"/>
      <c r="AD313" s="210"/>
      <c r="AE313" s="210"/>
      <c r="AF313" s="210"/>
      <c r="AG313" s="210"/>
      <c r="AH313" s="210"/>
      <c r="AI313" s="210"/>
      <c r="AJ313" s="210"/>
      <c r="AK313" s="210"/>
      <c r="AL313" s="210"/>
      <c r="AM313" s="210"/>
      <c r="AN313" s="210"/>
      <c r="AO313" s="206"/>
      <c r="AP313" s="206"/>
      <c r="AQ313" s="210"/>
      <c r="AR313" s="210"/>
    </row>
    <row r="314" spans="3:44" s="14" customFormat="1" ht="15.75" thickBot="1" x14ac:dyDescent="0.3">
      <c r="C314" s="210" t="str">
        <f>IF(OR(F314="",H314=""),"",IF(F314=H314,1,IF(F314&lt;H314,0,IF(F314-H314&lt;10,2,IF(F314&gt;H314,3,SE)))))</f>
        <v/>
      </c>
      <c r="D314" s="322"/>
      <c r="E314" s="323"/>
      <c r="F314" s="323"/>
      <c r="G314" s="323"/>
      <c r="H314" s="323"/>
      <c r="I314" s="323"/>
      <c r="J314" s="323"/>
      <c r="K314" s="323"/>
      <c r="L314" s="323"/>
      <c r="M314" s="323"/>
      <c r="N314" s="323"/>
      <c r="O314" s="323"/>
      <c r="P314" s="324"/>
      <c r="Q314" s="210" t="str">
        <f>IF(OR(H314="",F314=""),"",IF(H314=F314,1,IF(H314&lt;F314,0,IF(H314-F314&lt;10,2,IF(H314&gt;F314,3,SE)))))</f>
        <v/>
      </c>
      <c r="S314" s="206"/>
      <c r="T314" s="206"/>
      <c r="U314" s="210"/>
      <c r="V314" s="210"/>
      <c r="W314" s="210"/>
      <c r="X314" s="210"/>
      <c r="Y314" s="210"/>
      <c r="Z314" s="210"/>
      <c r="AA314" s="210"/>
      <c r="AB314" s="210"/>
      <c r="AC314" s="210"/>
      <c r="AD314" s="210"/>
      <c r="AE314" s="210"/>
      <c r="AF314" s="210"/>
      <c r="AG314" s="210"/>
      <c r="AH314" s="210"/>
      <c r="AI314" s="210"/>
      <c r="AJ314" s="210"/>
      <c r="AK314" s="210"/>
      <c r="AL314" s="210"/>
      <c r="AM314" s="210"/>
      <c r="AN314" s="210"/>
      <c r="AO314" s="206"/>
      <c r="AP314" s="206"/>
      <c r="AQ314" s="210"/>
      <c r="AR314" s="210"/>
    </row>
    <row r="315" spans="3:44" s="14" customFormat="1" x14ac:dyDescent="0.25">
      <c r="C315" s="210" t="str">
        <f>IF(OR(F315="",H315=""),"",IF(F315=H315,1,IF(F315&lt;H315,0,IF(F315-H315&lt;10,2,IF(F315&gt;H315,3,SE)))))</f>
        <v/>
      </c>
      <c r="Q315" s="210" t="str">
        <f>IF(OR(H315="",F315=""),"",IF(H315=F315,1,IF(H315&lt;F315,0,IF(H315-F315&lt;10,2,IF(H315&gt;F315,3,SE)))))</f>
        <v/>
      </c>
      <c r="S315" s="206"/>
      <c r="T315" s="206"/>
      <c r="U315" s="210"/>
      <c r="V315" s="210"/>
      <c r="W315" s="210"/>
      <c r="X315" s="210"/>
      <c r="Y315" s="210"/>
      <c r="Z315" s="210"/>
      <c r="AA315" s="210"/>
      <c r="AB315" s="210"/>
      <c r="AC315" s="210"/>
      <c r="AD315" s="210"/>
      <c r="AE315" s="210"/>
      <c r="AF315" s="210"/>
      <c r="AG315" s="210"/>
      <c r="AH315" s="210"/>
      <c r="AI315" s="210"/>
      <c r="AJ315" s="210"/>
      <c r="AK315" s="210"/>
      <c r="AL315" s="210"/>
      <c r="AM315" s="210"/>
      <c r="AN315" s="210"/>
      <c r="AO315" s="206"/>
      <c r="AP315" s="206"/>
      <c r="AQ315" s="210"/>
      <c r="AR315" s="210"/>
    </row>
    <row r="316" spans="3:44" s="14" customFormat="1" x14ac:dyDescent="0.25">
      <c r="C316" s="210" t="str">
        <f>IF(OR(F316="",H316=""),"",IF(F316=H316,1,IF(F316&lt;H316,0,IF(F316-H316&lt;10,2,IF(F316&gt;H316,3,SE)))))</f>
        <v/>
      </c>
      <c r="D316" s="353" t="str">
        <f>V281</f>
        <v xml:space="preserve">ARSENAL </v>
      </c>
      <c r="E316" s="353"/>
      <c r="F316" s="79" t="str">
        <f>IF(OR(U25="",V25=""),"",SUM(U25:V25))</f>
        <v/>
      </c>
      <c r="G316" s="15" t="s">
        <v>19</v>
      </c>
      <c r="H316" s="78" t="str">
        <f>IF(OR(U30="",V30=""),"",SUM(U30:V30))</f>
        <v/>
      </c>
      <c r="I316" s="353" t="str">
        <f>V280</f>
        <v>MANCHESTER UNITED</v>
      </c>
      <c r="J316" s="353"/>
      <c r="K316" s="353"/>
      <c r="L316" s="353"/>
      <c r="M316" s="353"/>
      <c r="N316" s="353"/>
      <c r="O316" s="353"/>
      <c r="P316" s="353"/>
      <c r="Q316" s="210" t="str">
        <f>IF(OR(H316="",F316=""),"",IF(H316=F316,1,IF(H316&lt;F316,0,IF(H316-F316&lt;10,2,IF(H316&gt;F316,3,SE)))))</f>
        <v/>
      </c>
      <c r="T316" s="210"/>
      <c r="U316" s="210"/>
      <c r="V316" s="210"/>
      <c r="W316" s="210"/>
      <c r="X316" s="210"/>
      <c r="Y316" s="210"/>
      <c r="Z316" s="210"/>
      <c r="AA316" s="210"/>
      <c r="AB316" s="210"/>
      <c r="AC316" s="210"/>
      <c r="AD316" s="210"/>
      <c r="AE316" s="210"/>
      <c r="AF316" s="210"/>
      <c r="AG316" s="210"/>
      <c r="AH316" s="210"/>
      <c r="AI316" s="210"/>
      <c r="AJ316" s="210"/>
      <c r="AK316" s="210"/>
      <c r="AL316" s="210"/>
      <c r="AM316" s="210"/>
      <c r="AN316" s="210"/>
      <c r="AO316" s="210"/>
      <c r="AP316" s="210"/>
      <c r="AQ316" s="210"/>
      <c r="AR316" s="210"/>
    </row>
    <row r="317" spans="3:44" s="14" customFormat="1" x14ac:dyDescent="0.25">
      <c r="C317" s="210" t="str">
        <f>IF(OR(F317="",H317=""),"",IF(F317=H317,1,IF(F317&lt;H317,0,IF(F317-H317&lt;10,2,IF(F317&gt;H317,3,SE)))))</f>
        <v/>
      </c>
      <c r="D317" s="353" t="str">
        <f>V279</f>
        <v xml:space="preserve">ZENIT </v>
      </c>
      <c r="E317" s="353"/>
      <c r="F317" s="78" t="str">
        <f>IF(OR(U38="",V38=""),"",SUM(U38:V38))</f>
        <v/>
      </c>
      <c r="G317" s="15" t="s">
        <v>19</v>
      </c>
      <c r="H317" s="79" t="str">
        <f>IF(OR(U46="",V46=""),"",SUM(U46:V46))</f>
        <v/>
      </c>
      <c r="I317" s="353" t="str">
        <f>V278</f>
        <v xml:space="preserve">OLIMPIAKOS </v>
      </c>
      <c r="J317" s="353"/>
      <c r="K317" s="353"/>
      <c r="L317" s="353"/>
      <c r="M317" s="353"/>
      <c r="N317" s="353"/>
      <c r="O317" s="353"/>
      <c r="P317" s="353"/>
      <c r="Q317" s="210" t="str">
        <f>IF(OR(H317="",F317=""),"",IF(H317=F317,1,IF(H317&lt;F317,0,IF(H317-F317&lt;10,2,IF(H317&gt;F317,3,SE)))))</f>
        <v/>
      </c>
      <c r="U317" s="210"/>
      <c r="V317" s="210"/>
      <c r="W317" s="210"/>
      <c r="X317" s="210"/>
      <c r="Y317" s="210"/>
      <c r="Z317" s="210"/>
      <c r="AA317" s="210"/>
      <c r="AB317" s="210"/>
      <c r="AC317" s="210"/>
      <c r="AD317" s="210"/>
      <c r="AE317" s="210"/>
      <c r="AF317" s="210"/>
      <c r="AG317" s="210"/>
      <c r="AH317" s="210"/>
      <c r="AI317" s="210"/>
      <c r="AJ317" s="210"/>
      <c r="AK317" s="210"/>
      <c r="AL317" s="210"/>
      <c r="AM317" s="210"/>
      <c r="AN317" s="210"/>
    </row>
    <row r="318" spans="3:44" s="14" customFormat="1" ht="15.75" thickBot="1" x14ac:dyDescent="0.3">
      <c r="C318" s="210"/>
      <c r="D318" s="191"/>
      <c r="E318" s="191"/>
      <c r="F318" s="31"/>
      <c r="G318" s="32"/>
      <c r="H318" s="31"/>
      <c r="I318" s="191"/>
      <c r="J318" s="191"/>
      <c r="K318" s="191"/>
      <c r="L318" s="191"/>
      <c r="M318" s="191"/>
      <c r="N318" s="191"/>
      <c r="O318" s="191"/>
      <c r="P318" s="191"/>
      <c r="Q318" s="210"/>
      <c r="U318" s="210"/>
      <c r="V318" s="210"/>
      <c r="W318" s="210"/>
      <c r="X318" s="210"/>
      <c r="Y318" s="210"/>
      <c r="Z318" s="210"/>
      <c r="AA318" s="210"/>
      <c r="AB318" s="210"/>
      <c r="AC318" s="210"/>
      <c r="AD318" s="210"/>
      <c r="AE318" s="210"/>
      <c r="AF318" s="210"/>
      <c r="AG318" s="210"/>
      <c r="AH318" s="210"/>
      <c r="AI318" s="210"/>
      <c r="AJ318" s="210"/>
      <c r="AK318" s="210"/>
      <c r="AL318" s="210"/>
      <c r="AM318" s="210"/>
      <c r="AN318" s="210"/>
    </row>
    <row r="319" spans="3:44" s="14" customFormat="1" ht="15" customHeight="1" x14ac:dyDescent="0.25">
      <c r="C319" s="210"/>
      <c r="D319" s="319" t="s">
        <v>64</v>
      </c>
      <c r="E319" s="320"/>
      <c r="F319" s="320"/>
      <c r="G319" s="320"/>
      <c r="H319" s="320"/>
      <c r="I319" s="320"/>
      <c r="J319" s="320"/>
      <c r="K319" s="320"/>
      <c r="L319" s="320"/>
      <c r="M319" s="320"/>
      <c r="N319" s="320"/>
      <c r="O319" s="321"/>
      <c r="Q319" s="210" t="str">
        <f>IF(OR(H319="",F319=""),"",IF(H319=F319,1,IF(H319&lt;F319,0,IF(H319-F319&lt;10,2,IF(H319&gt;F319,3,SE)))))</f>
        <v/>
      </c>
      <c r="R319" s="14" t="s">
        <v>11</v>
      </c>
      <c r="S319" s="206"/>
      <c r="T319" s="206"/>
      <c r="U319" s="210"/>
      <c r="V319" s="211"/>
      <c r="W319" s="211"/>
      <c r="X319" s="211"/>
      <c r="Y319" s="211"/>
      <c r="Z319" s="211"/>
      <c r="AA319" s="211"/>
      <c r="AB319" s="211"/>
      <c r="AC319" s="211"/>
      <c r="AD319" s="211"/>
      <c r="AE319" s="211"/>
      <c r="AF319" s="211"/>
      <c r="AG319" s="211"/>
      <c r="AH319" s="211"/>
      <c r="AI319" s="211"/>
      <c r="AJ319" s="211"/>
      <c r="AK319" s="211"/>
      <c r="AL319" s="211"/>
      <c r="AM319" s="210"/>
      <c r="AN319" s="210"/>
      <c r="AO319" s="206"/>
      <c r="AP319" s="206"/>
      <c r="AQ319" s="210"/>
      <c r="AR319" s="210"/>
    </row>
    <row r="320" spans="3:44" s="14" customFormat="1" ht="15.75" customHeight="1" thickBot="1" x14ac:dyDescent="0.3">
      <c r="C320" s="210"/>
      <c r="D320" s="322"/>
      <c r="E320" s="323"/>
      <c r="F320" s="323"/>
      <c r="G320" s="323"/>
      <c r="H320" s="323"/>
      <c r="I320" s="323"/>
      <c r="J320" s="323"/>
      <c r="K320" s="323"/>
      <c r="L320" s="323"/>
      <c r="M320" s="323"/>
      <c r="N320" s="323"/>
      <c r="O320" s="324"/>
      <c r="Q320" s="210" t="str">
        <f>IF(OR(H320="",F320=""),"",IF(H320=F320,1,IF(H320&lt;F320,0,IF(H320-F320&lt;10,2,IF(H320&gt;F320,3,SE)))))</f>
        <v/>
      </c>
      <c r="R320" s="14" t="s">
        <v>14</v>
      </c>
      <c r="S320" s="206"/>
      <c r="T320" s="206"/>
      <c r="U320" s="210"/>
      <c r="V320" s="211"/>
      <c r="W320" s="211"/>
      <c r="X320" s="211"/>
      <c r="Y320" s="211"/>
      <c r="Z320" s="211"/>
      <c r="AA320" s="211"/>
      <c r="AB320" s="211"/>
      <c r="AC320" s="211"/>
      <c r="AD320" s="211"/>
      <c r="AE320" s="211"/>
      <c r="AF320" s="211"/>
      <c r="AG320" s="211"/>
      <c r="AH320" s="211"/>
      <c r="AI320" s="211"/>
      <c r="AJ320" s="211"/>
      <c r="AK320" s="211"/>
      <c r="AL320" s="211"/>
      <c r="AM320" s="210"/>
      <c r="AN320" s="210"/>
      <c r="AO320" s="206"/>
      <c r="AP320" s="206"/>
      <c r="AQ320" s="210"/>
      <c r="AR320" s="210"/>
    </row>
    <row r="321" spans="3:44" s="14" customFormat="1" ht="15.75" thickBot="1" x14ac:dyDescent="0.3">
      <c r="C321" s="210"/>
      <c r="D321" s="1" t="s">
        <v>10</v>
      </c>
      <c r="E321" s="2" t="s">
        <v>8</v>
      </c>
      <c r="F321" s="4" t="s">
        <v>53</v>
      </c>
      <c r="G321" s="4" t="s">
        <v>2</v>
      </c>
      <c r="H321" s="4" t="s">
        <v>49</v>
      </c>
      <c r="I321" s="4" t="s">
        <v>50</v>
      </c>
      <c r="J321" s="4" t="s">
        <v>51</v>
      </c>
      <c r="K321" s="4" t="s">
        <v>52</v>
      </c>
      <c r="L321" s="4" t="s">
        <v>12</v>
      </c>
      <c r="M321" s="4" t="s">
        <v>3</v>
      </c>
      <c r="N321" s="4" t="s">
        <v>4</v>
      </c>
      <c r="O321" s="5" t="s">
        <v>54</v>
      </c>
      <c r="Q321" s="210"/>
      <c r="R321" s="14" t="s">
        <v>55</v>
      </c>
      <c r="S321" s="206"/>
      <c r="T321" s="206"/>
      <c r="U321" s="212" t="s">
        <v>10</v>
      </c>
      <c r="V321" s="213" t="s">
        <v>1</v>
      </c>
      <c r="W321" s="213" t="s">
        <v>53</v>
      </c>
      <c r="X321" s="213"/>
      <c r="Y321" s="213" t="s">
        <v>2</v>
      </c>
      <c r="Z321" s="213" t="s">
        <v>49</v>
      </c>
      <c r="AA321" s="213"/>
      <c r="AB321" s="213"/>
      <c r="AC321" s="213" t="s">
        <v>50</v>
      </c>
      <c r="AD321" s="213" t="s">
        <v>51</v>
      </c>
      <c r="AE321" s="213" t="s">
        <v>52</v>
      </c>
      <c r="AF321" s="213" t="s">
        <v>12</v>
      </c>
      <c r="AG321" s="213" t="s">
        <v>3</v>
      </c>
      <c r="AH321" s="213" t="s">
        <v>4</v>
      </c>
      <c r="AI321" s="213" t="s">
        <v>54</v>
      </c>
      <c r="AJ321" s="213" t="s">
        <v>5</v>
      </c>
      <c r="AK321" s="213" t="s">
        <v>6</v>
      </c>
      <c r="AL321" s="213" t="s">
        <v>7</v>
      </c>
      <c r="AM321" s="210"/>
      <c r="AN321" s="210"/>
      <c r="AO321" s="206"/>
      <c r="AP321" s="206"/>
      <c r="AQ321" s="210"/>
      <c r="AR321" s="210"/>
    </row>
    <row r="322" spans="3:44" s="14" customFormat="1" x14ac:dyDescent="0.25">
      <c r="C322" s="210"/>
      <c r="D322" s="18" t="s">
        <v>13</v>
      </c>
      <c r="E322" s="7" t="str">
        <f>VLOOKUP(AL322,$U$322:$AK$325,2)</f>
        <v xml:space="preserve">BORUSSIA </v>
      </c>
      <c r="F322" s="20">
        <f>VLOOKUP(AL322,$U$322:$AK$325,3)</f>
        <v>0</v>
      </c>
      <c r="G322" s="20">
        <f>VLOOKUP(AL322,$U$322:$AK$325,4)</f>
        <v>0</v>
      </c>
      <c r="H322" s="21">
        <f>VLOOKUP(AL322,$U$322:$AK$325,5)</f>
        <v>0</v>
      </c>
      <c r="I322" s="21">
        <f>VLOOKUP(AL322,$U$322:$AK$325,6)</f>
        <v>0</v>
      </c>
      <c r="J322" s="21">
        <f>VLOOKUP(AL322,$U$322:$AK$325,7)</f>
        <v>0</v>
      </c>
      <c r="K322" s="21">
        <f>VLOOKUP(AL322,$U$322:$AK$325,8)</f>
        <v>0</v>
      </c>
      <c r="L322" s="21">
        <f>VLOOKUP(AL322,$U$322:$AK$325,9)</f>
        <v>0</v>
      </c>
      <c r="M322" s="21">
        <f>VLOOKUP(AL322,$U$322:$AK$325,10)</f>
        <v>0</v>
      </c>
      <c r="N322" s="20">
        <f>VLOOKUP(AL322,$U$322:$AK$325,11)</f>
        <v>0</v>
      </c>
      <c r="O322" s="93">
        <f>VLOOKUP(AL322,$U$322:$AK$325,12)</f>
        <v>0</v>
      </c>
      <c r="Q322" s="210"/>
      <c r="R322" s="14" t="s">
        <v>56</v>
      </c>
      <c r="S322" s="206"/>
      <c r="T322" s="206"/>
      <c r="U322" s="212">
        <v>1</v>
      </c>
      <c r="V322" s="211" t="str">
        <f>C45</f>
        <v>GALATASARAY</v>
      </c>
      <c r="W322" s="211">
        <f>COUNT(H348,H355,H361,H330,H337,H343)</f>
        <v>0</v>
      </c>
      <c r="X322" s="211"/>
      <c r="Y322" s="211">
        <f>SUM(Q330,Q337,Q343,Q348,Q355,Q361)</f>
        <v>0</v>
      </c>
      <c r="Z322" s="211">
        <f>SUM(COUNTIFS($C$330:$C$361,3,$D$330:$D$361,V322),COUNTIFS($I$330:$I$361,V322,$Q$330:$Q$361,3))</f>
        <v>0</v>
      </c>
      <c r="AA322" s="211"/>
      <c r="AB322" s="211"/>
      <c r="AC322" s="211">
        <f>SUM(COUNTIFS($C$330:$C$361,2,$D$330:$D$361,V322),COUNTIFS($I$330:$I$361,V322,$Q$330:$Q$361,2))</f>
        <v>0</v>
      </c>
      <c r="AD322" s="211">
        <f>SUM(COUNTIFS($C$330:$C$361,1,$D$330:$D$361,V322),COUNTIFS($I$330:$I$361,V322,$Q$330:$Q$361,1))</f>
        <v>0</v>
      </c>
      <c r="AE322" s="211">
        <f>SUM(COUNTIFS($C$330:$C$361,0,$D$330:$D$361,V322),COUNTIFS($I$330:$I$361,V322,$Q$330:$Q$361,0))</f>
        <v>0</v>
      </c>
      <c r="AF322" s="221">
        <f>SUM(H348,H355,H361,H330,H337,H343)</f>
        <v>0</v>
      </c>
      <c r="AG322" s="221">
        <f>SUM(F330,F337,F343,F348,F355,F361)</f>
        <v>0</v>
      </c>
      <c r="AH322" s="221">
        <f>AF322-AG322</f>
        <v>0</v>
      </c>
      <c r="AI322" s="221">
        <f>IF(OR($F$242="",$H$242=""),0,(Y322/(W322*3)))</f>
        <v>0</v>
      </c>
      <c r="AJ322" s="211">
        <f>(Y322*10^10)+((AF322+5000)*10^6)+AH322*10+U322</f>
        <v>5000000001</v>
      </c>
      <c r="AK322" s="211">
        <f>LARGE($AJ$322:$AJ$325,U322)</f>
        <v>5000000004</v>
      </c>
      <c r="AL322" s="215">
        <f>MATCH(AK322,$AJ$322:$AJ$325,0)</f>
        <v>4</v>
      </c>
      <c r="AM322" s="210"/>
      <c r="AN322" s="210"/>
      <c r="AO322" s="206"/>
      <c r="AP322" s="206"/>
      <c r="AQ322" s="210"/>
      <c r="AR322" s="210"/>
    </row>
    <row r="323" spans="3:44" s="14" customFormat="1" x14ac:dyDescent="0.25">
      <c r="C323" s="210"/>
      <c r="D323" s="19" t="s">
        <v>15</v>
      </c>
      <c r="E323" s="7" t="str">
        <f>VLOOKUP(AL323,$U$322:$AK$325,2)</f>
        <v xml:space="preserve">SCHALKE 04 </v>
      </c>
      <c r="F323" s="20">
        <f>VLOOKUP(AL323,$U$322:$AK$325,3)</f>
        <v>0</v>
      </c>
      <c r="G323" s="20">
        <f>VLOOKUP(AL323,$U$322:$AK$325,4)</f>
        <v>0</v>
      </c>
      <c r="H323" s="21">
        <f>VLOOKUP(AL323,$U$322:$AK$325,5)</f>
        <v>0</v>
      </c>
      <c r="I323" s="21">
        <f>VLOOKUP(AL323,$U$322:$AK$325,6)</f>
        <v>0</v>
      </c>
      <c r="J323" s="21">
        <f>VLOOKUP(AL323,$U$322:$AK$325,7)</f>
        <v>0</v>
      </c>
      <c r="K323" s="21">
        <f>VLOOKUP(AL323,$U$322:$AK$325,8)</f>
        <v>0</v>
      </c>
      <c r="L323" s="21">
        <f>VLOOKUP(AL323,$U$322:$AK$325,9)</f>
        <v>0</v>
      </c>
      <c r="M323" s="21">
        <f>VLOOKUP(AL323,$U$322:$AK$325,10)</f>
        <v>0</v>
      </c>
      <c r="N323" s="20">
        <f>VLOOKUP(AL323,$U$322:$AK$325,11)</f>
        <v>0</v>
      </c>
      <c r="O323" s="93">
        <f>VLOOKUP(AL323,$U$322:$AK$325,12)</f>
        <v>0</v>
      </c>
      <c r="Q323" s="210"/>
      <c r="R323" s="14" t="s">
        <v>57</v>
      </c>
      <c r="S323" s="206"/>
      <c r="T323" s="206"/>
      <c r="U323" s="212">
        <v>2</v>
      </c>
      <c r="V323" s="211" t="str">
        <f>C37</f>
        <v>PORTO</v>
      </c>
      <c r="W323" s="211">
        <f>COUNT(H331,H336,F343,H349,H354,F361)</f>
        <v>0</v>
      </c>
      <c r="X323" s="211"/>
      <c r="Y323" s="211">
        <f>SUM(Q331,Q336,C343,Q349,Q354,C361)</f>
        <v>0</v>
      </c>
      <c r="Z323" s="211">
        <f>SUM(COUNTIFS($C$330:$C$361,3,$D$330:$D$361,V323),COUNTIFS($I$330:$I$361,V323,$Q$330:$Q$361,3))</f>
        <v>0</v>
      </c>
      <c r="AA323" s="211"/>
      <c r="AB323" s="211"/>
      <c r="AC323" s="211">
        <f>SUM(COUNTIFS($C$330:$C$361,2,$D$330:$D$361,V323),COUNTIFS($I$330:$I$361,V323,$Q$330:$Q$361,2))</f>
        <v>0</v>
      </c>
      <c r="AD323" s="211">
        <f>SUM(COUNTIFS($C$330:$C$361,1,$D$330:$D$361,V323),COUNTIFS($I$330:$I$361,V323,$Q$330:$Q$361,1))</f>
        <v>0</v>
      </c>
      <c r="AE323" s="211">
        <f>SUM(COUNTIFS($C$330:$C$361,0,$D$330:$D$361,V323),COUNTIFS($I$330:$I$361,V323,$Q$330:$Q$361,0))</f>
        <v>0</v>
      </c>
      <c r="AF323" s="221">
        <f>SUM(H331,H336,F343,H349,H354,F361)</f>
        <v>0</v>
      </c>
      <c r="AG323" s="221">
        <f>SUM(H361,F354,F349,H343,F336,F331)</f>
        <v>0</v>
      </c>
      <c r="AH323" s="221">
        <f>AF323-AG323</f>
        <v>0</v>
      </c>
      <c r="AI323" s="221">
        <f>IF(OR($F$242="",$H$242=""),0,(Y323/(W323*3)))</f>
        <v>0</v>
      </c>
      <c r="AJ323" s="211">
        <f>(Y323*10^10)+((AF323+5000)*10^6)+AH323*10+U323</f>
        <v>5000000002</v>
      </c>
      <c r="AK323" s="211">
        <f>LARGE($AJ$322:$AJ$325,U323)</f>
        <v>5000000003</v>
      </c>
      <c r="AL323" s="215">
        <f>MATCH(AK323,$AJ$322:$AJ$325,0)</f>
        <v>3</v>
      </c>
      <c r="AM323" s="210"/>
      <c r="AN323" s="210"/>
      <c r="AO323" s="206"/>
      <c r="AP323" s="206"/>
      <c r="AQ323" s="210"/>
      <c r="AR323" s="210"/>
    </row>
    <row r="324" spans="3:44" s="14" customFormat="1" x14ac:dyDescent="0.25">
      <c r="C324" s="210"/>
      <c r="D324" s="22" t="s">
        <v>16</v>
      </c>
      <c r="E324" s="10" t="str">
        <f>VLOOKUP(AL324,$U$322:$AK$325,2)</f>
        <v>PORTO</v>
      </c>
      <c r="F324" s="23">
        <f>VLOOKUP(AL324,$U$322:$AK$325,3)</f>
        <v>0</v>
      </c>
      <c r="G324" s="23">
        <f>VLOOKUP(AL324,$U$322:$AK$325,4)</f>
        <v>0</v>
      </c>
      <c r="H324" s="24">
        <f>VLOOKUP(AL324,$U$322:$AK$325,5)</f>
        <v>0</v>
      </c>
      <c r="I324" s="24">
        <f>VLOOKUP(AL324,$U$322:$AK$325,6)</f>
        <v>0</v>
      </c>
      <c r="J324" s="24">
        <f>VLOOKUP(AL324,$U$322:$AK$325,7)</f>
        <v>0</v>
      </c>
      <c r="K324" s="24">
        <f>VLOOKUP(AL324,$U$322:$AK$325,8)</f>
        <v>0</v>
      </c>
      <c r="L324" s="24">
        <f>VLOOKUP(AL324,$U$322:$AK$325,9)</f>
        <v>0</v>
      </c>
      <c r="M324" s="24">
        <f>VLOOKUP(AL324,$U$322:$AK$325,10)</f>
        <v>0</v>
      </c>
      <c r="N324" s="23">
        <f>VLOOKUP(AL324,$U$322:$AK$325,11)</f>
        <v>0</v>
      </c>
      <c r="O324" s="94">
        <f>VLOOKUP(AL324,$U$322:$AK$325,12)</f>
        <v>0</v>
      </c>
      <c r="Q324" s="210"/>
      <c r="R324" s="14" t="s">
        <v>58</v>
      </c>
      <c r="S324" s="206"/>
      <c r="T324" s="206"/>
      <c r="U324" s="212">
        <v>3</v>
      </c>
      <c r="V324" s="211" t="str">
        <f>C29</f>
        <v xml:space="preserve">SCHALKE 04 </v>
      </c>
      <c r="W324" s="211">
        <f>COUNT(H360,F355,F349,H342,F337,F331)</f>
        <v>0</v>
      </c>
      <c r="X324" s="211"/>
      <c r="Y324" s="211">
        <f>SUM(C331,C337,Q342,C349,C355,Q360)</f>
        <v>0</v>
      </c>
      <c r="Z324" s="211">
        <f>SUM(COUNTIFS($C$330:$C$361,3,$D$330:$D$361,V324),COUNTIFS($I$330:$I$361,V324,$Q$330:$Q$361,3))</f>
        <v>0</v>
      </c>
      <c r="AA324" s="211"/>
      <c r="AB324" s="211"/>
      <c r="AC324" s="211">
        <f>SUM(COUNTIFS($C$330:$C$361,2,$D$330:$D$361,V324),COUNTIFS($I$330:$I$361,V324,$Q$330:$Q$361,2))</f>
        <v>0</v>
      </c>
      <c r="AD324" s="211">
        <f>SUM(COUNTIFS($C$330:$C$361,1,$D$330:$D$361,V324),COUNTIFS($I$330:$I$361,V324,$Q$330:$Q$361,1))</f>
        <v>0</v>
      </c>
      <c r="AE324" s="211">
        <f>SUM(COUNTIFS($C$330:$C$361,0,$D$330:$D$361,V324),COUNTIFS($I$330:$I$361,V324,$Q$330:$Q$361,0))</f>
        <v>0</v>
      </c>
      <c r="AF324" s="221">
        <f>SUM(H360,F355,F349,H342,F337,F331)</f>
        <v>0</v>
      </c>
      <c r="AG324" s="221">
        <f>SUM(H331,H337,F342,H349,H355,F360)</f>
        <v>0</v>
      </c>
      <c r="AH324" s="221">
        <f>AF324-AG324</f>
        <v>0</v>
      </c>
      <c r="AI324" s="221">
        <f>IF(OR($F$242="",$H$242=""),0,(Y324/(W324*3)))</f>
        <v>0</v>
      </c>
      <c r="AJ324" s="211">
        <f>(Y324*10^10)+((AF324+5000)*10^6)+AH324*10+U324</f>
        <v>5000000003</v>
      </c>
      <c r="AK324" s="211">
        <f>LARGE($AJ$322:$AJ$325,U324)</f>
        <v>5000000002</v>
      </c>
      <c r="AL324" s="215">
        <f>MATCH(AK324,$AJ$322:$AJ$325,0)</f>
        <v>2</v>
      </c>
      <c r="AM324" s="210"/>
      <c r="AN324" s="210"/>
      <c r="AO324" s="206"/>
      <c r="AP324" s="206"/>
      <c r="AQ324" s="210"/>
      <c r="AR324" s="210"/>
    </row>
    <row r="325" spans="3:44" s="14" customFormat="1" ht="15.75" thickBot="1" x14ac:dyDescent="0.3">
      <c r="C325" s="210"/>
      <c r="D325" s="25" t="s">
        <v>17</v>
      </c>
      <c r="E325" s="10" t="str">
        <f>VLOOKUP(AL325,$U$322:$AK$325,2)</f>
        <v>GALATASARAY</v>
      </c>
      <c r="F325" s="23">
        <f>VLOOKUP(AL325,$U$322:$AK$325,3)</f>
        <v>0</v>
      </c>
      <c r="G325" s="23">
        <f>VLOOKUP(AL325,$U$322:$AK$325,4)</f>
        <v>0</v>
      </c>
      <c r="H325" s="24">
        <f>VLOOKUP(AL325,$U$322:$AK$325,5)</f>
        <v>0</v>
      </c>
      <c r="I325" s="24">
        <f>VLOOKUP(AL325,$U$322:$AK$325,6)</f>
        <v>0</v>
      </c>
      <c r="J325" s="24">
        <f>VLOOKUP(AL325,$U$322:$AK$325,7)</f>
        <v>0</v>
      </c>
      <c r="K325" s="24">
        <f>VLOOKUP(AL325,$U$322:$AK$325,8)</f>
        <v>0</v>
      </c>
      <c r="L325" s="24">
        <f>VLOOKUP(AL325,$U$322:$AK$325,9)</f>
        <v>0</v>
      </c>
      <c r="M325" s="24">
        <f>VLOOKUP(AL325,$U$322:$AK$325,10)</f>
        <v>0</v>
      </c>
      <c r="N325" s="23">
        <f>VLOOKUP(AL325,$U$322:$AK$325,11)</f>
        <v>0</v>
      </c>
      <c r="O325" s="94">
        <f>VLOOKUP(AL325,$U$322:$AK$325,12)</f>
        <v>0</v>
      </c>
      <c r="Q325" s="210"/>
      <c r="R325" s="14" t="s">
        <v>59</v>
      </c>
      <c r="S325" s="206"/>
      <c r="T325" s="206"/>
      <c r="U325" s="212">
        <v>4</v>
      </c>
      <c r="V325" s="211" t="str">
        <f>C26</f>
        <v xml:space="preserve">BORUSSIA </v>
      </c>
      <c r="W325" s="211">
        <f>COUNT(F330,F336,F342,F348,F354,F360)</f>
        <v>0</v>
      </c>
      <c r="X325" s="211"/>
      <c r="Y325" s="211">
        <f>SUM(C330,C336,C342,C348,C354,C360)</f>
        <v>0</v>
      </c>
      <c r="Z325" s="211">
        <f>SUM(COUNTIFS($C$330:$C$361,3,$D$330:$D$361,V325),COUNTIFS($I$330:$I$361,V325,$Q$330:$Q$361,3))</f>
        <v>0</v>
      </c>
      <c r="AA325" s="211"/>
      <c r="AB325" s="211"/>
      <c r="AC325" s="211">
        <f>SUM(COUNTIFS($C$330:$C$361,2,$D$330:$D$361,V325),COUNTIFS($I$330:$I$361,V325,$Q$330:$Q$361,2))</f>
        <v>0</v>
      </c>
      <c r="AD325" s="211">
        <f>SUM(COUNTIFS($C$330:$C$361,1,$D$330:$D$361,V325),COUNTIFS($I$330:$I$361,V325,$Q$330:$Q$361,1))</f>
        <v>0</v>
      </c>
      <c r="AE325" s="211">
        <f>SUM(COUNTIFS($C$330:$C$361,0,$D$330:$D$361,V325),COUNTIFS($I$330:$I$361,V325,$Q$330:$Q$361,0))</f>
        <v>0</v>
      </c>
      <c r="AF325" s="221">
        <f>SUM(F330,F336,F342,F348,F354,F360)</f>
        <v>0</v>
      </c>
      <c r="AG325" s="221">
        <f>SUM(H360,H354,H348,H342,H336,H330)</f>
        <v>0</v>
      </c>
      <c r="AH325" s="221">
        <f>AF325-AG325</f>
        <v>0</v>
      </c>
      <c r="AI325" s="221">
        <f>IF(OR($F$242="",$H$242=""),0,(Y325/(W325*3)))</f>
        <v>0</v>
      </c>
      <c r="AJ325" s="211">
        <f>(Y325*10^10)+((AF325+5000)*10^6)+AH325*10+U325</f>
        <v>5000000004</v>
      </c>
      <c r="AK325" s="211">
        <f>LARGE($AJ$322:$AJ$325,U325)</f>
        <v>5000000001</v>
      </c>
      <c r="AL325" s="215">
        <f>MATCH(AK325,$AJ$322:$AJ$325,0)</f>
        <v>1</v>
      </c>
      <c r="AM325" s="210"/>
      <c r="AN325" s="210"/>
      <c r="AO325" s="206"/>
      <c r="AP325" s="206"/>
      <c r="AQ325" s="210"/>
      <c r="AR325" s="210"/>
    </row>
    <row r="326" spans="3:44" s="14" customFormat="1" ht="15.75" thickBot="1" x14ac:dyDescent="0.3">
      <c r="C326" s="210"/>
      <c r="Q326" s="210" t="str">
        <f>IF(OR(H326="",F326=""),"",IF(H326=F326,1,IF(H326&lt;F326,0,IF(H326-F326&lt;10,2,IF(H326&gt;F326,3,SE)))))</f>
        <v/>
      </c>
      <c r="R326" s="14" t="s">
        <v>60</v>
      </c>
      <c r="S326" s="206"/>
      <c r="T326" s="206"/>
      <c r="U326" s="210"/>
      <c r="V326" s="211"/>
      <c r="W326" s="211"/>
      <c r="X326" s="211"/>
      <c r="Y326" s="211"/>
      <c r="Z326" s="211"/>
      <c r="AA326" s="211"/>
      <c r="AB326" s="211"/>
      <c r="AC326" s="211"/>
      <c r="AD326" s="211"/>
      <c r="AE326" s="211"/>
      <c r="AF326" s="211"/>
      <c r="AG326" s="211"/>
      <c r="AH326" s="211"/>
      <c r="AI326" s="211"/>
      <c r="AJ326" s="211"/>
      <c r="AK326" s="211"/>
      <c r="AL326" s="211"/>
      <c r="AM326" s="210"/>
      <c r="AN326" s="210"/>
      <c r="AO326" s="206"/>
      <c r="AP326" s="206"/>
      <c r="AQ326" s="210"/>
      <c r="AR326" s="210"/>
    </row>
    <row r="327" spans="3:44" s="14" customFormat="1" ht="15" customHeight="1" x14ac:dyDescent="0.25">
      <c r="C327" s="210" t="str">
        <f>IF(OR(F327="",H327=""),"",IF(F327=H327,1,IF(F327&lt;H327,0,IF(F327-H327&lt;10,2,IF(F327&gt;H327,3,SE)))))</f>
        <v/>
      </c>
      <c r="D327" s="347" t="s">
        <v>183</v>
      </c>
      <c r="E327" s="348"/>
      <c r="F327" s="348"/>
      <c r="G327" s="348"/>
      <c r="H327" s="348"/>
      <c r="I327" s="348"/>
      <c r="J327" s="348"/>
      <c r="K327" s="348"/>
      <c r="L327" s="348"/>
      <c r="M327" s="348"/>
      <c r="N327" s="348"/>
      <c r="O327" s="348"/>
      <c r="P327" s="349"/>
      <c r="Q327" s="210" t="str">
        <f>IF(OR(H327="",F327=""),"",IF(H327=F327,1,IF(H327&lt;F327,0,IF(H327-F327&lt;10,2,IF(H327&gt;F327,3,SE)))))</f>
        <v/>
      </c>
      <c r="R327" s="14" t="s">
        <v>18</v>
      </c>
      <c r="S327" s="206"/>
      <c r="T327" s="206"/>
      <c r="U327" s="210"/>
      <c r="V327" s="211"/>
      <c r="W327" s="211"/>
      <c r="X327" s="211"/>
      <c r="Y327" s="211"/>
      <c r="Z327" s="211"/>
      <c r="AA327" s="211"/>
      <c r="AB327" s="211"/>
      <c r="AC327" s="211"/>
      <c r="AD327" s="211"/>
      <c r="AE327" s="211"/>
      <c r="AF327" s="211"/>
      <c r="AG327" s="211"/>
      <c r="AH327" s="211"/>
      <c r="AI327" s="211"/>
      <c r="AJ327" s="211"/>
      <c r="AK327" s="211"/>
      <c r="AL327" s="211"/>
      <c r="AM327" s="210"/>
      <c r="AN327" s="210"/>
      <c r="AO327" s="206"/>
      <c r="AP327" s="206"/>
      <c r="AQ327" s="210"/>
      <c r="AR327" s="210"/>
    </row>
    <row r="328" spans="3:44" s="14" customFormat="1" ht="15.75" customHeight="1" thickBot="1" x14ac:dyDescent="0.3">
      <c r="C328" s="210" t="str">
        <f>IF(OR(F328="",H328=""),"",IF(F328=H328,1,IF(F328&lt;H328,0,IF(F328-H328&lt;10,2,IF(F328&gt;H328,3,SE)))))</f>
        <v/>
      </c>
      <c r="D328" s="350"/>
      <c r="E328" s="351"/>
      <c r="F328" s="351"/>
      <c r="G328" s="351"/>
      <c r="H328" s="351"/>
      <c r="I328" s="351"/>
      <c r="J328" s="351"/>
      <c r="K328" s="351"/>
      <c r="L328" s="351"/>
      <c r="M328" s="351"/>
      <c r="N328" s="351"/>
      <c r="O328" s="351"/>
      <c r="P328" s="352"/>
      <c r="Q328" s="210" t="str">
        <f>IF(OR(H328="",F328=""),"",IF(H328=F328,1,IF(H328&lt;F328,0,IF(H328-F328&lt;10,2,IF(H328&gt;F328,3,SE)))))</f>
        <v/>
      </c>
      <c r="R328" s="14" t="s">
        <v>61</v>
      </c>
      <c r="S328" s="206"/>
      <c r="T328" s="206"/>
      <c r="U328" s="210"/>
      <c r="V328" s="211"/>
      <c r="W328" s="211"/>
      <c r="X328" s="211"/>
      <c r="Y328" s="211"/>
      <c r="Z328" s="211"/>
      <c r="AA328" s="211"/>
      <c r="AB328" s="211"/>
      <c r="AC328" s="211"/>
      <c r="AD328" s="211"/>
      <c r="AE328" s="211"/>
      <c r="AF328" s="211"/>
      <c r="AG328" s="211"/>
      <c r="AH328" s="211"/>
      <c r="AI328" s="211"/>
      <c r="AJ328" s="211"/>
      <c r="AK328" s="211"/>
      <c r="AL328" s="211"/>
      <c r="AM328" s="210"/>
      <c r="AN328" s="210"/>
      <c r="AO328" s="206"/>
      <c r="AP328" s="206"/>
      <c r="AQ328" s="210"/>
      <c r="AR328" s="210"/>
    </row>
    <row r="329" spans="3:44" s="14" customFormat="1" ht="15.75" thickBot="1" x14ac:dyDescent="0.3">
      <c r="C329" s="210" t="str">
        <f>IF(OR(F329="",H329=""),"",IF(F329=H329,1,IF(F329&lt;H329,0,IF(F329-H329&lt;10,2,IF(F329&gt;H329,3,SE)))))</f>
        <v/>
      </c>
      <c r="Q329" s="210" t="str">
        <f>IF(OR(H329="",F329=""),"",IF(H329=F329,1,IF(H329&lt;F329,0,IF(H329-F329&lt;10,2,IF(H329&gt;F329,3,SE)))))</f>
        <v/>
      </c>
      <c r="S329" s="206"/>
      <c r="T329" s="206"/>
      <c r="U329" s="210"/>
      <c r="V329" s="211"/>
      <c r="W329" s="211"/>
      <c r="X329" s="211"/>
      <c r="Y329" s="211"/>
      <c r="Z329" s="211"/>
      <c r="AA329" s="211"/>
      <c r="AB329" s="211"/>
      <c r="AC329" s="211"/>
      <c r="AD329" s="211"/>
      <c r="AE329" s="211"/>
      <c r="AF329" s="211"/>
      <c r="AG329" s="211"/>
      <c r="AH329" s="211"/>
      <c r="AI329" s="211"/>
      <c r="AJ329" s="211"/>
      <c r="AK329" s="211"/>
      <c r="AL329" s="211"/>
      <c r="AM329" s="210"/>
      <c r="AN329" s="210"/>
      <c r="AO329" s="206"/>
      <c r="AP329" s="206"/>
      <c r="AQ329" s="210"/>
      <c r="AR329" s="210"/>
    </row>
    <row r="330" spans="3:44" s="14" customFormat="1" ht="15.75" thickBot="1" x14ac:dyDescent="0.3">
      <c r="C330" s="210" t="str">
        <f>IF(OR(F330="",H330=""),"",IF(F330=H330,1,IF(F330&lt;H330,0,IF(F330-H330&lt;10,2,IF(F330&gt;H330,3,SE)))))</f>
        <v/>
      </c>
      <c r="D330" s="353" t="str">
        <f>V325</f>
        <v xml:space="preserve">BORUSSIA </v>
      </c>
      <c r="E330" s="353"/>
      <c r="F330" s="78" t="str">
        <f>IF(OR(K26="",L26=""),"",SUM(K26:L26))</f>
        <v/>
      </c>
      <c r="G330" s="15" t="s">
        <v>19</v>
      </c>
      <c r="H330" s="79" t="str">
        <f>IF(OR(K45="",L45=""),"",SUM(K45:L45))</f>
        <v/>
      </c>
      <c r="I330" s="353" t="str">
        <f>V322</f>
        <v>GALATASARAY</v>
      </c>
      <c r="J330" s="353"/>
      <c r="K330" s="353"/>
      <c r="L330" s="353"/>
      <c r="M330" s="353"/>
      <c r="N330" s="353"/>
      <c r="O330" s="353"/>
      <c r="P330" s="353"/>
      <c r="Q330" s="210" t="str">
        <f>IF(OR(H330="",F330=""),"",IF(H330=F330,1,IF(H330&lt;F330,0,IF(H330-F330&lt;10,2,IF(H330&gt;F330,3,SE)))))</f>
        <v/>
      </c>
      <c r="R330" s="217"/>
      <c r="S330" s="206" t="s">
        <v>62</v>
      </c>
      <c r="T330" s="206"/>
      <c r="U330" s="210"/>
      <c r="V330" s="211"/>
      <c r="W330" s="211"/>
      <c r="X330" s="211"/>
      <c r="Y330" s="211"/>
      <c r="Z330" s="211"/>
      <c r="AA330" s="211"/>
      <c r="AB330" s="211"/>
      <c r="AC330" s="211"/>
      <c r="AD330" s="211"/>
      <c r="AE330" s="211"/>
      <c r="AF330" s="211"/>
      <c r="AG330" s="211"/>
      <c r="AH330" s="211"/>
      <c r="AI330" s="211"/>
      <c r="AJ330" s="211"/>
      <c r="AK330" s="211"/>
      <c r="AL330" s="211"/>
      <c r="AM330" s="210"/>
      <c r="AN330" s="210"/>
      <c r="AO330" s="206"/>
      <c r="AP330" s="206"/>
      <c r="AQ330" s="210"/>
      <c r="AR330" s="210"/>
    </row>
    <row r="331" spans="3:44" s="14" customFormat="1" ht="15.75" thickBot="1" x14ac:dyDescent="0.3">
      <c r="C331" s="210" t="str">
        <f>IF(OR(F331="",H331=""),"",IF(F331=H331,1,IF(F331&lt;H331,0,IF(F331-H331&lt;10,2,IF(F331&gt;H331,3,SE)))))</f>
        <v/>
      </c>
      <c r="D331" s="353" t="str">
        <f>V324</f>
        <v xml:space="preserve">SCHALKE 04 </v>
      </c>
      <c r="E331" s="353"/>
      <c r="F331" s="79" t="str">
        <f>IF(OR(K29="",L29=""),"",SUM(K29:L29))</f>
        <v/>
      </c>
      <c r="G331" s="15" t="s">
        <v>19</v>
      </c>
      <c r="H331" s="78" t="str">
        <f>IF(OR(K37="",L37=""),"",SUM(K37:L37))</f>
        <v/>
      </c>
      <c r="I331" s="353" t="str">
        <f>V323</f>
        <v>PORTO</v>
      </c>
      <c r="J331" s="353"/>
      <c r="K331" s="353"/>
      <c r="L331" s="353"/>
      <c r="M331" s="353"/>
      <c r="N331" s="353"/>
      <c r="O331" s="353"/>
      <c r="P331" s="353"/>
      <c r="Q331" s="210" t="str">
        <f>IF(OR(H331="",F331=""),"",IF(H331=F331,1,IF(H331&lt;F331,0,IF(H331-F331&lt;10,2,IF(H331&gt;F331,3,SE)))))</f>
        <v/>
      </c>
      <c r="R331" s="218"/>
      <c r="S331" s="206" t="s">
        <v>63</v>
      </c>
      <c r="T331" s="206"/>
      <c r="U331" s="210"/>
      <c r="V331" s="211"/>
      <c r="W331" s="211"/>
      <c r="X331" s="211"/>
      <c r="Y331" s="211"/>
      <c r="Z331" s="211"/>
      <c r="AA331" s="211"/>
      <c r="AB331" s="211"/>
      <c r="AC331" s="211"/>
      <c r="AD331" s="211"/>
      <c r="AE331" s="211"/>
      <c r="AF331" s="211"/>
      <c r="AG331" s="211"/>
      <c r="AH331" s="211"/>
      <c r="AI331" s="211"/>
      <c r="AJ331" s="211"/>
      <c r="AK331" s="211"/>
      <c r="AL331" s="211"/>
      <c r="AM331" s="210"/>
      <c r="AN331" s="210"/>
      <c r="AO331" s="206"/>
      <c r="AP331" s="206"/>
      <c r="AQ331" s="210"/>
      <c r="AR331" s="210"/>
    </row>
    <row r="332" spans="3:44" s="14" customFormat="1" ht="15.75" thickBot="1" x14ac:dyDescent="0.3">
      <c r="C332" s="210" t="str">
        <f>IF(OR(F332="",H332=""),"",IF(F332=H332,1,IF(F332&lt;H332,0,IF(F332-H332&lt;10,2,IF(F332&gt;H332,3,SE)))))</f>
        <v/>
      </c>
      <c r="Q332" s="210" t="str">
        <f>IF(OR(H332="",F332=""),"",IF(H332=F332,1,IF(H332&lt;F332,0,IF(H332-F332&lt;10,2,IF(H332&gt;F332,3,SE)))))</f>
        <v/>
      </c>
      <c r="T332" s="206"/>
      <c r="U332" s="210"/>
      <c r="V332" s="211"/>
      <c r="W332" s="211"/>
      <c r="X332" s="211"/>
      <c r="Y332" s="211"/>
      <c r="Z332" s="211"/>
      <c r="AA332" s="211"/>
      <c r="AB332" s="211"/>
      <c r="AC332" s="211"/>
      <c r="AD332" s="211"/>
      <c r="AE332" s="211"/>
      <c r="AF332" s="211"/>
      <c r="AG332" s="211"/>
      <c r="AH332" s="211"/>
      <c r="AI332" s="211"/>
      <c r="AJ332" s="211"/>
      <c r="AK332" s="211"/>
      <c r="AL332" s="211"/>
      <c r="AM332" s="210"/>
      <c r="AN332" s="210"/>
      <c r="AO332" s="206"/>
      <c r="AP332" s="206"/>
      <c r="AQ332" s="210"/>
      <c r="AR332" s="210"/>
    </row>
    <row r="333" spans="3:44" s="14" customFormat="1" x14ac:dyDescent="0.25">
      <c r="C333" s="210" t="str">
        <f>IF(OR(F333="",H333=""),"",IF(F333=H333,1,IF(F333&lt;H333,0,IF(F333-H333&lt;10,2,IF(F333&gt;H333,3,SE)))))</f>
        <v/>
      </c>
      <c r="D333" s="319" t="s">
        <v>184</v>
      </c>
      <c r="E333" s="320"/>
      <c r="F333" s="320"/>
      <c r="G333" s="320"/>
      <c r="H333" s="320"/>
      <c r="I333" s="320"/>
      <c r="J333" s="320"/>
      <c r="K333" s="320"/>
      <c r="L333" s="320"/>
      <c r="M333" s="320"/>
      <c r="N333" s="320"/>
      <c r="O333" s="320"/>
      <c r="P333" s="321"/>
      <c r="Q333" s="210" t="str">
        <f>IF(OR(H333="",F333=""),"",IF(H333=F333,1,IF(H333&lt;F333,0,IF(H333-F333&lt;10,2,IF(H333&gt;F333,3,SE)))))</f>
        <v/>
      </c>
      <c r="S333" s="206"/>
      <c r="T333" s="206"/>
      <c r="U333" s="210"/>
      <c r="V333" s="211"/>
      <c r="W333" s="211"/>
      <c r="X333" s="211"/>
      <c r="Y333" s="211"/>
      <c r="Z333" s="211"/>
      <c r="AA333" s="211"/>
      <c r="AB333" s="211"/>
      <c r="AC333" s="211"/>
      <c r="AD333" s="211"/>
      <c r="AE333" s="211"/>
      <c r="AF333" s="211"/>
      <c r="AG333" s="211"/>
      <c r="AH333" s="211"/>
      <c r="AI333" s="211"/>
      <c r="AJ333" s="211"/>
      <c r="AK333" s="211"/>
      <c r="AL333" s="211"/>
      <c r="AM333" s="210"/>
      <c r="AN333" s="210"/>
      <c r="AO333" s="206"/>
      <c r="AP333" s="206"/>
      <c r="AQ333" s="210"/>
      <c r="AR333" s="210"/>
    </row>
    <row r="334" spans="3:44" s="14" customFormat="1" ht="15.75" thickBot="1" x14ac:dyDescent="0.3">
      <c r="C334" s="210" t="str">
        <f>IF(OR(F334="",H334=""),"",IF(F334=H334,1,IF(F334&lt;H334,0,IF(F334-H334&lt;10,2,IF(F334&gt;H334,3,SE)))))</f>
        <v/>
      </c>
      <c r="D334" s="322"/>
      <c r="E334" s="323"/>
      <c r="F334" s="323"/>
      <c r="G334" s="323"/>
      <c r="H334" s="323"/>
      <c r="I334" s="323"/>
      <c r="J334" s="323"/>
      <c r="K334" s="323"/>
      <c r="L334" s="323"/>
      <c r="M334" s="323"/>
      <c r="N334" s="323"/>
      <c r="O334" s="323"/>
      <c r="P334" s="324"/>
      <c r="Q334" s="210" t="str">
        <f>IF(OR(H334="",F334=""),"",IF(H334=F334,1,IF(H334&lt;F334,0,IF(H334-F334&lt;10,2,IF(H334&gt;F334,3,SE)))))</f>
        <v/>
      </c>
      <c r="S334" s="206"/>
      <c r="T334" s="206"/>
      <c r="U334" s="210"/>
      <c r="V334" s="211"/>
      <c r="W334" s="211"/>
      <c r="X334" s="211"/>
      <c r="Y334" s="211"/>
      <c r="Z334" s="211"/>
      <c r="AA334" s="211"/>
      <c r="AB334" s="211"/>
      <c r="AC334" s="211"/>
      <c r="AD334" s="211"/>
      <c r="AE334" s="211"/>
      <c r="AF334" s="211"/>
      <c r="AG334" s="211"/>
      <c r="AH334" s="211"/>
      <c r="AI334" s="211"/>
      <c r="AJ334" s="211"/>
      <c r="AK334" s="211"/>
      <c r="AL334" s="211"/>
      <c r="AM334" s="210"/>
      <c r="AN334" s="210"/>
      <c r="AO334" s="206"/>
      <c r="AP334" s="206"/>
      <c r="AQ334" s="210"/>
      <c r="AR334" s="210"/>
    </row>
    <row r="335" spans="3:44" s="14" customFormat="1" x14ac:dyDescent="0.25">
      <c r="C335" s="210" t="str">
        <f>IF(OR(F335="",H335=""),"",IF(F335=H335,1,IF(F335&lt;H335,0,IF(F335-H335&lt;10,2,IF(F335&gt;H335,3,SE)))))</f>
        <v/>
      </c>
      <c r="Q335" s="210" t="str">
        <f>IF(OR(H335="",F335=""),"",IF(H335=F335,1,IF(H335&lt;F335,0,IF(H335-F335&lt;10,2,IF(H335&gt;F335,3,SE)))))</f>
        <v/>
      </c>
      <c r="S335" s="206"/>
      <c r="T335" s="206"/>
      <c r="U335" s="210"/>
      <c r="V335" s="211"/>
      <c r="W335" s="211"/>
      <c r="X335" s="211"/>
      <c r="Y335" s="211"/>
      <c r="Z335" s="211"/>
      <c r="AA335" s="211"/>
      <c r="AB335" s="211"/>
      <c r="AC335" s="211"/>
      <c r="AD335" s="211"/>
      <c r="AE335" s="211"/>
      <c r="AF335" s="211"/>
      <c r="AG335" s="211"/>
      <c r="AH335" s="211"/>
      <c r="AI335" s="211"/>
      <c r="AJ335" s="211"/>
      <c r="AK335" s="211"/>
      <c r="AL335" s="211"/>
      <c r="AM335" s="219"/>
      <c r="AN335" s="219"/>
      <c r="AO335" s="206"/>
      <c r="AP335" s="206"/>
      <c r="AQ335" s="210"/>
      <c r="AR335" s="210"/>
    </row>
    <row r="336" spans="3:44" s="14" customFormat="1" x14ac:dyDescent="0.25">
      <c r="C336" s="210" t="str">
        <f>IF(OR(F336="",H336=""),"",IF(F336=H336,1,IF(F336&lt;H336,0,IF(F336-H336&lt;10,2,IF(F336&gt;H336,3,SE)))))</f>
        <v/>
      </c>
      <c r="D336" s="353" t="str">
        <f>V325</f>
        <v xml:space="preserve">BORUSSIA </v>
      </c>
      <c r="E336" s="353"/>
      <c r="F336" s="79" t="str">
        <f>IF(OR(M26="",N26=""),"",SUM(M26:N26))</f>
        <v/>
      </c>
      <c r="G336" s="16" t="s">
        <v>19</v>
      </c>
      <c r="H336" s="78" t="str">
        <f>IF(OR(M37="",N37=""),"",SUM(M37:N37))</f>
        <v/>
      </c>
      <c r="I336" s="353" t="str">
        <f>V323</f>
        <v>PORTO</v>
      </c>
      <c r="J336" s="353"/>
      <c r="K336" s="353"/>
      <c r="L336" s="353"/>
      <c r="M336" s="353"/>
      <c r="N336" s="353"/>
      <c r="O336" s="353"/>
      <c r="P336" s="353"/>
      <c r="Q336" s="210" t="str">
        <f>IF(OR(H336="",F336=""),"",IF(H336=F336,1,IF(H336&lt;F336,0,IF(H336-F336&lt;10,2,IF(H336&gt;F336,3,SE)))))</f>
        <v/>
      </c>
      <c r="S336" s="206"/>
      <c r="T336" s="206"/>
      <c r="U336" s="210"/>
      <c r="V336" s="211"/>
      <c r="W336" s="211"/>
      <c r="X336" s="211"/>
      <c r="Y336" s="211"/>
      <c r="Z336" s="211"/>
      <c r="AA336" s="211"/>
      <c r="AB336" s="211"/>
      <c r="AC336" s="211"/>
      <c r="AD336" s="211"/>
      <c r="AE336" s="211"/>
      <c r="AF336" s="211"/>
      <c r="AG336" s="211"/>
      <c r="AH336" s="211"/>
      <c r="AI336" s="211"/>
      <c r="AJ336" s="211"/>
      <c r="AK336" s="211"/>
      <c r="AL336" s="211"/>
      <c r="AM336" s="219"/>
      <c r="AN336" s="219"/>
      <c r="AO336" s="206"/>
      <c r="AP336" s="206"/>
      <c r="AQ336" s="210"/>
      <c r="AR336" s="210"/>
    </row>
    <row r="337" spans="3:44" s="14" customFormat="1" x14ac:dyDescent="0.25">
      <c r="C337" s="210" t="str">
        <f>IF(OR(F337="",H337=""),"",IF(F337=H337,1,IF(F337&lt;H337,0,IF(F337-H337&lt;10,2,IF(F337&gt;H337,3,SE)))))</f>
        <v/>
      </c>
      <c r="D337" s="353" t="str">
        <f>V324</f>
        <v xml:space="preserve">SCHALKE 04 </v>
      </c>
      <c r="E337" s="353"/>
      <c r="F337" s="79" t="str">
        <f>IF(OR(M29="",N29=""),"",SUM(M29:N29))</f>
        <v/>
      </c>
      <c r="G337" s="16" t="s">
        <v>19</v>
      </c>
      <c r="H337" s="78" t="str">
        <f>IF(OR(M45="",N45=""),"",SUM(M45:N45))</f>
        <v/>
      </c>
      <c r="I337" s="353" t="str">
        <f>V322</f>
        <v>GALATASARAY</v>
      </c>
      <c r="J337" s="353"/>
      <c r="K337" s="353"/>
      <c r="L337" s="353"/>
      <c r="M337" s="353"/>
      <c r="N337" s="353"/>
      <c r="O337" s="353"/>
      <c r="P337" s="353"/>
      <c r="Q337" s="210" t="str">
        <f>IF(OR(H337="",F337=""),"",IF(H337=F337,1,IF(H337&lt;F337,0,IF(H337-F337&lt;10,2,IF(H337&gt;F337,3,SE)))))</f>
        <v/>
      </c>
      <c r="S337" s="206"/>
      <c r="T337" s="206"/>
      <c r="U337" s="210"/>
      <c r="V337" s="211"/>
      <c r="W337" s="211"/>
      <c r="X337" s="211"/>
      <c r="Y337" s="211"/>
      <c r="Z337" s="211"/>
      <c r="AA337" s="211"/>
      <c r="AB337" s="211"/>
      <c r="AC337" s="211"/>
      <c r="AD337" s="211"/>
      <c r="AE337" s="211"/>
      <c r="AF337" s="211"/>
      <c r="AG337" s="211"/>
      <c r="AH337" s="211"/>
      <c r="AI337" s="211"/>
      <c r="AJ337" s="211"/>
      <c r="AK337" s="211"/>
      <c r="AL337" s="211"/>
      <c r="AM337" s="219"/>
      <c r="AN337" s="219"/>
      <c r="AO337" s="206"/>
      <c r="AP337" s="206"/>
      <c r="AQ337" s="210"/>
      <c r="AR337" s="210"/>
    </row>
    <row r="338" spans="3:44" s="14" customFormat="1" ht="15.75" thickBot="1" x14ac:dyDescent="0.3">
      <c r="C338" s="210" t="str">
        <f>IF(OR(F338="",H338=""),"",IF(F338=H338,1,IF(F338&lt;H338,0,IF(F338-H338&lt;10,2,IF(F338&gt;H338,3,SE)))))</f>
        <v/>
      </c>
      <c r="F338" s="17"/>
      <c r="Q338" s="210" t="str">
        <f>IF(OR(H338="",F338=""),"",IF(H338=F338,1,IF(H338&lt;F338,0,IF(H338-F338&lt;10,2,IF(H338&gt;F338,3,SE)))))</f>
        <v/>
      </c>
      <c r="S338" s="206"/>
      <c r="T338" s="206"/>
      <c r="U338" s="210"/>
      <c r="V338" s="211"/>
      <c r="W338" s="211"/>
      <c r="X338" s="211"/>
      <c r="Y338" s="211"/>
      <c r="Z338" s="211"/>
      <c r="AA338" s="211"/>
      <c r="AB338" s="211"/>
      <c r="AC338" s="211"/>
      <c r="AD338" s="211"/>
      <c r="AE338" s="211"/>
      <c r="AF338" s="211"/>
      <c r="AG338" s="211"/>
      <c r="AH338" s="211"/>
      <c r="AI338" s="211"/>
      <c r="AJ338" s="211"/>
      <c r="AK338" s="211"/>
      <c r="AL338" s="211"/>
      <c r="AM338" s="219"/>
      <c r="AN338" s="219"/>
      <c r="AO338" s="206"/>
      <c r="AP338" s="206"/>
      <c r="AQ338" s="210"/>
      <c r="AR338" s="210"/>
    </row>
    <row r="339" spans="3:44" s="14" customFormat="1" x14ac:dyDescent="0.25">
      <c r="C339" s="210" t="str">
        <f>IF(OR(F339="",H339=""),"",IF(F339=H339,1,IF(F339&lt;H339,0,IF(F339-H339&lt;10,2,IF(F339&gt;H339,3,SE)))))</f>
        <v/>
      </c>
      <c r="D339" s="319" t="s">
        <v>185</v>
      </c>
      <c r="E339" s="320"/>
      <c r="F339" s="320"/>
      <c r="G339" s="320"/>
      <c r="H339" s="320"/>
      <c r="I339" s="320"/>
      <c r="J339" s="320"/>
      <c r="K339" s="320"/>
      <c r="L339" s="320"/>
      <c r="M339" s="320"/>
      <c r="N339" s="320"/>
      <c r="O339" s="320"/>
      <c r="P339" s="321"/>
      <c r="Q339" s="210" t="str">
        <f>IF(OR(H339="",F339=""),"",IF(H339=F339,1,IF(H339&lt;F339,0,IF(H339-F339&lt;10,2,IF(H339&gt;F339,3,SE)))))</f>
        <v/>
      </c>
      <c r="S339" s="206"/>
      <c r="T339" s="206"/>
      <c r="U339" s="210"/>
      <c r="V339" s="211"/>
      <c r="W339" s="211"/>
      <c r="X339" s="211"/>
      <c r="Y339" s="211"/>
      <c r="Z339" s="211"/>
      <c r="AA339" s="211"/>
      <c r="AB339" s="211"/>
      <c r="AC339" s="211"/>
      <c r="AD339" s="211"/>
      <c r="AE339" s="211"/>
      <c r="AF339" s="211"/>
      <c r="AG339" s="211"/>
      <c r="AH339" s="211"/>
      <c r="AI339" s="211"/>
      <c r="AJ339" s="211"/>
      <c r="AK339" s="211"/>
      <c r="AL339" s="211"/>
      <c r="AM339" s="219"/>
      <c r="AN339" s="219"/>
      <c r="AO339" s="206"/>
      <c r="AP339" s="206"/>
      <c r="AQ339" s="210"/>
      <c r="AR339" s="210"/>
    </row>
    <row r="340" spans="3:44" s="14" customFormat="1" ht="15.75" thickBot="1" x14ac:dyDescent="0.3">
      <c r="C340" s="210" t="str">
        <f>IF(OR(F340="",H340=""),"",IF(F340=H340,1,IF(F340&lt;H340,0,IF(F340-H340&lt;10,2,IF(F340&gt;H340,3,SE)))))</f>
        <v/>
      </c>
      <c r="D340" s="322"/>
      <c r="E340" s="323"/>
      <c r="F340" s="323"/>
      <c r="G340" s="323"/>
      <c r="H340" s="323"/>
      <c r="I340" s="323"/>
      <c r="J340" s="323"/>
      <c r="K340" s="323"/>
      <c r="L340" s="323"/>
      <c r="M340" s="323"/>
      <c r="N340" s="323"/>
      <c r="O340" s="323"/>
      <c r="P340" s="324"/>
      <c r="Q340" s="210" t="str">
        <f>IF(OR(H340="",F340=""),"",IF(H340=F340,1,IF(H340&lt;F340,0,IF(H340-F340&lt;10,2,IF(H340&gt;F340,3,SE)))))</f>
        <v/>
      </c>
      <c r="S340" s="206"/>
      <c r="T340" s="206"/>
      <c r="U340" s="210"/>
      <c r="V340" s="211"/>
      <c r="W340" s="211"/>
      <c r="X340" s="211"/>
      <c r="Y340" s="211"/>
      <c r="Z340" s="211"/>
      <c r="AA340" s="211"/>
      <c r="AB340" s="211"/>
      <c r="AC340" s="211"/>
      <c r="AD340" s="211"/>
      <c r="AE340" s="211"/>
      <c r="AF340" s="211"/>
      <c r="AG340" s="211"/>
      <c r="AH340" s="211"/>
      <c r="AI340" s="211"/>
      <c r="AJ340" s="211"/>
      <c r="AK340" s="211"/>
      <c r="AL340" s="211"/>
      <c r="AM340" s="219"/>
      <c r="AN340" s="219"/>
      <c r="AO340" s="206"/>
      <c r="AP340" s="206"/>
      <c r="AQ340" s="210"/>
      <c r="AR340" s="210"/>
    </row>
    <row r="341" spans="3:44" s="14" customFormat="1" x14ac:dyDescent="0.25">
      <c r="C341" s="210" t="str">
        <f>IF(OR(F341="",H341=""),"",IF(F341=H341,1,IF(F341&lt;H341,0,IF(F341-H341&lt;10,2,IF(F341&gt;H341,3,SE)))))</f>
        <v/>
      </c>
      <c r="Q341" s="210" t="str">
        <f>IF(OR(H341="",F341=""),"",IF(H341=F341,1,IF(H341&lt;F341,0,IF(H341-F341&lt;10,2,IF(H341&gt;F341,3,SE)))))</f>
        <v/>
      </c>
      <c r="S341" s="206"/>
      <c r="T341" s="206"/>
      <c r="U341" s="210"/>
      <c r="V341" s="211"/>
      <c r="W341" s="211"/>
      <c r="X341" s="211"/>
      <c r="Y341" s="211"/>
      <c r="Z341" s="211"/>
      <c r="AA341" s="211"/>
      <c r="AB341" s="211"/>
      <c r="AC341" s="211"/>
      <c r="AD341" s="211"/>
      <c r="AE341" s="211"/>
      <c r="AF341" s="211"/>
      <c r="AG341" s="211"/>
      <c r="AH341" s="211"/>
      <c r="AI341" s="211"/>
      <c r="AJ341" s="211"/>
      <c r="AK341" s="211"/>
      <c r="AL341" s="211"/>
      <c r="AM341" s="219"/>
      <c r="AN341" s="219"/>
      <c r="AO341" s="206"/>
      <c r="AP341" s="206"/>
      <c r="AQ341" s="210"/>
      <c r="AR341" s="210"/>
    </row>
    <row r="342" spans="3:44" s="14" customFormat="1" x14ac:dyDescent="0.25">
      <c r="C342" s="210" t="str">
        <f>IF(OR(F342="",H342=""),"",IF(F342=H342,1,IF(F342&lt;H342,0,IF(F342-H342&lt;10,2,IF(F342&gt;H342,3,SE)))))</f>
        <v/>
      </c>
      <c r="D342" s="353" t="str">
        <f>V325</f>
        <v xml:space="preserve">BORUSSIA </v>
      </c>
      <c r="E342" s="353"/>
      <c r="F342" s="79" t="str">
        <f>IF(OR(O26="",P26=""),"",SUM(O26:P26))</f>
        <v/>
      </c>
      <c r="G342" s="16" t="s">
        <v>19</v>
      </c>
      <c r="H342" s="78" t="str">
        <f>IF(OR(O29="",P29=""),"",SUM(O29:P29))</f>
        <v/>
      </c>
      <c r="I342" s="353" t="str">
        <f>V324</f>
        <v xml:space="preserve">SCHALKE 04 </v>
      </c>
      <c r="J342" s="353"/>
      <c r="K342" s="353"/>
      <c r="L342" s="353"/>
      <c r="M342" s="353"/>
      <c r="N342" s="353"/>
      <c r="O342" s="353"/>
      <c r="P342" s="353"/>
      <c r="Q342" s="210" t="str">
        <f>IF(OR(H342="",F342=""),"",IF(H342=F342,1,IF(H342&lt;F342,0,IF(H342-F342&lt;10,2,IF(H342&gt;F342,3,SE)))))</f>
        <v/>
      </c>
      <c r="S342" s="206"/>
      <c r="T342" s="206"/>
      <c r="U342" s="210"/>
      <c r="V342" s="211"/>
      <c r="W342" s="211"/>
      <c r="X342" s="211"/>
      <c r="Y342" s="211"/>
      <c r="Z342" s="211"/>
      <c r="AA342" s="211"/>
      <c r="AB342" s="211"/>
      <c r="AC342" s="211"/>
      <c r="AD342" s="211"/>
      <c r="AE342" s="211"/>
      <c r="AF342" s="211"/>
      <c r="AG342" s="211"/>
      <c r="AH342" s="211"/>
      <c r="AI342" s="211"/>
      <c r="AJ342" s="211"/>
      <c r="AK342" s="211"/>
      <c r="AL342" s="211"/>
      <c r="AM342" s="219"/>
      <c r="AN342" s="219"/>
      <c r="AO342" s="206"/>
      <c r="AP342" s="206"/>
      <c r="AQ342" s="210"/>
      <c r="AR342" s="210"/>
    </row>
    <row r="343" spans="3:44" s="14" customFormat="1" x14ac:dyDescent="0.25">
      <c r="C343" s="210" t="str">
        <f>IF(OR(F343="",H343=""),"",IF(F343=H343,1,IF(F343&lt;H343,0,IF(F343-H343&lt;10,2,IF(F343&gt;H343,3,SE)))))</f>
        <v/>
      </c>
      <c r="D343" s="353" t="str">
        <f>V323</f>
        <v>PORTO</v>
      </c>
      <c r="E343" s="353"/>
      <c r="F343" s="79" t="str">
        <f>IF(OR(O37="",P37=""),"",SUM(O37:P37))</f>
        <v/>
      </c>
      <c r="G343" s="16" t="s">
        <v>19</v>
      </c>
      <c r="H343" s="78" t="str">
        <f>IF(OR(O45="",P45=""),"",SUM(O45:P45))</f>
        <v/>
      </c>
      <c r="I343" s="353" t="str">
        <f>V322</f>
        <v>GALATASARAY</v>
      </c>
      <c r="J343" s="353"/>
      <c r="K343" s="353"/>
      <c r="L343" s="353"/>
      <c r="M343" s="353"/>
      <c r="N343" s="353"/>
      <c r="O343" s="353"/>
      <c r="P343" s="353"/>
      <c r="Q343" s="210" t="str">
        <f>IF(OR(H343="",F343=""),"",IF(H343=F343,1,IF(H343&lt;F343,0,IF(H343-F343&lt;10,2,IF(H343&gt;F343,3,SE)))))</f>
        <v/>
      </c>
      <c r="S343" s="206"/>
      <c r="T343" s="206"/>
      <c r="U343" s="210"/>
      <c r="V343" s="211"/>
      <c r="W343" s="211"/>
      <c r="X343" s="211"/>
      <c r="Y343" s="211"/>
      <c r="Z343" s="211"/>
      <c r="AA343" s="211"/>
      <c r="AB343" s="211"/>
      <c r="AC343" s="211"/>
      <c r="AD343" s="211"/>
      <c r="AE343" s="211"/>
      <c r="AF343" s="211"/>
      <c r="AG343" s="211"/>
      <c r="AH343" s="211"/>
      <c r="AI343" s="211"/>
      <c r="AJ343" s="211"/>
      <c r="AK343" s="211"/>
      <c r="AL343" s="211"/>
      <c r="AM343" s="219"/>
      <c r="AN343" s="219"/>
      <c r="AO343" s="206"/>
      <c r="AP343" s="206"/>
      <c r="AQ343" s="210"/>
      <c r="AR343" s="210"/>
    </row>
    <row r="344" spans="3:44" s="14" customFormat="1" ht="15.75" thickBot="1" x14ac:dyDescent="0.3">
      <c r="C344" s="210" t="str">
        <f>IF(OR(F344="",H344=""),"",IF(F344=H344,1,IF(F344&lt;H344,0,IF(F344-H344&lt;10,2,IF(F344&gt;H344,3,SE)))))</f>
        <v/>
      </c>
      <c r="Q344" s="210" t="str">
        <f>IF(OR(H344="",F344=""),"",IF(H344=F344,1,IF(H344&lt;F344,0,IF(H344-F344&lt;10,2,IF(H344&gt;F344,3,SE)))))</f>
        <v/>
      </c>
      <c r="S344" s="206"/>
      <c r="T344" s="206"/>
      <c r="U344" s="210"/>
      <c r="V344" s="211"/>
      <c r="W344" s="211"/>
      <c r="X344" s="211"/>
      <c r="Y344" s="211"/>
      <c r="Z344" s="211"/>
      <c r="AA344" s="211"/>
      <c r="AB344" s="211"/>
      <c r="AC344" s="211"/>
      <c r="AD344" s="211"/>
      <c r="AE344" s="211"/>
      <c r="AF344" s="211"/>
      <c r="AG344" s="211"/>
      <c r="AH344" s="211"/>
      <c r="AI344" s="211"/>
      <c r="AJ344" s="211"/>
      <c r="AK344" s="211"/>
      <c r="AL344" s="211"/>
      <c r="AM344" s="219"/>
      <c r="AN344" s="219"/>
      <c r="AO344" s="206"/>
      <c r="AP344" s="206"/>
      <c r="AQ344" s="210"/>
      <c r="AR344" s="210"/>
    </row>
    <row r="345" spans="3:44" s="14" customFormat="1" x14ac:dyDescent="0.25">
      <c r="C345" s="210" t="str">
        <f>IF(OR(F345="",H345=""),"",IF(F345=H345,1,IF(F345&lt;H345,0,IF(F345-H345&lt;10,2,IF(F345&gt;H345,3,SE)))))</f>
        <v/>
      </c>
      <c r="D345" s="319" t="s">
        <v>186</v>
      </c>
      <c r="E345" s="320"/>
      <c r="F345" s="320"/>
      <c r="G345" s="320"/>
      <c r="H345" s="320"/>
      <c r="I345" s="320"/>
      <c r="J345" s="320"/>
      <c r="K345" s="320"/>
      <c r="L345" s="320"/>
      <c r="M345" s="320"/>
      <c r="N345" s="320"/>
      <c r="O345" s="320"/>
      <c r="P345" s="321"/>
      <c r="Q345" s="210" t="str">
        <f>IF(OR(H345="",F345=""),"",IF(H345=F345,1,IF(H345&lt;F345,0,IF(H345-F345&lt;10,2,IF(H345&gt;F345,3,SE)))))</f>
        <v/>
      </c>
      <c r="S345" s="206"/>
      <c r="T345" s="206"/>
      <c r="U345" s="210"/>
      <c r="V345" s="211"/>
      <c r="W345" s="211"/>
      <c r="X345" s="211"/>
      <c r="Y345" s="211"/>
      <c r="Z345" s="211"/>
      <c r="AA345" s="211"/>
      <c r="AB345" s="211"/>
      <c r="AC345" s="211"/>
      <c r="AD345" s="211"/>
      <c r="AE345" s="211"/>
      <c r="AF345" s="211"/>
      <c r="AG345" s="211"/>
      <c r="AH345" s="211"/>
      <c r="AI345" s="211"/>
      <c r="AJ345" s="211"/>
      <c r="AK345" s="211"/>
      <c r="AL345" s="211"/>
      <c r="AM345" s="219"/>
      <c r="AN345" s="219"/>
      <c r="AO345" s="206"/>
      <c r="AP345" s="206"/>
      <c r="AQ345" s="210"/>
      <c r="AR345" s="210"/>
    </row>
    <row r="346" spans="3:44" s="14" customFormat="1" ht="15.75" thickBot="1" x14ac:dyDescent="0.3">
      <c r="C346" s="210" t="str">
        <f>IF(OR(F346="",H346=""),"",IF(F346=H346,1,IF(F346&lt;H346,0,IF(F346-H346&lt;10,2,IF(F346&gt;H346,3,SE)))))</f>
        <v/>
      </c>
      <c r="D346" s="322"/>
      <c r="E346" s="323"/>
      <c r="F346" s="323"/>
      <c r="G346" s="323"/>
      <c r="H346" s="323"/>
      <c r="I346" s="323"/>
      <c r="J346" s="323"/>
      <c r="K346" s="323"/>
      <c r="L346" s="323"/>
      <c r="M346" s="323"/>
      <c r="N346" s="323"/>
      <c r="O346" s="323"/>
      <c r="P346" s="324"/>
      <c r="Q346" s="210" t="str">
        <f>IF(OR(H346="",F346=""),"",IF(H346=F346,1,IF(H346&lt;F346,0,IF(H346-F346&lt;10,2,IF(H346&gt;F346,3,SE)))))</f>
        <v/>
      </c>
      <c r="S346" s="206"/>
      <c r="T346" s="206"/>
      <c r="U346" s="210"/>
      <c r="V346" s="211"/>
      <c r="W346" s="211"/>
      <c r="X346" s="211"/>
      <c r="Y346" s="211"/>
      <c r="Z346" s="211"/>
      <c r="AA346" s="211"/>
      <c r="AB346" s="211"/>
      <c r="AC346" s="211"/>
      <c r="AD346" s="211"/>
      <c r="AE346" s="211"/>
      <c r="AF346" s="211"/>
      <c r="AG346" s="211"/>
      <c r="AH346" s="211"/>
      <c r="AI346" s="211"/>
      <c r="AJ346" s="211"/>
      <c r="AK346" s="211"/>
      <c r="AL346" s="211"/>
      <c r="AM346" s="219"/>
      <c r="AN346" s="219"/>
      <c r="AO346" s="206"/>
      <c r="AP346" s="206"/>
      <c r="AQ346" s="210"/>
      <c r="AR346" s="210"/>
    </row>
    <row r="347" spans="3:44" s="14" customFormat="1" x14ac:dyDescent="0.25">
      <c r="C347" s="210" t="str">
        <f>IF(OR(F347="",H347=""),"",IF(F347=H347,1,IF(F347&lt;H347,0,IF(F347-H347&lt;10,2,IF(F347&gt;H347,3,SE)))))</f>
        <v/>
      </c>
      <c r="Q347" s="210" t="str">
        <f>IF(OR(H347="",F347=""),"",IF(H347=F347,1,IF(H347&lt;F347,0,IF(H347-F347&lt;10,2,IF(H347&gt;F347,3,SE)))))</f>
        <v/>
      </c>
      <c r="S347" s="206"/>
      <c r="T347" s="206"/>
      <c r="U347" s="210"/>
      <c r="V347" s="211"/>
      <c r="W347" s="211"/>
      <c r="X347" s="211"/>
      <c r="Y347" s="211"/>
      <c r="Z347" s="211"/>
      <c r="AA347" s="211"/>
      <c r="AB347" s="211"/>
      <c r="AC347" s="211"/>
      <c r="AD347" s="211"/>
      <c r="AE347" s="211"/>
      <c r="AF347" s="211"/>
      <c r="AG347" s="211"/>
      <c r="AH347" s="211"/>
      <c r="AI347" s="211"/>
      <c r="AJ347" s="211"/>
      <c r="AK347" s="211"/>
      <c r="AL347" s="211"/>
      <c r="AM347" s="219"/>
      <c r="AN347" s="219"/>
      <c r="AO347" s="206"/>
      <c r="AP347" s="206"/>
      <c r="AQ347" s="210"/>
      <c r="AR347" s="210"/>
    </row>
    <row r="348" spans="3:44" s="14" customFormat="1" x14ac:dyDescent="0.25">
      <c r="C348" s="210" t="str">
        <f>IF(OR(F348="",H348=""),"",IF(F348=H348,1,IF(F348&lt;H348,0,IF(F348-H348&lt;10,2,IF(F348&gt;H348,3,SE)))))</f>
        <v/>
      </c>
      <c r="D348" s="353" t="str">
        <f>V325</f>
        <v xml:space="preserve">BORUSSIA </v>
      </c>
      <c r="E348" s="353"/>
      <c r="F348" s="79" t="str">
        <f>IF(OR(Q26="",R26=""),"",SUM(Q26:R26))</f>
        <v/>
      </c>
      <c r="G348" s="15" t="s">
        <v>19</v>
      </c>
      <c r="H348" s="78" t="str">
        <f>IF(OR(Q45="",R45=""),"",SUM(Q45:R45))</f>
        <v/>
      </c>
      <c r="I348" s="353" t="str">
        <f>V322</f>
        <v>GALATASARAY</v>
      </c>
      <c r="J348" s="353"/>
      <c r="K348" s="353"/>
      <c r="L348" s="353"/>
      <c r="M348" s="353"/>
      <c r="N348" s="353"/>
      <c r="O348" s="353"/>
      <c r="P348" s="353"/>
      <c r="Q348" s="210" t="str">
        <f>IF(OR(H348="",F348=""),"",IF(H348=F348,1,IF(H348&lt;F348,0,IF(H348-F348&lt;10,2,IF(H348&gt;F348,3,SE)))))</f>
        <v/>
      </c>
      <c r="S348" s="206"/>
      <c r="T348" s="206"/>
      <c r="U348" s="210"/>
      <c r="V348" s="211"/>
      <c r="W348" s="211"/>
      <c r="X348" s="211"/>
      <c r="Y348" s="211"/>
      <c r="Z348" s="211"/>
      <c r="AA348" s="211"/>
      <c r="AB348" s="211"/>
      <c r="AC348" s="211"/>
      <c r="AD348" s="211"/>
      <c r="AE348" s="211"/>
      <c r="AF348" s="211"/>
      <c r="AG348" s="211"/>
      <c r="AH348" s="211"/>
      <c r="AI348" s="211"/>
      <c r="AJ348" s="211"/>
      <c r="AK348" s="211"/>
      <c r="AL348" s="211"/>
      <c r="AM348" s="219"/>
      <c r="AN348" s="219"/>
      <c r="AO348" s="206"/>
      <c r="AP348" s="206"/>
      <c r="AQ348" s="210"/>
      <c r="AR348" s="210"/>
    </row>
    <row r="349" spans="3:44" s="14" customFormat="1" x14ac:dyDescent="0.25">
      <c r="C349" s="210" t="str">
        <f>IF(OR(F349="",H349=""),"",IF(F349=H349,1,IF(F349&lt;H349,0,IF(F349-H349&lt;10,2,IF(F349&gt;H349,3,SE)))))</f>
        <v/>
      </c>
      <c r="D349" s="353" t="str">
        <f>V324</f>
        <v xml:space="preserve">SCHALKE 04 </v>
      </c>
      <c r="E349" s="353"/>
      <c r="F349" s="78" t="str">
        <f>IF(OR(Q29="",R29=""),"",SUM(Q29:R29))</f>
        <v/>
      </c>
      <c r="G349" s="15" t="s">
        <v>19</v>
      </c>
      <c r="H349" s="79" t="str">
        <f>IF(OR(Q37="",R37=""),"",SUM(Q37:R37))</f>
        <v/>
      </c>
      <c r="I349" s="353" t="str">
        <f>V323</f>
        <v>PORTO</v>
      </c>
      <c r="J349" s="353"/>
      <c r="K349" s="353"/>
      <c r="L349" s="353"/>
      <c r="M349" s="353"/>
      <c r="N349" s="353"/>
      <c r="O349" s="353"/>
      <c r="P349" s="353"/>
      <c r="Q349" s="210" t="str">
        <f>IF(OR(H349="",F349=""),"",IF(H349=F349,1,IF(H349&lt;F349,0,IF(H349-F349&lt;10,2,IF(H349&gt;F349,3,SE)))))</f>
        <v/>
      </c>
      <c r="S349" s="206"/>
      <c r="T349" s="206"/>
      <c r="U349" s="210"/>
      <c r="V349" s="211"/>
      <c r="W349" s="211"/>
      <c r="X349" s="211"/>
      <c r="Y349" s="211"/>
      <c r="Z349" s="211"/>
      <c r="AA349" s="211"/>
      <c r="AB349" s="211"/>
      <c r="AC349" s="211"/>
      <c r="AD349" s="211"/>
      <c r="AE349" s="211"/>
      <c r="AF349" s="211"/>
      <c r="AG349" s="211"/>
      <c r="AH349" s="211"/>
      <c r="AI349" s="211"/>
      <c r="AJ349" s="211"/>
      <c r="AK349" s="211"/>
      <c r="AL349" s="211"/>
      <c r="AM349" s="219"/>
      <c r="AN349" s="219"/>
      <c r="AO349" s="206"/>
      <c r="AP349" s="206"/>
      <c r="AQ349" s="210"/>
      <c r="AR349" s="210"/>
    </row>
    <row r="350" spans="3:44" s="14" customFormat="1" ht="15.75" thickBot="1" x14ac:dyDescent="0.3">
      <c r="C350" s="210" t="str">
        <f>IF(OR(F350="",H350=""),"",IF(F350=H350,1,IF(F350&lt;H350,0,IF(F350-H350&lt;10,2,IF(F350&gt;H350,3,SE)))))</f>
        <v/>
      </c>
      <c r="Q350" s="210" t="str">
        <f>IF(OR(H350="",F350=""),"",IF(H350=F350,1,IF(H350&lt;F350,0,IF(H350-F350&lt;10,2,IF(H350&gt;F350,3,SE)))))</f>
        <v/>
      </c>
      <c r="S350" s="206"/>
      <c r="T350" s="206"/>
      <c r="U350" s="210"/>
      <c r="V350" s="211"/>
      <c r="W350" s="211"/>
      <c r="X350" s="211"/>
      <c r="Y350" s="211"/>
      <c r="Z350" s="211"/>
      <c r="AA350" s="211"/>
      <c r="AB350" s="211"/>
      <c r="AC350" s="211"/>
      <c r="AD350" s="211"/>
      <c r="AE350" s="211"/>
      <c r="AF350" s="211"/>
      <c r="AG350" s="211"/>
      <c r="AH350" s="211"/>
      <c r="AI350" s="211"/>
      <c r="AJ350" s="211"/>
      <c r="AK350" s="211"/>
      <c r="AL350" s="211"/>
      <c r="AM350" s="219"/>
      <c r="AN350" s="219"/>
      <c r="AO350" s="206"/>
      <c r="AP350" s="206"/>
      <c r="AQ350" s="210"/>
      <c r="AR350" s="210"/>
    </row>
    <row r="351" spans="3:44" s="14" customFormat="1" x14ac:dyDescent="0.25">
      <c r="C351" s="210" t="str">
        <f>IF(OR(F351="",H351=""),"",IF(F351=H351,1,IF(F351&lt;H351,0,IF(F351-H351&lt;10,2,IF(F351&gt;H351,3,SE)))))</f>
        <v/>
      </c>
      <c r="D351" s="319" t="s">
        <v>187</v>
      </c>
      <c r="E351" s="320"/>
      <c r="F351" s="320"/>
      <c r="G351" s="320"/>
      <c r="H351" s="320"/>
      <c r="I351" s="320"/>
      <c r="J351" s="320"/>
      <c r="K351" s="320"/>
      <c r="L351" s="320"/>
      <c r="M351" s="320"/>
      <c r="N351" s="320"/>
      <c r="O351" s="320"/>
      <c r="P351" s="321"/>
      <c r="Q351" s="210" t="str">
        <f>IF(OR(H351="",F351=""),"",IF(H351=F351,1,IF(H351&lt;F351,0,IF(H351-F351&lt;10,2,IF(H351&gt;F351,3,SE)))))</f>
        <v/>
      </c>
      <c r="S351" s="206"/>
      <c r="T351" s="206"/>
      <c r="U351" s="210"/>
      <c r="V351" s="211"/>
      <c r="W351" s="211"/>
      <c r="X351" s="211"/>
      <c r="Y351" s="211"/>
      <c r="Z351" s="211"/>
      <c r="AA351" s="211"/>
      <c r="AB351" s="211"/>
      <c r="AC351" s="211"/>
      <c r="AD351" s="211"/>
      <c r="AE351" s="211"/>
      <c r="AF351" s="211"/>
      <c r="AG351" s="211"/>
      <c r="AH351" s="211"/>
      <c r="AI351" s="211"/>
      <c r="AJ351" s="211"/>
      <c r="AK351" s="211"/>
      <c r="AL351" s="211"/>
      <c r="AM351" s="219"/>
      <c r="AN351" s="219"/>
      <c r="AO351" s="206"/>
      <c r="AP351" s="206"/>
      <c r="AQ351" s="210"/>
      <c r="AR351" s="210"/>
    </row>
    <row r="352" spans="3:44" s="14" customFormat="1" ht="15.75" thickBot="1" x14ac:dyDescent="0.3">
      <c r="C352" s="210" t="str">
        <f>IF(OR(F352="",H352=""),"",IF(F352=H352,1,IF(F352&lt;H352,0,IF(F352-H352&lt;10,2,IF(F352&gt;H352,3,SE)))))</f>
        <v/>
      </c>
      <c r="D352" s="322"/>
      <c r="E352" s="323"/>
      <c r="F352" s="323"/>
      <c r="G352" s="323"/>
      <c r="H352" s="323"/>
      <c r="I352" s="323"/>
      <c r="J352" s="323"/>
      <c r="K352" s="323"/>
      <c r="L352" s="323"/>
      <c r="M352" s="323"/>
      <c r="N352" s="323"/>
      <c r="O352" s="323"/>
      <c r="P352" s="324"/>
      <c r="Q352" s="210" t="str">
        <f>IF(OR(H352="",F352=""),"",IF(H352=F352,1,IF(H352&lt;F352,0,IF(H352-F352&lt;10,2,IF(H352&gt;F352,3,SE)))))</f>
        <v/>
      </c>
      <c r="S352" s="206"/>
      <c r="T352" s="206"/>
      <c r="U352" s="210"/>
      <c r="V352" s="211"/>
      <c r="W352" s="211"/>
      <c r="X352" s="211"/>
      <c r="Y352" s="211"/>
      <c r="Z352" s="211"/>
      <c r="AA352" s="211"/>
      <c r="AB352" s="211"/>
      <c r="AC352" s="211"/>
      <c r="AD352" s="211"/>
      <c r="AE352" s="211"/>
      <c r="AF352" s="211"/>
      <c r="AG352" s="211"/>
      <c r="AH352" s="211"/>
      <c r="AI352" s="211"/>
      <c r="AJ352" s="211"/>
      <c r="AK352" s="211"/>
      <c r="AL352" s="211"/>
      <c r="AM352" s="219"/>
      <c r="AN352" s="219"/>
      <c r="AO352" s="206"/>
      <c r="AP352" s="206"/>
      <c r="AQ352" s="210"/>
      <c r="AR352" s="210"/>
    </row>
    <row r="353" spans="3:44" s="14" customFormat="1" x14ac:dyDescent="0.25">
      <c r="C353" s="210" t="str">
        <f>IF(OR(F353="",H353=""),"",IF(F353=H353,1,IF(F353&lt;H353,0,IF(F353-H353&lt;10,2,IF(F353&gt;H353,3,SE)))))</f>
        <v/>
      </c>
      <c r="Q353" s="210" t="str">
        <f>IF(OR(H353="",F353=""),"",IF(H353=F353,1,IF(H353&lt;F353,0,IF(H353-F353&lt;10,2,IF(H353&gt;F353,3,SE)))))</f>
        <v/>
      </c>
      <c r="S353" s="206"/>
      <c r="T353" s="206"/>
      <c r="U353" s="210"/>
      <c r="V353" s="211"/>
      <c r="W353" s="211"/>
      <c r="X353" s="211"/>
      <c r="Y353" s="211"/>
      <c r="Z353" s="211"/>
      <c r="AA353" s="211"/>
      <c r="AB353" s="211"/>
      <c r="AC353" s="211"/>
      <c r="AD353" s="211"/>
      <c r="AE353" s="211"/>
      <c r="AF353" s="211"/>
      <c r="AG353" s="211"/>
      <c r="AH353" s="211"/>
      <c r="AI353" s="211"/>
      <c r="AJ353" s="211"/>
      <c r="AK353" s="211"/>
      <c r="AL353" s="211"/>
      <c r="AM353" s="219"/>
      <c r="AN353" s="219"/>
      <c r="AO353" s="206"/>
      <c r="AP353" s="206"/>
      <c r="AQ353" s="210"/>
      <c r="AR353" s="210"/>
    </row>
    <row r="354" spans="3:44" s="14" customFormat="1" x14ac:dyDescent="0.25">
      <c r="C354" s="210" t="str">
        <f>IF(OR(F354="",H354=""),"",IF(F354=H354,1,IF(F354&lt;H354,0,IF(F354-H354&lt;10,2,IF(F354&gt;H354,3,SE)))))</f>
        <v/>
      </c>
      <c r="D354" s="353" t="str">
        <f>V325</f>
        <v xml:space="preserve">BORUSSIA </v>
      </c>
      <c r="E354" s="353"/>
      <c r="F354" s="78" t="str">
        <f>IF(OR(S26="",T26=""),"",SUM(S26:T26))</f>
        <v/>
      </c>
      <c r="G354" s="16" t="s">
        <v>19</v>
      </c>
      <c r="H354" s="79" t="str">
        <f>IF(OR(S37="",T37=""),"",SUM(S37:T37))</f>
        <v/>
      </c>
      <c r="I354" s="353" t="str">
        <f>V323</f>
        <v>PORTO</v>
      </c>
      <c r="J354" s="353"/>
      <c r="K354" s="353"/>
      <c r="L354" s="353"/>
      <c r="M354" s="353"/>
      <c r="N354" s="353"/>
      <c r="O354" s="353"/>
      <c r="P354" s="353"/>
      <c r="Q354" s="210" t="str">
        <f>IF(OR(H354="",F354=""),"",IF(H354=F354,1,IF(H354&lt;F354,0,IF(H354-F354&lt;10,2,IF(H354&gt;F354,3,SE)))))</f>
        <v/>
      </c>
      <c r="S354" s="206"/>
      <c r="T354" s="206"/>
      <c r="U354" s="210"/>
      <c r="V354" s="211"/>
      <c r="W354" s="211"/>
      <c r="X354" s="211"/>
      <c r="Y354" s="211"/>
      <c r="Z354" s="211"/>
      <c r="AA354" s="211"/>
      <c r="AB354" s="211"/>
      <c r="AC354" s="211"/>
      <c r="AD354" s="211"/>
      <c r="AE354" s="211"/>
      <c r="AF354" s="211"/>
      <c r="AG354" s="211"/>
      <c r="AH354" s="211"/>
      <c r="AI354" s="211"/>
      <c r="AJ354" s="211"/>
      <c r="AK354" s="211"/>
      <c r="AL354" s="211"/>
      <c r="AM354" s="219"/>
      <c r="AN354" s="219"/>
      <c r="AO354" s="206"/>
      <c r="AP354" s="206"/>
      <c r="AQ354" s="210"/>
      <c r="AR354" s="210"/>
    </row>
    <row r="355" spans="3:44" s="14" customFormat="1" x14ac:dyDescent="0.25">
      <c r="C355" s="210" t="str">
        <f>IF(OR(F355="",H355=""),"",IF(F355=H355,1,IF(F355&lt;H355,0,IF(F355-H355&lt;10,2,IF(F355&gt;H355,3,SE)))))</f>
        <v/>
      </c>
      <c r="D355" s="353" t="str">
        <f>V324</f>
        <v xml:space="preserve">SCHALKE 04 </v>
      </c>
      <c r="E355" s="353"/>
      <c r="F355" s="79" t="str">
        <f>IF(OR(S29="",T29=""),"",SUM(S29:T29))</f>
        <v/>
      </c>
      <c r="G355" s="16" t="s">
        <v>19</v>
      </c>
      <c r="H355" s="79" t="str">
        <f>IF(OR(S45="",T45=""),"",SUM(S45:T45))</f>
        <v/>
      </c>
      <c r="I355" s="353" t="str">
        <f>V322</f>
        <v>GALATASARAY</v>
      </c>
      <c r="J355" s="353"/>
      <c r="K355" s="353"/>
      <c r="L355" s="353"/>
      <c r="M355" s="353"/>
      <c r="N355" s="353"/>
      <c r="O355" s="353"/>
      <c r="P355" s="353"/>
      <c r="Q355" s="210" t="str">
        <f>IF(OR(H355="",F355=""),"",IF(H355=F355,1,IF(H355&lt;F355,0,IF(H355-F355&lt;10,2,IF(H355&gt;F355,3,SE)))))</f>
        <v/>
      </c>
      <c r="S355" s="206"/>
      <c r="T355" s="206"/>
      <c r="U355" s="210"/>
      <c r="V355" s="211"/>
      <c r="W355" s="211"/>
      <c r="X355" s="211"/>
      <c r="Y355" s="211"/>
      <c r="Z355" s="211"/>
      <c r="AA355" s="211"/>
      <c r="AB355" s="211"/>
      <c r="AC355" s="211"/>
      <c r="AD355" s="211"/>
      <c r="AE355" s="211"/>
      <c r="AF355" s="211"/>
      <c r="AG355" s="211"/>
      <c r="AH355" s="211"/>
      <c r="AI355" s="211"/>
      <c r="AJ355" s="211"/>
      <c r="AK355" s="211"/>
      <c r="AL355" s="211"/>
      <c r="AM355" s="219"/>
      <c r="AN355" s="219"/>
      <c r="AO355" s="206"/>
      <c r="AP355" s="206"/>
      <c r="AQ355" s="210"/>
      <c r="AR355" s="210"/>
    </row>
    <row r="356" spans="3:44" s="14" customFormat="1" ht="15.75" thickBot="1" x14ac:dyDescent="0.3">
      <c r="C356" s="210" t="str">
        <f>IF(OR(F356="",H356=""),"",IF(F356=H356,1,IF(F356&lt;H356,0,IF(F356-H356&lt;10,2,IF(F356&gt;H356,3,SE)))))</f>
        <v/>
      </c>
      <c r="Q356" s="210" t="str">
        <f>IF(OR(H356="",F356=""),"",IF(H356=F356,1,IF(H356&lt;F356,0,IF(H356-F356&lt;10,2,IF(H356&gt;F356,3,SE)))))</f>
        <v/>
      </c>
      <c r="S356" s="206"/>
      <c r="T356" s="206"/>
      <c r="U356" s="210"/>
      <c r="V356" s="211"/>
      <c r="W356" s="211"/>
      <c r="X356" s="211"/>
      <c r="Y356" s="211"/>
      <c r="Z356" s="211"/>
      <c r="AA356" s="211"/>
      <c r="AB356" s="211"/>
      <c r="AC356" s="211"/>
      <c r="AD356" s="211"/>
      <c r="AE356" s="211"/>
      <c r="AF356" s="211"/>
      <c r="AG356" s="211"/>
      <c r="AH356" s="211"/>
      <c r="AI356" s="211"/>
      <c r="AJ356" s="211"/>
      <c r="AK356" s="211"/>
      <c r="AL356" s="211"/>
      <c r="AM356" s="219"/>
      <c r="AN356" s="219"/>
      <c r="AO356" s="206"/>
      <c r="AP356" s="206"/>
      <c r="AQ356" s="210"/>
      <c r="AR356" s="210"/>
    </row>
    <row r="357" spans="3:44" s="14" customFormat="1" x14ac:dyDescent="0.25">
      <c r="C357" s="210" t="str">
        <f>IF(OR(F357="",H357=""),"",IF(F357=H357,1,IF(F357&lt;H357,0,IF(F357-H357&lt;10,2,IF(F357&gt;H357,3,SE)))))</f>
        <v/>
      </c>
      <c r="D357" s="319" t="s">
        <v>188</v>
      </c>
      <c r="E357" s="320"/>
      <c r="F357" s="320"/>
      <c r="G357" s="320"/>
      <c r="H357" s="320"/>
      <c r="I357" s="320"/>
      <c r="J357" s="320"/>
      <c r="K357" s="320"/>
      <c r="L357" s="320"/>
      <c r="M357" s="320"/>
      <c r="N357" s="320"/>
      <c r="O357" s="320"/>
      <c r="P357" s="321"/>
      <c r="Q357" s="210" t="str">
        <f>IF(OR(H357="",F357=""),"",IF(H357=F357,1,IF(H357&lt;F357,0,IF(H357-F357&lt;10,2,IF(H357&gt;F357,3,SE)))))</f>
        <v/>
      </c>
      <c r="S357" s="206"/>
      <c r="T357" s="206"/>
      <c r="U357" s="210"/>
      <c r="V357" s="211"/>
      <c r="W357" s="211"/>
      <c r="X357" s="211"/>
      <c r="Y357" s="211"/>
      <c r="Z357" s="211"/>
      <c r="AA357" s="211"/>
      <c r="AB357" s="211"/>
      <c r="AC357" s="211"/>
      <c r="AD357" s="211"/>
      <c r="AE357" s="211"/>
      <c r="AF357" s="211"/>
      <c r="AG357" s="211"/>
      <c r="AH357" s="211"/>
      <c r="AI357" s="211"/>
      <c r="AJ357" s="211"/>
      <c r="AK357" s="211"/>
      <c r="AL357" s="211"/>
      <c r="AM357" s="219"/>
      <c r="AN357" s="219"/>
      <c r="AO357" s="206"/>
      <c r="AP357" s="206"/>
      <c r="AQ357" s="210"/>
      <c r="AR357" s="210"/>
    </row>
    <row r="358" spans="3:44" s="14" customFormat="1" ht="15.75" thickBot="1" x14ac:dyDescent="0.3">
      <c r="C358" s="210" t="str">
        <f>IF(OR(F358="",H358=""),"",IF(F358=H358,1,IF(F358&lt;H358,0,IF(F358-H358&lt;10,2,IF(F358&gt;H358,3,SE)))))</f>
        <v/>
      </c>
      <c r="D358" s="322"/>
      <c r="E358" s="323"/>
      <c r="F358" s="323"/>
      <c r="G358" s="323"/>
      <c r="H358" s="323"/>
      <c r="I358" s="323"/>
      <c r="J358" s="323"/>
      <c r="K358" s="323"/>
      <c r="L358" s="323"/>
      <c r="M358" s="323"/>
      <c r="N358" s="323"/>
      <c r="O358" s="323"/>
      <c r="P358" s="324"/>
      <c r="Q358" s="210" t="str">
        <f>IF(OR(H358="",F358=""),"",IF(H358=F358,1,IF(H358&lt;F358,0,IF(H358-F358&lt;10,2,IF(H358&gt;F358,3,SE)))))</f>
        <v/>
      </c>
      <c r="S358" s="206"/>
      <c r="T358" s="206"/>
      <c r="U358" s="210"/>
      <c r="V358" s="211"/>
      <c r="W358" s="211"/>
      <c r="X358" s="211"/>
      <c r="Y358" s="211"/>
      <c r="Z358" s="211"/>
      <c r="AA358" s="211"/>
      <c r="AB358" s="211"/>
      <c r="AC358" s="211"/>
      <c r="AD358" s="211"/>
      <c r="AE358" s="211"/>
      <c r="AF358" s="211"/>
      <c r="AG358" s="211"/>
      <c r="AH358" s="211"/>
      <c r="AI358" s="211"/>
      <c r="AJ358" s="211"/>
      <c r="AK358" s="211"/>
      <c r="AL358" s="211"/>
      <c r="AM358" s="219"/>
      <c r="AN358" s="219"/>
      <c r="AO358" s="206"/>
      <c r="AP358" s="206"/>
      <c r="AQ358" s="210"/>
      <c r="AR358" s="210"/>
    </row>
    <row r="359" spans="3:44" s="14" customFormat="1" x14ac:dyDescent="0.25">
      <c r="C359" s="210" t="str">
        <f>IF(OR(F359="",H359=""),"",IF(F359=H359,1,IF(F359&lt;H359,0,IF(F359-H359&lt;10,2,IF(F359&gt;H359,3,SE)))))</f>
        <v/>
      </c>
      <c r="Q359" s="210" t="str">
        <f>IF(OR(H359="",F359=""),"",IF(H359=F359,1,IF(H359&lt;F359,0,IF(H359-F359&lt;10,2,IF(H359&gt;F359,3,SE)))))</f>
        <v/>
      </c>
      <c r="S359" s="206"/>
      <c r="T359" s="206"/>
      <c r="U359" s="210"/>
      <c r="V359" s="211"/>
      <c r="W359" s="211"/>
      <c r="X359" s="211"/>
      <c r="Y359" s="211"/>
      <c r="Z359" s="211"/>
      <c r="AA359" s="211"/>
      <c r="AB359" s="211"/>
      <c r="AC359" s="211"/>
      <c r="AD359" s="211"/>
      <c r="AE359" s="211"/>
      <c r="AF359" s="211"/>
      <c r="AG359" s="211"/>
      <c r="AH359" s="211"/>
      <c r="AI359" s="211"/>
      <c r="AJ359" s="211"/>
      <c r="AK359" s="211"/>
      <c r="AL359" s="211"/>
      <c r="AM359" s="219"/>
      <c r="AN359" s="219"/>
      <c r="AO359" s="206"/>
      <c r="AP359" s="206"/>
      <c r="AQ359" s="210"/>
      <c r="AR359" s="210"/>
    </row>
    <row r="360" spans="3:44" s="14" customFormat="1" x14ac:dyDescent="0.25">
      <c r="C360" s="210" t="str">
        <f>IF(OR(F360="",H360=""),"",IF(F360=H360,1,IF(F360&lt;H360,0,IF(F360-H360&lt;10,2,IF(F360&gt;H360,3,SE)))))</f>
        <v/>
      </c>
      <c r="D360" s="353" t="str">
        <f>V325</f>
        <v xml:space="preserve">BORUSSIA </v>
      </c>
      <c r="E360" s="353"/>
      <c r="F360" s="78" t="str">
        <f>IF(OR(U26="",V26=""),"",SUM(U26:V26))</f>
        <v/>
      </c>
      <c r="G360" s="15" t="s">
        <v>19</v>
      </c>
      <c r="H360" s="79" t="str">
        <f>IF(OR(U29="",V29=""),"",SUM(U29:V29))</f>
        <v/>
      </c>
      <c r="I360" s="353" t="str">
        <f>V324</f>
        <v xml:space="preserve">SCHALKE 04 </v>
      </c>
      <c r="J360" s="353"/>
      <c r="K360" s="353"/>
      <c r="L360" s="353"/>
      <c r="M360" s="353"/>
      <c r="N360" s="353"/>
      <c r="O360" s="353"/>
      <c r="P360" s="353"/>
      <c r="Q360" s="210" t="str">
        <f>IF(OR(H360="",F360=""),"",IF(H360=F360,1,IF(H360&lt;F360,0,IF(H360-F360&lt;10,2,IF(H360&gt;F360,3,SE)))))</f>
        <v/>
      </c>
      <c r="S360" s="206"/>
      <c r="T360" s="206"/>
      <c r="U360" s="210"/>
      <c r="V360" s="211"/>
      <c r="W360" s="211"/>
      <c r="X360" s="211"/>
      <c r="Y360" s="211"/>
      <c r="Z360" s="211"/>
      <c r="AA360" s="211"/>
      <c r="AB360" s="211"/>
      <c r="AC360" s="211"/>
      <c r="AD360" s="211"/>
      <c r="AE360" s="211"/>
      <c r="AF360" s="211"/>
      <c r="AG360" s="211"/>
      <c r="AH360" s="211"/>
      <c r="AI360" s="211"/>
      <c r="AJ360" s="211"/>
      <c r="AK360" s="211"/>
      <c r="AL360" s="211"/>
      <c r="AM360" s="219"/>
      <c r="AN360" s="219"/>
      <c r="AO360" s="206"/>
      <c r="AP360" s="206"/>
      <c r="AQ360" s="210"/>
      <c r="AR360" s="210"/>
    </row>
    <row r="361" spans="3:44" s="14" customFormat="1" x14ac:dyDescent="0.25">
      <c r="C361" s="210" t="str">
        <f>IF(OR(F361="",H361=""),"",IF(F361=H361,1,IF(F361&lt;H361,0,IF(F361-H361&lt;10,2,IF(F361&gt;H361,3,SE)))))</f>
        <v/>
      </c>
      <c r="D361" s="353" t="str">
        <f>V323</f>
        <v>PORTO</v>
      </c>
      <c r="E361" s="353"/>
      <c r="F361" s="79" t="str">
        <f>IF(OR(U37="",V37=""),"",SUM(U37:V37))</f>
        <v/>
      </c>
      <c r="G361" s="15" t="s">
        <v>19</v>
      </c>
      <c r="H361" s="78" t="str">
        <f>IF(OR(U45="",V45=""),"",SUM(U45:V45))</f>
        <v/>
      </c>
      <c r="I361" s="353" t="str">
        <f>V322</f>
        <v>GALATASARAY</v>
      </c>
      <c r="J361" s="353"/>
      <c r="K361" s="353"/>
      <c r="L361" s="353"/>
      <c r="M361" s="353"/>
      <c r="N361" s="353"/>
      <c r="O361" s="353"/>
      <c r="P361" s="353"/>
      <c r="Q361" s="210" t="str">
        <f>IF(OR(H361="",F361=""),"",IF(H361=F361,1,IF(H361&lt;F361,0,IF(H361-F361&lt;10,2,IF(H361&gt;F361,3,SE)))))</f>
        <v/>
      </c>
      <c r="S361" s="206"/>
      <c r="T361" s="206"/>
      <c r="U361" s="210"/>
      <c r="V361" s="211"/>
      <c r="W361" s="211"/>
      <c r="X361" s="211"/>
      <c r="Y361" s="211"/>
      <c r="Z361" s="211"/>
      <c r="AA361" s="211"/>
      <c r="AB361" s="211"/>
      <c r="AC361" s="211"/>
      <c r="AD361" s="211"/>
      <c r="AE361" s="211"/>
      <c r="AF361" s="211"/>
      <c r="AG361" s="211"/>
      <c r="AH361" s="211"/>
      <c r="AI361" s="211"/>
      <c r="AJ361" s="211"/>
      <c r="AK361" s="211"/>
      <c r="AL361" s="211"/>
      <c r="AM361" s="219"/>
      <c r="AN361" s="219"/>
      <c r="AO361" s="206"/>
      <c r="AP361" s="206"/>
      <c r="AQ361" s="210"/>
      <c r="AR361" s="210"/>
    </row>
    <row r="362" spans="3:44" s="14" customFormat="1" ht="15.75" thickBot="1" x14ac:dyDescent="0.3">
      <c r="C362" s="210" t="str">
        <f>IF(OR(F362="",H362=""),"",IF(F362=H362,1,IF(F362&lt;H362,0,IF(F362-H362&lt;10,2,IF(F362&gt;H362,3,SE)))))</f>
        <v/>
      </c>
      <c r="Q362" s="210" t="str">
        <f>IF(OR(H362="",F362=""),"",IF(H362=F362,1,IF(H362&lt;F362,0,IF(H362-F362&lt;10,2,IF(H362&gt;F362,3,SE)))))</f>
        <v/>
      </c>
      <c r="S362" s="206"/>
      <c r="T362" s="206"/>
      <c r="U362" s="210"/>
      <c r="V362" s="211"/>
      <c r="W362" s="211"/>
      <c r="X362" s="211"/>
      <c r="Y362" s="211"/>
      <c r="Z362" s="211"/>
      <c r="AA362" s="211"/>
      <c r="AB362" s="211"/>
      <c r="AC362" s="211"/>
      <c r="AD362" s="211"/>
      <c r="AE362" s="211"/>
      <c r="AF362" s="211"/>
      <c r="AG362" s="211"/>
      <c r="AH362" s="211"/>
      <c r="AI362" s="211"/>
      <c r="AJ362" s="211"/>
      <c r="AK362" s="211"/>
      <c r="AL362" s="211"/>
      <c r="AM362" s="219"/>
      <c r="AN362" s="219"/>
      <c r="AO362" s="206"/>
      <c r="AP362" s="206"/>
      <c r="AQ362" s="210"/>
      <c r="AR362" s="210"/>
    </row>
    <row r="363" spans="3:44" s="14" customFormat="1" ht="15" customHeight="1" x14ac:dyDescent="0.25">
      <c r="C363" s="210" t="str">
        <f>IF(OR(F363="",H363=""),"",IF(F363=H363,1,IF(F363&lt;H363,0,IF(F363-H363&lt;10,2,IF(F363&gt;H363,3,SE)))))</f>
        <v/>
      </c>
      <c r="D363" s="319" t="s">
        <v>65</v>
      </c>
      <c r="E363" s="320"/>
      <c r="F363" s="320"/>
      <c r="G363" s="320"/>
      <c r="H363" s="320"/>
      <c r="I363" s="320"/>
      <c r="J363" s="320"/>
      <c r="K363" s="320"/>
      <c r="L363" s="320"/>
      <c r="M363" s="320"/>
      <c r="N363" s="320"/>
      <c r="O363" s="321"/>
      <c r="Q363" s="210" t="str">
        <f>IF(OR(H363="",F363=""),"",IF(H363=F363,1,IF(H363&lt;F363,0,IF(H363-F363&lt;10,2,IF(H363&gt;F363,3,SE)))))</f>
        <v/>
      </c>
      <c r="R363" s="14" t="s">
        <v>11</v>
      </c>
      <c r="S363" s="206"/>
      <c r="T363" s="206"/>
      <c r="U363" s="210"/>
      <c r="V363" s="211"/>
      <c r="W363" s="211"/>
      <c r="X363" s="211"/>
      <c r="Y363" s="211"/>
      <c r="Z363" s="211"/>
      <c r="AA363" s="211"/>
      <c r="AB363" s="211"/>
      <c r="AC363" s="211"/>
      <c r="AD363" s="211"/>
      <c r="AE363" s="211"/>
      <c r="AF363" s="211"/>
      <c r="AG363" s="211"/>
      <c r="AH363" s="211"/>
      <c r="AI363" s="211"/>
      <c r="AJ363" s="211"/>
      <c r="AK363" s="211"/>
      <c r="AL363" s="211"/>
      <c r="AM363" s="219"/>
      <c r="AN363" s="219"/>
      <c r="AO363" s="206"/>
      <c r="AP363" s="206"/>
      <c r="AQ363" s="210"/>
      <c r="AR363" s="210"/>
    </row>
    <row r="364" spans="3:44" s="14" customFormat="1" ht="15.75" customHeight="1" thickBot="1" x14ac:dyDescent="0.3">
      <c r="C364" s="210" t="str">
        <f>IF(OR(F364="",H364=""),"",IF(F364=H364,1,IF(F364&lt;H364,0,IF(F364-H364&lt;10,2,IF(F364&gt;H364,3,SE)))))</f>
        <v/>
      </c>
      <c r="D364" s="322"/>
      <c r="E364" s="323"/>
      <c r="F364" s="323"/>
      <c r="G364" s="323"/>
      <c r="H364" s="323"/>
      <c r="I364" s="323"/>
      <c r="J364" s="323"/>
      <c r="K364" s="323"/>
      <c r="L364" s="323"/>
      <c r="M364" s="323"/>
      <c r="N364" s="323"/>
      <c r="O364" s="324"/>
      <c r="Q364" s="210" t="str">
        <f>IF(OR(H364="",F364=""),"",IF(H364=F364,1,IF(H364&lt;F364,0,IF(H364-F364&lt;10,2,IF(H364&gt;F364,3,SE)))))</f>
        <v/>
      </c>
      <c r="R364" s="14" t="s">
        <v>14</v>
      </c>
      <c r="S364" s="206"/>
      <c r="T364" s="206"/>
      <c r="U364" s="210"/>
      <c r="V364" s="211"/>
      <c r="W364" s="211"/>
      <c r="X364" s="211"/>
      <c r="Y364" s="211"/>
      <c r="Z364" s="211"/>
      <c r="AA364" s="211"/>
      <c r="AB364" s="211"/>
      <c r="AC364" s="211"/>
      <c r="AD364" s="211"/>
      <c r="AE364" s="211"/>
      <c r="AF364" s="211"/>
      <c r="AG364" s="211"/>
      <c r="AH364" s="211"/>
      <c r="AI364" s="211"/>
      <c r="AJ364" s="211"/>
      <c r="AK364" s="211"/>
      <c r="AL364" s="211"/>
      <c r="AM364" s="219"/>
      <c r="AN364" s="219"/>
      <c r="AO364" s="206"/>
      <c r="AP364" s="206"/>
      <c r="AQ364" s="210"/>
      <c r="AR364" s="210"/>
    </row>
    <row r="365" spans="3:44" s="14" customFormat="1" ht="15.75" thickBot="1" x14ac:dyDescent="0.3">
      <c r="C365" s="210"/>
      <c r="D365" s="1" t="s">
        <v>10</v>
      </c>
      <c r="E365" s="2" t="s">
        <v>8</v>
      </c>
      <c r="F365" s="4" t="s">
        <v>53</v>
      </c>
      <c r="G365" s="4" t="s">
        <v>2</v>
      </c>
      <c r="H365" s="4" t="s">
        <v>49</v>
      </c>
      <c r="I365" s="4" t="s">
        <v>50</v>
      </c>
      <c r="J365" s="4" t="s">
        <v>51</v>
      </c>
      <c r="K365" s="4" t="s">
        <v>52</v>
      </c>
      <c r="L365" s="4" t="s">
        <v>12</v>
      </c>
      <c r="M365" s="4" t="s">
        <v>3</v>
      </c>
      <c r="N365" s="4" t="s">
        <v>4</v>
      </c>
      <c r="O365" s="5" t="s">
        <v>54</v>
      </c>
      <c r="Q365" s="210"/>
      <c r="R365" s="14" t="s">
        <v>55</v>
      </c>
      <c r="S365" s="206"/>
      <c r="T365" s="206"/>
      <c r="U365" s="212" t="s">
        <v>10</v>
      </c>
      <c r="V365" s="213" t="s">
        <v>1</v>
      </c>
      <c r="W365" s="213" t="s">
        <v>53</v>
      </c>
      <c r="X365" s="213"/>
      <c r="Y365" s="213" t="s">
        <v>2</v>
      </c>
      <c r="Z365" s="213" t="s">
        <v>49</v>
      </c>
      <c r="AA365" s="213"/>
      <c r="AB365" s="213"/>
      <c r="AC365" s="213" t="s">
        <v>50</v>
      </c>
      <c r="AD365" s="213" t="s">
        <v>51</v>
      </c>
      <c r="AE365" s="213" t="s">
        <v>52</v>
      </c>
      <c r="AF365" s="213" t="s">
        <v>12</v>
      </c>
      <c r="AG365" s="213" t="s">
        <v>3</v>
      </c>
      <c r="AH365" s="213" t="s">
        <v>4</v>
      </c>
      <c r="AI365" s="213" t="s">
        <v>54</v>
      </c>
      <c r="AJ365" s="213" t="s">
        <v>5</v>
      </c>
      <c r="AK365" s="213" t="s">
        <v>6</v>
      </c>
      <c r="AL365" s="213" t="s">
        <v>7</v>
      </c>
      <c r="AM365" s="219"/>
      <c r="AN365" s="219"/>
      <c r="AO365" s="206"/>
      <c r="AP365" s="206"/>
      <c r="AQ365" s="210"/>
      <c r="AR365" s="210"/>
    </row>
    <row r="366" spans="3:44" s="14" customFormat="1" x14ac:dyDescent="0.25">
      <c r="C366" s="210"/>
      <c r="D366" s="18" t="s">
        <v>13</v>
      </c>
      <c r="E366" s="7" t="str">
        <f>VLOOKUP(AL366,$U$366:$AK$369,2)</f>
        <v xml:space="preserve">MILAN </v>
      </c>
      <c r="F366" s="7">
        <f>VLOOKUP(AL366,$U$366:$AK$369,3)</f>
        <v>0</v>
      </c>
      <c r="G366" s="7">
        <f>VLOOKUP(AL366,$U$366:$AK$369,4)</f>
        <v>0</v>
      </c>
      <c r="H366" s="11">
        <f>VLOOKUP(AL366,$U$366:$AK$369,5)</f>
        <v>0</v>
      </c>
      <c r="I366" s="11">
        <f>VLOOKUP(AL366,$U$366:$AK$369,6)</f>
        <v>0</v>
      </c>
      <c r="J366" s="11">
        <f>VLOOKUP(AL366,$U$366:$AK$369,7)</f>
        <v>0</v>
      </c>
      <c r="K366" s="11">
        <f>VLOOKUP(AL366,$U$366:$AK$369,8)</f>
        <v>0</v>
      </c>
      <c r="L366" s="11">
        <f>VLOOKUP(AL366,$U$366:$AK$369,9)</f>
        <v>0</v>
      </c>
      <c r="M366" s="11">
        <f>VLOOKUP(AL366,$U$366:$AK$369,10)</f>
        <v>0</v>
      </c>
      <c r="N366" s="7">
        <f>VLOOKUP(AL366,$U$366:$AK$369,11)</f>
        <v>0</v>
      </c>
      <c r="O366" s="92">
        <f>VLOOKUP(AL366,$U$366:$AK$369,12)</f>
        <v>0</v>
      </c>
      <c r="Q366" s="210"/>
      <c r="R366" s="14" t="s">
        <v>56</v>
      </c>
      <c r="S366" s="206"/>
      <c r="T366" s="206"/>
      <c r="U366" s="212">
        <v>1</v>
      </c>
      <c r="V366" s="215" t="str">
        <f>C44</f>
        <v>SHAKHTAR DONETSK</v>
      </c>
      <c r="W366" s="215">
        <f>COUNT(H374,H381,H387,H392,H399,H405)</f>
        <v>0</v>
      </c>
      <c r="X366" s="215"/>
      <c r="Y366" s="215">
        <f>SUM(Q374,Q381,Q387,Q392,Q399,Q405)</f>
        <v>0</v>
      </c>
      <c r="Z366" s="215">
        <f>SUM(COUNTIFS($C$374:$C$405,3,$D$374:$D$405,V366),COUNTIFS($I$374:$I$405,V366,$Q$374:$Q$405,3))</f>
        <v>0</v>
      </c>
      <c r="AA366" s="215"/>
      <c r="AB366" s="215"/>
      <c r="AC366" s="215">
        <f>SUM(COUNTIFS($C$374:$C$405,2,$D$374:$D$405,V368),COUNTIFS($I$374:$I$405,V368,$Q$374:$Q$405,2))</f>
        <v>0</v>
      </c>
      <c r="AD366" s="215">
        <f>SUM(COUNTIFS($C$374:$C$405,1,$D$374:$D$405,V366),COUNTIFS($I$374:$I$405,V366,$Q$374:$Q$405,1))</f>
        <v>0</v>
      </c>
      <c r="AE366" s="215">
        <f>SUM(COUNTIFS($C$374:$C$405,0,$D$374:$D$405,V366),COUNTIFS($I$374:$I$405,V366,$Q$374:$Q$405,0))</f>
        <v>0</v>
      </c>
      <c r="AF366" s="216">
        <f>SUM(H392,H399,H405,H374,H381,H387)</f>
        <v>0</v>
      </c>
      <c r="AG366" s="216">
        <f>SUM(F374,F381,F387,F392,F399,F405)</f>
        <v>0</v>
      </c>
      <c r="AH366" s="216">
        <f>AF366-AG366</f>
        <v>0</v>
      </c>
      <c r="AI366" s="216">
        <f>IF(OR($F$374="",$H$374=""),0,(Y366/(W366*3)))</f>
        <v>0</v>
      </c>
      <c r="AJ366" s="215">
        <f>(Y366*10^10)+((AF366+5000)*10^6)+AH366*10+U366</f>
        <v>5000000001</v>
      </c>
      <c r="AK366" s="215">
        <f>LARGE(AJ$366:AJ$369,U366)</f>
        <v>5000000004</v>
      </c>
      <c r="AL366" s="215">
        <f>MATCH(AK366,$AJ$366:$AJ$369,0)</f>
        <v>4</v>
      </c>
      <c r="AM366" s="219"/>
      <c r="AN366" s="219"/>
      <c r="AO366" s="206"/>
      <c r="AP366" s="206"/>
      <c r="AQ366" s="210"/>
      <c r="AR366" s="210"/>
    </row>
    <row r="367" spans="3:44" s="14" customFormat="1" x14ac:dyDescent="0.25">
      <c r="C367" s="210"/>
      <c r="D367" s="19" t="s">
        <v>15</v>
      </c>
      <c r="E367" s="7" t="str">
        <f>VLOOKUP(AL367,$U$366:$AK$369,2)</f>
        <v xml:space="preserve">ATL.MADRID </v>
      </c>
      <c r="F367" s="7">
        <f>VLOOKUP(AL367,$U$366:$AK$369,3)</f>
        <v>0</v>
      </c>
      <c r="G367" s="7">
        <f>VLOOKUP(AL367,$U$366:$AK$369,4)</f>
        <v>0</v>
      </c>
      <c r="H367" s="11">
        <f>VLOOKUP(AL367,$U$366:$AK$369,5)</f>
        <v>0</v>
      </c>
      <c r="I367" s="11">
        <f>VLOOKUP(AL367,$U$366:$AK$369,6)</f>
        <v>0</v>
      </c>
      <c r="J367" s="11">
        <f>VLOOKUP(AL367,$U$366:$AK$369,7)</f>
        <v>0</v>
      </c>
      <c r="K367" s="11">
        <f>VLOOKUP(AL367,$U$366:$AK$369,8)</f>
        <v>0</v>
      </c>
      <c r="L367" s="11">
        <f>VLOOKUP(AL367,$U$366:$AK$369,9)</f>
        <v>0</v>
      </c>
      <c r="M367" s="11">
        <f>VLOOKUP(AL367,$U$366:$AK$369,10)</f>
        <v>0</v>
      </c>
      <c r="N367" s="7">
        <f>VLOOKUP(AL367,$U$366:$AK$369,11)</f>
        <v>0</v>
      </c>
      <c r="O367" s="92">
        <f>VLOOKUP(AL367,$U$366:$AK$369,12)</f>
        <v>0</v>
      </c>
      <c r="Q367" s="210"/>
      <c r="R367" s="14" t="s">
        <v>57</v>
      </c>
      <c r="S367" s="206"/>
      <c r="T367" s="206"/>
      <c r="U367" s="212">
        <v>2</v>
      </c>
      <c r="V367" s="215" t="str">
        <f>C36</f>
        <v>PARIS SAINT-GERMAIN</v>
      </c>
      <c r="W367" s="215">
        <f>COUNT(H375,H380,F387,H393,H398,F405)</f>
        <v>0</v>
      </c>
      <c r="X367" s="215"/>
      <c r="Y367" s="215">
        <f>SUM(Q375,Q380,C387,Q393,Q398,C405)</f>
        <v>0</v>
      </c>
      <c r="Z367" s="215">
        <f>SUM(COUNTIFS($C$374:$C$405,3,$D$374:$D$405,V367),COUNTIFS($I$374:$I$405,V367,$Q$374:$Q$405,3))</f>
        <v>0</v>
      </c>
      <c r="AA367" s="215"/>
      <c r="AB367" s="215"/>
      <c r="AC367" s="215">
        <f>SUM(COUNTIFS($C$374:$C$405,2,$D$374:$D$405,V369),COUNTIFS($I$374:$I$405,V369,$Q$374:$Q$405,2))</f>
        <v>0</v>
      </c>
      <c r="AD367" s="215">
        <f>SUM(COUNTIFS($C$374:$C$405,1,$D$374:$D$405,V367),COUNTIFS($I$374:$I$405,V367,$Q$374:$Q$405,1))</f>
        <v>0</v>
      </c>
      <c r="AE367" s="215">
        <f>SUM(COUNTIFS($C$374:$C$405,0,$D$374:$D$405,V367),COUNTIFS($I$374:$I$405,V367,$Q$374:$Q$405,0))</f>
        <v>0</v>
      </c>
      <c r="AF367" s="216">
        <f>SUM(H375,H380,F387,H393,H398,F405)</f>
        <v>0</v>
      </c>
      <c r="AG367" s="216">
        <f>SUM(H405,F398,F393,H387,F380,F375)</f>
        <v>0</v>
      </c>
      <c r="AH367" s="216">
        <f>AF367-AG367</f>
        <v>0</v>
      </c>
      <c r="AI367" s="216">
        <f>IF(OR($F$374="",$H$374=""),0,(Y367/(W367*3)))</f>
        <v>0</v>
      </c>
      <c r="AJ367" s="215">
        <f>(Y367*10^10)+((AF367+5000)*10^6)+AH367*10+U367</f>
        <v>5000000002</v>
      </c>
      <c r="AK367" s="215">
        <f>LARGE(AJ$366:AJ$369,U367)</f>
        <v>5000000003</v>
      </c>
      <c r="AL367" s="215">
        <f>MATCH(AK367,$AJ$366:$AJ$369,0)</f>
        <v>3</v>
      </c>
      <c r="AM367" s="219"/>
      <c r="AN367" s="219"/>
      <c r="AO367" s="206"/>
      <c r="AP367" s="206"/>
      <c r="AQ367" s="210"/>
      <c r="AR367" s="210"/>
    </row>
    <row r="368" spans="3:44" s="14" customFormat="1" x14ac:dyDescent="0.25">
      <c r="C368" s="210"/>
      <c r="D368" s="22" t="s">
        <v>16</v>
      </c>
      <c r="E368" s="10" t="str">
        <f>VLOOKUP(AL368,$U$366:$AK$369,2)</f>
        <v>PARIS SAINT-GERMAIN</v>
      </c>
      <c r="F368" s="10">
        <f>VLOOKUP(AL368,$U$366:$AK$369,3)</f>
        <v>0</v>
      </c>
      <c r="G368" s="10">
        <f>VLOOKUP(AL368,$U$366:$AK$369,4)</f>
        <v>0</v>
      </c>
      <c r="H368" s="12">
        <f>VLOOKUP(AL368,$U$366:$AK$369,5)</f>
        <v>0</v>
      </c>
      <c r="I368" s="12">
        <f>VLOOKUP(AL368,$U$366:$AK$369,6)</f>
        <v>0</v>
      </c>
      <c r="J368" s="12">
        <f>VLOOKUP(AL368,$U$366:$AK$369,7)</f>
        <v>0</v>
      </c>
      <c r="K368" s="12">
        <f>VLOOKUP(AL368,$U$366:$AK$369,8)</f>
        <v>0</v>
      </c>
      <c r="L368" s="12">
        <f>VLOOKUP(AL368,$U$366:$AK$369,9)</f>
        <v>0</v>
      </c>
      <c r="M368" s="12">
        <f>VLOOKUP(AL368,$U$366:$AK$369,10)</f>
        <v>0</v>
      </c>
      <c r="N368" s="10">
        <f>VLOOKUP(AL368,$U$366:$AK$369,11)</f>
        <v>0</v>
      </c>
      <c r="O368" s="119">
        <f>VLOOKUP(AL368,$U$366:$AK$369,12)</f>
        <v>0</v>
      </c>
      <c r="Q368" s="210"/>
      <c r="R368" s="14" t="s">
        <v>58</v>
      </c>
      <c r="S368" s="206"/>
      <c r="T368" s="206"/>
      <c r="U368" s="212">
        <v>3</v>
      </c>
      <c r="V368" s="215" t="str">
        <f>C28</f>
        <v xml:space="preserve">ATL.MADRID </v>
      </c>
      <c r="W368" s="215">
        <f>COUNT(F375,F381,H386,F393,F399,H404)</f>
        <v>0</v>
      </c>
      <c r="X368" s="215"/>
      <c r="Y368" s="215">
        <f>SUM(C375,C381,Q386,C393,C399,Q404)</f>
        <v>0</v>
      </c>
      <c r="Z368" s="215">
        <f>SUM(COUNTIFS($C$374:$C$405,3,$D$374:$D$405,V368),COUNTIFS($I$374:$I$405,V368,$Q$374:$Q$405,3))</f>
        <v>0</v>
      </c>
      <c r="AA368" s="215"/>
      <c r="AB368" s="215"/>
      <c r="AC368" s="215">
        <f>SUM(COUNTIFS($C$374:$C$405,2,$D$374:$D$405,V370),COUNTIFS($I$374:$I$405,V370,$Q$374:$Q$405,2))</f>
        <v>0</v>
      </c>
      <c r="AD368" s="215">
        <f>SUM(COUNTIFS($C$374:$C$405,1,$D$374:$D$405,V368),COUNTIFS($I$374:$I$405,V368,$Q$374:$Q$405,1))</f>
        <v>0</v>
      </c>
      <c r="AE368" s="215">
        <f>SUM(COUNTIFS($C$374:$C$405,0,$D$374:$D$405,V368),COUNTIFS($I$374:$I$405,V368,$Q$374:$Q$405,0))</f>
        <v>0</v>
      </c>
      <c r="AF368" s="216">
        <f>SUM(H404,F399,F393,H386,F381,F375)</f>
        <v>0</v>
      </c>
      <c r="AG368" s="216">
        <f>SUM(H375,H381,F386,H393,H399,F404)</f>
        <v>0</v>
      </c>
      <c r="AH368" s="216">
        <f>AF368-AG368</f>
        <v>0</v>
      </c>
      <c r="AI368" s="216">
        <f>IF(OR($F$374="",$H$374=""),0,(Y368/(W368*3)))</f>
        <v>0</v>
      </c>
      <c r="AJ368" s="215">
        <f>(Y368*10^10)+((AF368+5000)*10^6)+AH368*10+U368</f>
        <v>5000000003</v>
      </c>
      <c r="AK368" s="215">
        <f>LARGE(AJ$366:AJ$369,U368)</f>
        <v>5000000002</v>
      </c>
      <c r="AL368" s="215">
        <f>MATCH(AK368,$AJ$366:$AJ$369,0)</f>
        <v>2</v>
      </c>
      <c r="AM368" s="219"/>
      <c r="AN368" s="219"/>
      <c r="AO368" s="206"/>
      <c r="AP368" s="206"/>
      <c r="AQ368" s="210"/>
      <c r="AR368" s="210"/>
    </row>
    <row r="369" spans="3:44" s="14" customFormat="1" ht="15.75" thickBot="1" x14ac:dyDescent="0.3">
      <c r="C369" s="210"/>
      <c r="D369" s="25" t="s">
        <v>17</v>
      </c>
      <c r="E369" s="10" t="str">
        <f>VLOOKUP(AL369,$U$366:$AK$369,2)</f>
        <v>SHAKHTAR DONETSK</v>
      </c>
      <c r="F369" s="10">
        <f>VLOOKUP(AL369,$U$366:$AK$369,3)</f>
        <v>0</v>
      </c>
      <c r="G369" s="10">
        <f>VLOOKUP(AL369,$U$366:$AK$369,4)</f>
        <v>0</v>
      </c>
      <c r="H369" s="12">
        <f>VLOOKUP(AL369,$U$366:$AK$369,5)</f>
        <v>0</v>
      </c>
      <c r="I369" s="12">
        <f>VLOOKUP(AL369,$U$366:$AK$369,6)</f>
        <v>0</v>
      </c>
      <c r="J369" s="12">
        <f>VLOOKUP(AL369,$U$366:$AK$369,7)</f>
        <v>0</v>
      </c>
      <c r="K369" s="12">
        <f>VLOOKUP(AL369,$U$366:$AK$369,8)</f>
        <v>0</v>
      </c>
      <c r="L369" s="12">
        <f>VLOOKUP(AL369,$U$366:$AK$369,9)</f>
        <v>0</v>
      </c>
      <c r="M369" s="12">
        <f>VLOOKUP(AL369,$U$366:$AK$369,10)</f>
        <v>0</v>
      </c>
      <c r="N369" s="10">
        <f>VLOOKUP(AL369,$U$366:$AK$369,11)</f>
        <v>0</v>
      </c>
      <c r="O369" s="119">
        <f>VLOOKUP(AL369,$U$366:$AK$369,12)</f>
        <v>0</v>
      </c>
      <c r="Q369" s="210"/>
      <c r="R369" s="14" t="s">
        <v>59</v>
      </c>
      <c r="S369" s="206"/>
      <c r="T369" s="206"/>
      <c r="U369" s="212">
        <v>4</v>
      </c>
      <c r="V369" s="215" t="str">
        <f>C27</f>
        <v xml:space="preserve">MILAN </v>
      </c>
      <c r="W369" s="215">
        <f>COUNT(F374,F380,F386,F392,F398,F404)</f>
        <v>0</v>
      </c>
      <c r="X369" s="215"/>
      <c r="Y369" s="215">
        <f>SUM(C374,C380,C386,C392,C398,C404)</f>
        <v>0</v>
      </c>
      <c r="Z369" s="215">
        <f>SUM(COUNTIFS($C$374:$C$405,3,$D$374:$D$405,V369),COUNTIFS($I$374:$I$405,V369,$Q$374:$Q$405,3))</f>
        <v>0</v>
      </c>
      <c r="AA369" s="215"/>
      <c r="AB369" s="215"/>
      <c r="AC369" s="215">
        <f>SUM(COUNTIFS($C$374:$C$405,2,$D$374:$D$405,V371),COUNTIFS($I$374:$I$405,V371,$Q$374:$Q$405,2))</f>
        <v>0</v>
      </c>
      <c r="AD369" s="215">
        <f>SUM(COUNTIFS($C$374:$C$405,1,$D$374:$D$405,V369),COUNTIFS($I$374:$I$405,V369,$Q$374:$Q$405,1))</f>
        <v>0</v>
      </c>
      <c r="AE369" s="215">
        <f>SUM(COUNTIFS($C$374:$C$405,0,$D$374:$D$405,V369),COUNTIFS($I$374:$I$405,V369,$Q$374:$Q$405,0))</f>
        <v>0</v>
      </c>
      <c r="AF369" s="216">
        <f>SUM(F374,F380,F386,F392,F398,F404,)</f>
        <v>0</v>
      </c>
      <c r="AG369" s="216">
        <f>SUM(H404,H398,H392,H386,H380,H374)</f>
        <v>0</v>
      </c>
      <c r="AH369" s="216">
        <f>AF369-AG369</f>
        <v>0</v>
      </c>
      <c r="AI369" s="216">
        <f>IF(OR($F$374="",$H$374=""),0,(Y369/(W369*3)))</f>
        <v>0</v>
      </c>
      <c r="AJ369" s="215">
        <f>(Y369*10^10)+((AF369+5000)*10^6)+AH369*10+U369</f>
        <v>5000000004</v>
      </c>
      <c r="AK369" s="215">
        <f>LARGE(AJ$366:AJ$369,U369)</f>
        <v>5000000001</v>
      </c>
      <c r="AL369" s="215">
        <f>MATCH(AK369,$AJ$366:$AJ$369,0)</f>
        <v>1</v>
      </c>
      <c r="AM369" s="219"/>
      <c r="AN369" s="219"/>
      <c r="AO369" s="206"/>
      <c r="AP369" s="206"/>
      <c r="AQ369" s="210"/>
      <c r="AR369" s="210"/>
    </row>
    <row r="370" spans="3:44" s="14" customFormat="1" ht="15.75" thickBot="1" x14ac:dyDescent="0.3">
      <c r="C370" s="210" t="str">
        <f>IF(OR(F370="",H370=""),"",IF(F370=H370,1,IF(F370&lt;H370,0,IF(F370-H370&lt;10,2,IF(F370&gt;H370,3,SE)))))</f>
        <v/>
      </c>
      <c r="Q370" s="210" t="str">
        <f>IF(OR(H370="",F370=""),"",IF(H370=F370,1,IF(H370&lt;F370,0,IF(H370-F370&lt;10,2,IF(H370&gt;F370,3,SE)))))</f>
        <v/>
      </c>
      <c r="R370" s="14" t="s">
        <v>60</v>
      </c>
      <c r="S370" s="206"/>
      <c r="T370" s="206"/>
      <c r="U370" s="210"/>
      <c r="V370" s="210"/>
      <c r="W370" s="210"/>
      <c r="X370" s="210"/>
      <c r="Y370" s="210"/>
      <c r="Z370" s="210"/>
      <c r="AA370" s="210"/>
      <c r="AB370" s="210"/>
      <c r="AC370" s="210"/>
      <c r="AD370" s="210"/>
      <c r="AE370" s="210"/>
      <c r="AF370" s="210"/>
      <c r="AG370" s="210"/>
      <c r="AH370" s="210"/>
      <c r="AI370" s="210"/>
      <c r="AJ370" s="210"/>
      <c r="AK370" s="210"/>
      <c r="AL370" s="210"/>
      <c r="AM370" s="219"/>
      <c r="AN370" s="219"/>
      <c r="AO370" s="206"/>
      <c r="AP370" s="206"/>
      <c r="AQ370" s="210"/>
      <c r="AR370" s="210"/>
    </row>
    <row r="371" spans="3:44" s="14" customFormat="1" ht="15" customHeight="1" x14ac:dyDescent="0.25">
      <c r="C371" s="210" t="str">
        <f>IF(OR(F371="",H371=""),"",IF(F371=H371,1,IF(F371&lt;H371,0,IF(F371-H371&lt;10,2,IF(F371&gt;H371,3,SE)))))</f>
        <v/>
      </c>
      <c r="D371" s="347" t="s">
        <v>183</v>
      </c>
      <c r="E371" s="348"/>
      <c r="F371" s="348"/>
      <c r="G371" s="348"/>
      <c r="H371" s="348"/>
      <c r="I371" s="348"/>
      <c r="J371" s="348"/>
      <c r="K371" s="348"/>
      <c r="L371" s="348"/>
      <c r="M371" s="348"/>
      <c r="N371" s="348"/>
      <c r="O371" s="348"/>
      <c r="P371" s="349"/>
      <c r="Q371" s="210" t="str">
        <f>IF(OR(H371="",F371=""),"",IF(H371=F371,1,IF(H371&lt;F371,0,IF(H371-F371&lt;10,2,IF(H371&gt;F371,3,SE)))))</f>
        <v/>
      </c>
      <c r="R371" s="14" t="s">
        <v>18</v>
      </c>
      <c r="S371" s="206"/>
      <c r="T371" s="206"/>
      <c r="U371" s="210"/>
      <c r="V371" s="210"/>
      <c r="W371" s="210"/>
      <c r="X371" s="210"/>
      <c r="Y371" s="210"/>
      <c r="Z371" s="210"/>
      <c r="AA371" s="210"/>
      <c r="AB371" s="210"/>
      <c r="AC371" s="210"/>
      <c r="AD371" s="210"/>
      <c r="AE371" s="210"/>
      <c r="AF371" s="210"/>
      <c r="AG371" s="210"/>
      <c r="AH371" s="210"/>
      <c r="AI371" s="210"/>
      <c r="AJ371" s="210"/>
      <c r="AK371" s="210"/>
      <c r="AL371" s="210"/>
      <c r="AM371" s="219"/>
      <c r="AN371" s="219"/>
      <c r="AO371" s="206"/>
      <c r="AP371" s="206"/>
      <c r="AQ371" s="210"/>
      <c r="AR371" s="210"/>
    </row>
    <row r="372" spans="3:44" s="14" customFormat="1" ht="15.75" customHeight="1" thickBot="1" x14ac:dyDescent="0.3">
      <c r="C372" s="210" t="str">
        <f>IF(OR(F372="",H372=""),"",IF(F372=H372,1,IF(F372&lt;H372,0,IF(F372-H372&lt;10,2,IF(F372&gt;H372,3,SE)))))</f>
        <v/>
      </c>
      <c r="D372" s="350"/>
      <c r="E372" s="351"/>
      <c r="F372" s="351"/>
      <c r="G372" s="351"/>
      <c r="H372" s="351"/>
      <c r="I372" s="351"/>
      <c r="J372" s="351"/>
      <c r="K372" s="351"/>
      <c r="L372" s="351"/>
      <c r="M372" s="351"/>
      <c r="N372" s="351"/>
      <c r="O372" s="351"/>
      <c r="P372" s="352"/>
      <c r="Q372" s="210" t="str">
        <f>IF(OR(H372="",F372=""),"",IF(H372=F372,1,IF(H372&lt;F372,0,IF(H372-F372&lt;10,2,IF(H372&gt;F372,3,SE)))))</f>
        <v/>
      </c>
      <c r="R372" s="14" t="s">
        <v>61</v>
      </c>
      <c r="S372" s="206"/>
      <c r="T372" s="206"/>
      <c r="U372" s="210"/>
      <c r="V372" s="210"/>
      <c r="W372" s="210"/>
      <c r="X372" s="210"/>
      <c r="Y372" s="210"/>
      <c r="Z372" s="210"/>
      <c r="AA372" s="210"/>
      <c r="AB372" s="210"/>
      <c r="AC372" s="210"/>
      <c r="AD372" s="210"/>
      <c r="AE372" s="210"/>
      <c r="AF372" s="210"/>
      <c r="AG372" s="210"/>
      <c r="AH372" s="210"/>
      <c r="AI372" s="210"/>
      <c r="AJ372" s="210"/>
      <c r="AK372" s="210"/>
      <c r="AL372" s="210"/>
      <c r="AM372" s="219"/>
      <c r="AN372" s="219"/>
      <c r="AO372" s="206"/>
      <c r="AP372" s="206"/>
      <c r="AQ372" s="210"/>
      <c r="AR372" s="210"/>
    </row>
    <row r="373" spans="3:44" s="14" customFormat="1" ht="15.75" thickBot="1" x14ac:dyDescent="0.3">
      <c r="C373" s="210" t="str">
        <f>IF(OR(F373="",H373=""),"",IF(F373=H373,1,IF(F373&lt;H373,0,IF(F373-H373&lt;10,2,IF(F373&gt;H373,3,SE)))))</f>
        <v/>
      </c>
      <c r="Q373" s="210" t="str">
        <f>IF(OR(H373="",F373=""),"",IF(H373=F373,1,IF(H373&lt;F373,0,IF(H373-F373&lt;10,2,IF(H373&gt;F373,3,SE)))))</f>
        <v/>
      </c>
      <c r="S373" s="206"/>
      <c r="T373" s="206"/>
      <c r="U373" s="210"/>
      <c r="V373" s="211"/>
      <c r="W373" s="211"/>
      <c r="X373" s="211"/>
      <c r="Y373" s="211"/>
      <c r="Z373" s="211"/>
      <c r="AA373" s="211"/>
      <c r="AB373" s="211"/>
      <c r="AC373" s="211"/>
      <c r="AD373" s="211"/>
      <c r="AE373" s="211"/>
      <c r="AF373" s="213"/>
      <c r="AG373" s="213"/>
      <c r="AH373" s="213"/>
      <c r="AI373" s="213"/>
      <c r="AJ373" s="213"/>
      <c r="AK373" s="210"/>
      <c r="AL373" s="210"/>
      <c r="AM373" s="219"/>
      <c r="AN373" s="219"/>
      <c r="AO373" s="206"/>
      <c r="AP373" s="206"/>
      <c r="AQ373" s="210"/>
      <c r="AR373" s="210"/>
    </row>
    <row r="374" spans="3:44" s="14" customFormat="1" x14ac:dyDescent="0.25">
      <c r="C374" s="210" t="str">
        <f>IF(OR(F374="",H374=""),"",IF(F374=H374,1,IF(F374&lt;H374,0,IF(F374-H374&lt;10,2,IF(F374&gt;H374,3,SE)))))</f>
        <v/>
      </c>
      <c r="D374" s="353" t="str">
        <f>V369</f>
        <v xml:space="preserve">MILAN </v>
      </c>
      <c r="E374" s="353"/>
      <c r="F374" s="79" t="str">
        <f>IF(OR(K27="",L27=""),"",SUM(K27:L27))</f>
        <v/>
      </c>
      <c r="G374" s="15" t="s">
        <v>19</v>
      </c>
      <c r="H374" s="79" t="str">
        <f>IF(OR(K44="",L44=""),"",SUM(K44:L44))</f>
        <v/>
      </c>
      <c r="I374" s="353" t="str">
        <f>V366</f>
        <v>SHAKHTAR DONETSK</v>
      </c>
      <c r="J374" s="353"/>
      <c r="K374" s="353"/>
      <c r="L374" s="353"/>
      <c r="M374" s="353"/>
      <c r="N374" s="353"/>
      <c r="O374" s="353"/>
      <c r="P374" s="353"/>
      <c r="Q374" s="210" t="str">
        <f>IF(OR(H374="",F374=""),"",IF(H374=F374,1,IF(H374&lt;F374,0,IF(H374-F374&lt;10,2,IF(H374&gt;F374,3,SE)))))</f>
        <v/>
      </c>
      <c r="R374" s="222"/>
      <c r="S374" s="206" t="s">
        <v>62</v>
      </c>
      <c r="T374" s="206"/>
      <c r="U374" s="206"/>
      <c r="V374" s="207"/>
      <c r="W374" s="207"/>
      <c r="X374" s="207"/>
      <c r="Y374" s="207"/>
      <c r="Z374" s="207"/>
      <c r="AA374" s="207"/>
      <c r="AB374" s="207"/>
      <c r="AC374" s="207"/>
      <c r="AD374" s="207"/>
      <c r="AE374" s="207"/>
      <c r="AF374" s="226"/>
      <c r="AG374" s="226"/>
      <c r="AH374" s="226"/>
      <c r="AI374" s="226"/>
      <c r="AJ374" s="226"/>
      <c r="AK374" s="219"/>
      <c r="AL374" s="219"/>
      <c r="AM374" s="219"/>
      <c r="AN374" s="219"/>
      <c r="AO374" s="206"/>
      <c r="AP374" s="206"/>
      <c r="AQ374" s="210"/>
      <c r="AR374" s="210"/>
    </row>
    <row r="375" spans="3:44" s="14" customFormat="1" ht="15.75" thickBot="1" x14ac:dyDescent="0.3">
      <c r="C375" s="210" t="str">
        <f>IF(OR(F375="",H375=""),"",IF(F375=H375,1,IF(F375&lt;H375,0,IF(F375-H375&lt;10,2,IF(F375&gt;H375,3,SE)))))</f>
        <v/>
      </c>
      <c r="D375" s="353" t="str">
        <f>V368</f>
        <v xml:space="preserve">ATL.MADRID </v>
      </c>
      <c r="E375" s="353"/>
      <c r="F375" s="79" t="str">
        <f>IF(OR(K28="",L28=""),"",SUM(K28:L28))</f>
        <v/>
      </c>
      <c r="G375" s="15" t="s">
        <v>19</v>
      </c>
      <c r="H375" s="78" t="str">
        <f>IF(OR(K36="",L36=""),"",SUM(K36:L36))</f>
        <v/>
      </c>
      <c r="I375" s="353" t="str">
        <f>V367</f>
        <v>PARIS SAINT-GERMAIN</v>
      </c>
      <c r="J375" s="353"/>
      <c r="K375" s="353"/>
      <c r="L375" s="353"/>
      <c r="M375" s="353"/>
      <c r="N375" s="353"/>
      <c r="O375" s="353"/>
      <c r="P375" s="353"/>
      <c r="Q375" s="210" t="str">
        <f>IF(OR(H375="",F375=""),"",IF(H375=F375,1,IF(H375&lt;F375,0,IF(H375-F375&lt;10,2,IF(H375&gt;F375,3,SE)))))</f>
        <v/>
      </c>
      <c r="R375" s="218"/>
      <c r="S375" s="206" t="s">
        <v>63</v>
      </c>
      <c r="T375" s="206"/>
      <c r="U375" s="206"/>
      <c r="V375" s="207"/>
      <c r="W375" s="207"/>
      <c r="X375" s="207"/>
      <c r="Y375" s="207"/>
      <c r="Z375" s="207"/>
      <c r="AA375" s="207"/>
      <c r="AB375" s="207"/>
      <c r="AC375" s="207"/>
      <c r="AD375" s="207"/>
      <c r="AE375" s="207"/>
      <c r="AF375" s="226"/>
      <c r="AG375" s="226"/>
      <c r="AH375" s="226"/>
      <c r="AI375" s="226"/>
      <c r="AJ375" s="226"/>
      <c r="AK375" s="219"/>
      <c r="AL375" s="219"/>
      <c r="AM375" s="219"/>
      <c r="AN375" s="219"/>
      <c r="AO375" s="206"/>
      <c r="AP375" s="206"/>
      <c r="AQ375" s="210"/>
      <c r="AR375" s="210"/>
    </row>
    <row r="376" spans="3:44" s="14" customFormat="1" ht="15.75" thickBot="1" x14ac:dyDescent="0.3">
      <c r="C376" s="210" t="str">
        <f>IF(OR(F376="",H376=""),"",IF(F376=H376,1,IF(F376&lt;H376,0,IF(F376-H376&lt;10,2,IF(F376&gt;H376,3,SE)))))</f>
        <v/>
      </c>
      <c r="Q376" s="210" t="str">
        <f>IF(OR(H376="",F376=""),"",IF(H376=F376,1,IF(H376&lt;F376,0,IF(H376-F376&lt;10,2,IF(H376&gt;F376,3,SE)))))</f>
        <v/>
      </c>
      <c r="T376" s="206"/>
      <c r="U376" s="206"/>
      <c r="V376" s="207"/>
      <c r="W376" s="207"/>
      <c r="X376" s="207"/>
      <c r="Y376" s="207"/>
      <c r="Z376" s="207"/>
      <c r="AA376" s="207"/>
      <c r="AB376" s="207"/>
      <c r="AC376" s="207"/>
      <c r="AD376" s="207"/>
      <c r="AE376" s="207"/>
      <c r="AF376" s="226"/>
      <c r="AG376" s="226"/>
      <c r="AH376" s="226"/>
      <c r="AI376" s="226"/>
      <c r="AJ376" s="226"/>
      <c r="AK376" s="219"/>
      <c r="AL376" s="219"/>
      <c r="AM376" s="219"/>
      <c r="AN376" s="210"/>
      <c r="AO376" s="206"/>
      <c r="AP376" s="206"/>
      <c r="AQ376" s="210"/>
      <c r="AR376" s="210"/>
    </row>
    <row r="377" spans="3:44" s="14" customFormat="1" x14ac:dyDescent="0.25">
      <c r="C377" s="210" t="str">
        <f>IF(OR(F377="",H377=""),"",IF(F377=H377,1,IF(F377&lt;H377,0,IF(F377-H377&lt;10,2,IF(F377&gt;H377,3,SE)))))</f>
        <v/>
      </c>
      <c r="D377" s="319" t="s">
        <v>184</v>
      </c>
      <c r="E377" s="320"/>
      <c r="F377" s="320"/>
      <c r="G377" s="320"/>
      <c r="H377" s="320"/>
      <c r="I377" s="320"/>
      <c r="J377" s="320"/>
      <c r="K377" s="320"/>
      <c r="L377" s="320"/>
      <c r="M377" s="320"/>
      <c r="N377" s="320"/>
      <c r="O377" s="320"/>
      <c r="P377" s="321"/>
      <c r="Q377" s="210" t="str">
        <f>IF(OR(H377="",F377=""),"",IF(H377=F377,1,IF(H377&lt;F377,0,IF(H377-F377&lt;10,2,IF(H377&gt;F377,3,SE)))))</f>
        <v/>
      </c>
      <c r="S377" s="206"/>
      <c r="T377" s="206"/>
      <c r="U377" s="206"/>
      <c r="V377" s="207"/>
      <c r="W377" s="207"/>
      <c r="X377" s="207"/>
      <c r="Y377" s="207"/>
      <c r="Z377" s="207"/>
      <c r="AA377" s="207"/>
      <c r="AB377" s="207"/>
      <c r="AC377" s="207"/>
      <c r="AD377" s="207"/>
      <c r="AE377" s="207"/>
      <c r="AF377" s="226"/>
      <c r="AG377" s="226"/>
      <c r="AH377" s="226"/>
      <c r="AI377" s="226"/>
      <c r="AJ377" s="226"/>
      <c r="AK377" s="227"/>
      <c r="AL377" s="219"/>
      <c r="AM377" s="219"/>
      <c r="AN377" s="210"/>
      <c r="AO377" s="206"/>
      <c r="AP377" s="206"/>
      <c r="AQ377" s="210"/>
      <c r="AR377" s="210"/>
    </row>
    <row r="378" spans="3:44" s="14" customFormat="1" ht="15.75" thickBot="1" x14ac:dyDescent="0.3">
      <c r="C378" s="210" t="str">
        <f>IF(OR(F378="",H378=""),"",IF(F378=H378,1,IF(F378&lt;H378,0,IF(F378-H378&lt;10,2,IF(F378&gt;H378,3,SE)))))</f>
        <v/>
      </c>
      <c r="D378" s="322"/>
      <c r="E378" s="323"/>
      <c r="F378" s="323"/>
      <c r="G378" s="323"/>
      <c r="H378" s="323"/>
      <c r="I378" s="323"/>
      <c r="J378" s="323"/>
      <c r="K378" s="323"/>
      <c r="L378" s="323"/>
      <c r="M378" s="323"/>
      <c r="N378" s="323"/>
      <c r="O378" s="323"/>
      <c r="P378" s="324"/>
      <c r="Q378" s="210" t="str">
        <f>IF(OR(H378="",F378=""),"",IF(H378=F378,1,IF(H378&lt;F378,0,IF(H378-F378&lt;10,2,IF(H378&gt;F378,3,SE)))))</f>
        <v/>
      </c>
      <c r="S378" s="206"/>
      <c r="T378" s="206"/>
      <c r="U378" s="206"/>
      <c r="V378" s="207"/>
      <c r="W378" s="207"/>
      <c r="X378" s="207"/>
      <c r="Y378" s="207"/>
      <c r="Z378" s="207"/>
      <c r="AA378" s="207"/>
      <c r="AB378" s="207"/>
      <c r="AC378" s="207"/>
      <c r="AD378" s="207"/>
      <c r="AE378" s="207"/>
      <c r="AF378" s="207"/>
      <c r="AG378" s="228"/>
      <c r="AH378" s="228"/>
      <c r="AI378" s="228"/>
      <c r="AJ378" s="228"/>
      <c r="AK378" s="227"/>
      <c r="AL378" s="219"/>
      <c r="AM378" s="219"/>
      <c r="AN378" s="210"/>
      <c r="AO378" s="206"/>
      <c r="AP378" s="206"/>
      <c r="AQ378" s="210"/>
      <c r="AR378" s="210"/>
    </row>
    <row r="379" spans="3:44" s="14" customFormat="1" x14ac:dyDescent="0.25">
      <c r="C379" s="210" t="str">
        <f>IF(OR(F379="",H379=""),"",IF(F379=H379,1,IF(F379&lt;H379,0,IF(F379-H379&lt;10,2,IF(F379&gt;H379,3,SE)))))</f>
        <v/>
      </c>
      <c r="Q379" s="210" t="str">
        <f>IF(OR(H379="",F379=""),"",IF(H379=F379,1,IF(H379&lt;F379,0,IF(H379-F379&lt;10,2,IF(H379&gt;F379,3,SE)))))</f>
        <v/>
      </c>
      <c r="S379" s="206"/>
      <c r="T379" s="206"/>
      <c r="U379" s="206"/>
      <c r="V379" s="207"/>
      <c r="W379" s="207"/>
      <c r="X379" s="207"/>
      <c r="Y379" s="207"/>
      <c r="Z379" s="207"/>
      <c r="AA379" s="207"/>
      <c r="AB379" s="207"/>
      <c r="AC379" s="207"/>
      <c r="AD379" s="207"/>
      <c r="AE379" s="207"/>
      <c r="AF379" s="207"/>
      <c r="AG379" s="228"/>
      <c r="AH379" s="228"/>
      <c r="AI379" s="228"/>
      <c r="AJ379" s="228"/>
      <c r="AK379" s="227"/>
      <c r="AL379" s="219"/>
      <c r="AM379" s="219"/>
      <c r="AN379" s="210"/>
      <c r="AO379" s="206"/>
      <c r="AP379" s="206"/>
      <c r="AQ379" s="210"/>
      <c r="AR379" s="210"/>
    </row>
    <row r="380" spans="3:44" s="14" customFormat="1" x14ac:dyDescent="0.25">
      <c r="C380" s="210" t="str">
        <f>IF(OR(F380="",H380=""),"",IF(F380=H380,1,IF(F380&lt;H380,0,IF(F380-H380&lt;10,2,IF(F380&gt;H380,3,SE)))))</f>
        <v/>
      </c>
      <c r="D380" s="353" t="str">
        <f>V369</f>
        <v xml:space="preserve">MILAN </v>
      </c>
      <c r="E380" s="353"/>
      <c r="F380" s="79" t="str">
        <f>IF(OR(M27="",N27=""),"",SUM(M27:N27))</f>
        <v/>
      </c>
      <c r="G380" s="16" t="s">
        <v>19</v>
      </c>
      <c r="H380" s="78" t="str">
        <f>IF(OR(M36="",N36=""),"",SUM(M36:N36))</f>
        <v/>
      </c>
      <c r="I380" s="353" t="str">
        <f>V367</f>
        <v>PARIS SAINT-GERMAIN</v>
      </c>
      <c r="J380" s="353"/>
      <c r="K380" s="353"/>
      <c r="L380" s="353"/>
      <c r="M380" s="353"/>
      <c r="N380" s="353"/>
      <c r="O380" s="353"/>
      <c r="P380" s="353"/>
      <c r="Q380" s="210" t="str">
        <f>IF(OR(H380="",F380=""),"",IF(H380=F380,1,IF(H380&lt;F380,0,IF(H380-F380&lt;10,2,IF(H380&gt;F380,3,SE)))))</f>
        <v/>
      </c>
      <c r="S380" s="206"/>
      <c r="T380" s="206"/>
      <c r="U380" s="206"/>
      <c r="V380" s="207"/>
      <c r="W380" s="207"/>
      <c r="X380" s="207"/>
      <c r="Y380" s="207"/>
      <c r="Z380" s="207"/>
      <c r="AA380" s="207"/>
      <c r="AB380" s="207"/>
      <c r="AC380" s="207"/>
      <c r="AD380" s="207"/>
      <c r="AE380" s="207"/>
      <c r="AF380" s="207"/>
      <c r="AG380" s="228"/>
      <c r="AH380" s="228"/>
      <c r="AI380" s="228"/>
      <c r="AJ380" s="228"/>
      <c r="AK380" s="227"/>
      <c r="AL380" s="219"/>
      <c r="AM380" s="219"/>
      <c r="AN380" s="210"/>
      <c r="AO380" s="206"/>
      <c r="AP380" s="206"/>
      <c r="AQ380" s="210"/>
      <c r="AR380" s="210"/>
    </row>
    <row r="381" spans="3:44" s="14" customFormat="1" x14ac:dyDescent="0.25">
      <c r="C381" s="210" t="str">
        <f>IF(OR(F381="",H381=""),"",IF(F381=H381,1,IF(F381&lt;H381,0,IF(F381-H381&lt;10,2,IF(F381&gt;H381,3,SE)))))</f>
        <v/>
      </c>
      <c r="D381" s="353" t="str">
        <f>V368</f>
        <v xml:space="preserve">ATL.MADRID </v>
      </c>
      <c r="E381" s="353"/>
      <c r="F381" s="78" t="str">
        <f>IF(OR(M28="",N28=""),"",SUM(M28:N28))</f>
        <v/>
      </c>
      <c r="G381" s="16" t="s">
        <v>19</v>
      </c>
      <c r="H381" s="79" t="str">
        <f>IF(OR(M44="",N44=""),"",SUM(M44:N44))</f>
        <v/>
      </c>
      <c r="I381" s="353" t="str">
        <f>V366</f>
        <v>SHAKHTAR DONETSK</v>
      </c>
      <c r="J381" s="353"/>
      <c r="K381" s="353"/>
      <c r="L381" s="353"/>
      <c r="M381" s="353"/>
      <c r="N381" s="353"/>
      <c r="O381" s="353"/>
      <c r="P381" s="353"/>
      <c r="Q381" s="210" t="str">
        <f>IF(OR(H381="",F381=""),"",IF(H381=F381,1,IF(H381&lt;F381,0,IF(H381-F381&lt;10,2,IF(H381&gt;F381,3,SE)))))</f>
        <v/>
      </c>
      <c r="S381" s="206"/>
      <c r="T381" s="206"/>
      <c r="U381" s="206"/>
      <c r="V381" s="207"/>
      <c r="W381" s="207"/>
      <c r="X381" s="207"/>
      <c r="Y381" s="207"/>
      <c r="Z381" s="207"/>
      <c r="AA381" s="207"/>
      <c r="AB381" s="207"/>
      <c r="AC381" s="207"/>
      <c r="AD381" s="207"/>
      <c r="AE381" s="207"/>
      <c r="AF381" s="207"/>
      <c r="AG381" s="228"/>
      <c r="AH381" s="228"/>
      <c r="AI381" s="228"/>
      <c r="AJ381" s="228"/>
      <c r="AK381" s="227"/>
      <c r="AL381" s="219"/>
      <c r="AM381" s="219"/>
      <c r="AN381" s="210"/>
      <c r="AO381" s="206"/>
      <c r="AP381" s="206"/>
      <c r="AQ381" s="210"/>
      <c r="AR381" s="210"/>
    </row>
    <row r="382" spans="3:44" s="14" customFormat="1" ht="15.75" thickBot="1" x14ac:dyDescent="0.3">
      <c r="C382" s="210" t="str">
        <f>IF(OR(F382="",H382=""),"",IF(F382=H382,1,IF(F382&lt;H382,0,IF(F382-H382&lt;10,2,IF(F382&gt;H382,3,SE)))))</f>
        <v/>
      </c>
      <c r="F382" s="17"/>
      <c r="Q382" s="210" t="str">
        <f>IF(OR(H382="",F382=""),"",IF(H382=F382,1,IF(H382&lt;F382,0,IF(H382-F382&lt;10,2,IF(H382&gt;F382,3,SE)))))</f>
        <v/>
      </c>
      <c r="S382" s="206"/>
      <c r="T382" s="206"/>
      <c r="U382" s="206"/>
      <c r="V382" s="207"/>
      <c r="W382" s="207"/>
      <c r="X382" s="207"/>
      <c r="Y382" s="207"/>
      <c r="Z382" s="207"/>
      <c r="AA382" s="207"/>
      <c r="AB382" s="207"/>
      <c r="AC382" s="207"/>
      <c r="AD382" s="207"/>
      <c r="AE382" s="207"/>
      <c r="AF382" s="207"/>
      <c r="AG382" s="228"/>
      <c r="AH382" s="228"/>
      <c r="AI382" s="228"/>
      <c r="AJ382" s="228"/>
      <c r="AK382" s="227"/>
      <c r="AL382" s="219"/>
      <c r="AM382" s="219"/>
      <c r="AN382" s="210"/>
      <c r="AO382" s="206"/>
      <c r="AP382" s="206"/>
      <c r="AQ382" s="210"/>
      <c r="AR382" s="210"/>
    </row>
    <row r="383" spans="3:44" s="14" customFormat="1" x14ac:dyDescent="0.25">
      <c r="C383" s="210" t="str">
        <f>IF(OR(F383="",H383=""),"",IF(F383=H383,1,IF(F383&lt;H383,0,IF(F383-H383&lt;10,2,IF(F383&gt;H383,3,SE)))))</f>
        <v/>
      </c>
      <c r="D383" s="319" t="s">
        <v>185</v>
      </c>
      <c r="E383" s="320"/>
      <c r="F383" s="320"/>
      <c r="G383" s="320"/>
      <c r="H383" s="320"/>
      <c r="I383" s="320"/>
      <c r="J383" s="320"/>
      <c r="K383" s="320"/>
      <c r="L383" s="320"/>
      <c r="M383" s="320"/>
      <c r="N383" s="320"/>
      <c r="O383" s="320"/>
      <c r="P383" s="321"/>
      <c r="Q383" s="210" t="str">
        <f>IF(OR(H383="",F383=""),"",IF(H383=F383,1,IF(H383&lt;F383,0,IF(H383-F383&lt;10,2,IF(H383&gt;F383,3,SE)))))</f>
        <v/>
      </c>
      <c r="S383" s="206"/>
      <c r="T383" s="206"/>
      <c r="U383" s="206"/>
      <c r="V383" s="207"/>
      <c r="W383" s="207"/>
      <c r="X383" s="207"/>
      <c r="Y383" s="207"/>
      <c r="Z383" s="207"/>
      <c r="AA383" s="207"/>
      <c r="AB383" s="207"/>
      <c r="AC383" s="207"/>
      <c r="AD383" s="207"/>
      <c r="AE383" s="207"/>
      <c r="AF383" s="207"/>
      <c r="AG383" s="207"/>
      <c r="AH383" s="207"/>
      <c r="AI383" s="207"/>
      <c r="AJ383" s="207"/>
      <c r="AK383" s="219"/>
      <c r="AL383" s="219"/>
      <c r="AM383" s="219"/>
      <c r="AN383" s="210"/>
      <c r="AO383" s="206"/>
      <c r="AP383" s="206"/>
      <c r="AQ383" s="210"/>
      <c r="AR383" s="210"/>
    </row>
    <row r="384" spans="3:44" s="14" customFormat="1" ht="15.75" thickBot="1" x14ac:dyDescent="0.3">
      <c r="C384" s="210" t="str">
        <f>IF(OR(F384="",H384=""),"",IF(F384=H384,1,IF(F384&lt;H384,0,IF(F384-H384&lt;10,2,IF(F384&gt;H384,3,SE)))))</f>
        <v/>
      </c>
      <c r="D384" s="322"/>
      <c r="E384" s="323"/>
      <c r="F384" s="323"/>
      <c r="G384" s="323"/>
      <c r="H384" s="323"/>
      <c r="I384" s="323"/>
      <c r="J384" s="323"/>
      <c r="K384" s="323"/>
      <c r="L384" s="323"/>
      <c r="M384" s="323"/>
      <c r="N384" s="323"/>
      <c r="O384" s="323"/>
      <c r="P384" s="324"/>
      <c r="Q384" s="210" t="str">
        <f>IF(OR(H384="",F384=""),"",IF(H384=F384,1,IF(H384&lt;F384,0,IF(H384-F384&lt;10,2,IF(H384&gt;F384,3,SE)))))</f>
        <v/>
      </c>
      <c r="S384" s="206"/>
      <c r="T384" s="206"/>
      <c r="U384" s="206"/>
      <c r="V384" s="207"/>
      <c r="W384" s="207"/>
      <c r="X384" s="207"/>
      <c r="Y384" s="207"/>
      <c r="Z384" s="207"/>
      <c r="AA384" s="207"/>
      <c r="AB384" s="207"/>
      <c r="AC384" s="207"/>
      <c r="AD384" s="207"/>
      <c r="AE384" s="207"/>
      <c r="AF384" s="207"/>
      <c r="AG384" s="207"/>
      <c r="AH384" s="207"/>
      <c r="AI384" s="207"/>
      <c r="AJ384" s="207"/>
      <c r="AK384" s="219"/>
      <c r="AL384" s="219"/>
      <c r="AM384" s="219"/>
      <c r="AN384" s="210"/>
      <c r="AO384" s="206"/>
      <c r="AP384" s="206"/>
      <c r="AQ384" s="210"/>
      <c r="AR384" s="210"/>
    </row>
    <row r="385" spans="3:44" s="14" customFormat="1" x14ac:dyDescent="0.25">
      <c r="C385" s="210" t="str">
        <f>IF(OR(F385="",H385=""),"",IF(F385=H385,1,IF(F385&lt;H385,0,IF(F385-H385&lt;10,2,IF(F385&gt;H385,3,SE)))))</f>
        <v/>
      </c>
      <c r="Q385" s="210" t="str">
        <f>IF(OR(H385="",F385=""),"",IF(H385=F385,1,IF(H385&lt;F385,0,IF(H385-F385&lt;10,2,IF(H385&gt;F385,3,SE)))))</f>
        <v/>
      </c>
      <c r="S385" s="206"/>
      <c r="T385" s="206"/>
      <c r="U385" s="206"/>
      <c r="V385" s="207"/>
      <c r="W385" s="207"/>
      <c r="X385" s="207"/>
      <c r="Y385" s="207"/>
      <c r="Z385" s="207"/>
      <c r="AA385" s="207"/>
      <c r="AB385" s="207"/>
      <c r="AC385" s="207"/>
      <c r="AD385" s="207"/>
      <c r="AE385" s="207"/>
      <c r="AF385" s="207"/>
      <c r="AG385" s="207"/>
      <c r="AH385" s="207"/>
      <c r="AI385" s="207"/>
      <c r="AJ385" s="207"/>
      <c r="AK385" s="219"/>
      <c r="AL385" s="219"/>
      <c r="AM385" s="219"/>
      <c r="AN385" s="210"/>
      <c r="AO385" s="206"/>
      <c r="AP385" s="206"/>
      <c r="AQ385" s="210"/>
      <c r="AR385" s="210"/>
    </row>
    <row r="386" spans="3:44" s="14" customFormat="1" x14ac:dyDescent="0.25">
      <c r="C386" s="210" t="str">
        <f>IF(OR(F386="",H386=""),"",IF(F386=H386,1,IF(F386&lt;H386,0,IF(F386-H386&lt;10,2,IF(F386&gt;H386,3,SE)))))</f>
        <v/>
      </c>
      <c r="D386" s="353" t="str">
        <f>V369</f>
        <v xml:space="preserve">MILAN </v>
      </c>
      <c r="E386" s="353"/>
      <c r="F386" s="79" t="str">
        <f>IF(OR(O27="",P27=""),"",SUM(O27:P27))</f>
        <v/>
      </c>
      <c r="G386" s="15" t="s">
        <v>19</v>
      </c>
      <c r="H386" s="78" t="str">
        <f>IF(OR(O28="",P28=""),"",SUM(O28:P28))</f>
        <v/>
      </c>
      <c r="I386" s="353" t="str">
        <f>V368</f>
        <v xml:space="preserve">ATL.MADRID </v>
      </c>
      <c r="J386" s="353"/>
      <c r="K386" s="353"/>
      <c r="L386" s="353"/>
      <c r="M386" s="353"/>
      <c r="N386" s="353"/>
      <c r="O386" s="353"/>
      <c r="P386" s="353"/>
      <c r="Q386" s="210" t="str">
        <f>IF(OR(H386="",F386=""),"",IF(H386=F386,1,IF(H386&lt;F386,0,IF(H386-F386&lt;10,2,IF(H386&gt;F386,3,SE)))))</f>
        <v/>
      </c>
      <c r="S386" s="206"/>
      <c r="T386" s="206"/>
      <c r="U386" s="206"/>
      <c r="V386" s="207"/>
      <c r="W386" s="207"/>
      <c r="X386" s="207"/>
      <c r="Y386" s="207"/>
      <c r="Z386" s="207"/>
      <c r="AA386" s="207"/>
      <c r="AB386" s="207"/>
      <c r="AC386" s="207"/>
      <c r="AD386" s="207"/>
      <c r="AE386" s="207"/>
      <c r="AF386" s="207"/>
      <c r="AG386" s="207"/>
      <c r="AH386" s="207"/>
      <c r="AI386" s="207"/>
      <c r="AJ386" s="207"/>
      <c r="AK386" s="219"/>
      <c r="AL386" s="219"/>
      <c r="AM386" s="219"/>
      <c r="AN386" s="210"/>
      <c r="AO386" s="206"/>
      <c r="AP386" s="206"/>
      <c r="AQ386" s="210"/>
      <c r="AR386" s="210"/>
    </row>
    <row r="387" spans="3:44" s="14" customFormat="1" x14ac:dyDescent="0.25">
      <c r="C387" s="210" t="str">
        <f>IF(OR(F387="",H387=""),"",IF(F387=H387,1,IF(F387&lt;H387,0,IF(F387-H387&lt;10,2,IF(F387&gt;H387,3,SE)))))</f>
        <v/>
      </c>
      <c r="D387" s="353" t="str">
        <f>V367</f>
        <v>PARIS SAINT-GERMAIN</v>
      </c>
      <c r="E387" s="353"/>
      <c r="F387" s="79" t="str">
        <f>IF(OR(O36="",P36=""),"",SUM(O36:P36))</f>
        <v/>
      </c>
      <c r="G387" s="15" t="s">
        <v>19</v>
      </c>
      <c r="H387" s="78" t="str">
        <f>IF(OR(O44="",P44=""),"",SUM(O44:P44))</f>
        <v/>
      </c>
      <c r="I387" s="353" t="str">
        <f>V366</f>
        <v>SHAKHTAR DONETSK</v>
      </c>
      <c r="J387" s="353"/>
      <c r="K387" s="353"/>
      <c r="L387" s="353"/>
      <c r="M387" s="353"/>
      <c r="N387" s="353"/>
      <c r="O387" s="353"/>
      <c r="P387" s="353"/>
      <c r="Q387" s="210" t="str">
        <f>IF(OR(H387="",F387=""),"",IF(H387=F387,1,IF(H387&lt;F387,0,IF(H387-F387&lt;10,2,IF(H387&gt;F387,3,SE)))))</f>
        <v/>
      </c>
      <c r="S387" s="206"/>
      <c r="T387" s="206"/>
      <c r="U387" s="206"/>
      <c r="V387" s="207"/>
      <c r="W387" s="207"/>
      <c r="X387" s="207"/>
      <c r="Y387" s="207"/>
      <c r="Z387" s="207"/>
      <c r="AA387" s="207"/>
      <c r="AB387" s="207"/>
      <c r="AC387" s="207"/>
      <c r="AD387" s="207"/>
      <c r="AE387" s="207"/>
      <c r="AF387" s="207"/>
      <c r="AG387" s="207"/>
      <c r="AH387" s="207"/>
      <c r="AI387" s="207"/>
      <c r="AJ387" s="207"/>
      <c r="AK387" s="219"/>
      <c r="AL387" s="219"/>
      <c r="AM387" s="219"/>
      <c r="AN387" s="210"/>
      <c r="AO387" s="206"/>
      <c r="AP387" s="206"/>
      <c r="AQ387" s="210"/>
      <c r="AR387" s="210"/>
    </row>
    <row r="388" spans="3:44" s="14" customFormat="1" ht="15.75" thickBot="1" x14ac:dyDescent="0.3">
      <c r="C388" s="210" t="str">
        <f>IF(OR(F388="",H388=""),"",IF(F388=H388,1,IF(F388&lt;H388,0,IF(F388-H388&lt;10,2,IF(F388&gt;H388,3,SE)))))</f>
        <v/>
      </c>
      <c r="Q388" s="210" t="str">
        <f>IF(OR(H388="",F388=""),"",IF(H388=F388,1,IF(H388&lt;F388,0,IF(H388-F388&lt;10,2,IF(H388&gt;F388,3,SE)))))</f>
        <v/>
      </c>
      <c r="S388" s="206"/>
      <c r="T388" s="206"/>
      <c r="U388" s="206"/>
      <c r="V388" s="207"/>
      <c r="W388" s="207"/>
      <c r="X388" s="207"/>
      <c r="Y388" s="207"/>
      <c r="Z388" s="207"/>
      <c r="AA388" s="207"/>
      <c r="AB388" s="207"/>
      <c r="AC388" s="207"/>
      <c r="AD388" s="207"/>
      <c r="AE388" s="207"/>
      <c r="AF388" s="207"/>
      <c r="AG388" s="207"/>
      <c r="AH388" s="207"/>
      <c r="AI388" s="207"/>
      <c r="AJ388" s="207"/>
      <c r="AK388" s="219"/>
      <c r="AL388" s="219"/>
      <c r="AM388" s="219"/>
      <c r="AN388" s="210"/>
      <c r="AO388" s="206"/>
      <c r="AP388" s="206"/>
      <c r="AQ388" s="210"/>
      <c r="AR388" s="210"/>
    </row>
    <row r="389" spans="3:44" s="14" customFormat="1" x14ac:dyDescent="0.25">
      <c r="C389" s="210" t="str">
        <f>IF(OR(F389="",H389=""),"",IF(F389=H389,1,IF(F389&lt;H389,0,IF(F389-H389&lt;10,2,IF(F389&gt;H389,3,SE)))))</f>
        <v/>
      </c>
      <c r="D389" s="319" t="s">
        <v>186</v>
      </c>
      <c r="E389" s="320"/>
      <c r="F389" s="320"/>
      <c r="G389" s="320"/>
      <c r="H389" s="320"/>
      <c r="I389" s="320"/>
      <c r="J389" s="320"/>
      <c r="K389" s="320"/>
      <c r="L389" s="320"/>
      <c r="M389" s="320"/>
      <c r="N389" s="320"/>
      <c r="O389" s="320"/>
      <c r="P389" s="321"/>
      <c r="Q389" s="210" t="str">
        <f>IF(OR(H389="",F389=""),"",IF(H389=F389,1,IF(H389&lt;F389,0,IF(H389-F389&lt;10,2,IF(H389&gt;F389,3,SE)))))</f>
        <v/>
      </c>
      <c r="S389" s="206"/>
      <c r="T389" s="206"/>
      <c r="U389" s="206"/>
      <c r="V389" s="206"/>
      <c r="W389" s="206"/>
      <c r="X389" s="206"/>
      <c r="Y389" s="206"/>
      <c r="Z389" s="206"/>
      <c r="AA389" s="206"/>
      <c r="AB389" s="206"/>
      <c r="AC389" s="206"/>
      <c r="AD389" s="206"/>
      <c r="AE389" s="206"/>
      <c r="AF389" s="206"/>
      <c r="AG389" s="206"/>
      <c r="AH389" s="206"/>
      <c r="AI389" s="206"/>
      <c r="AJ389" s="206"/>
      <c r="AK389" s="219"/>
      <c r="AL389" s="219"/>
      <c r="AM389" s="219"/>
      <c r="AN389" s="210"/>
      <c r="AO389" s="206"/>
      <c r="AP389" s="206"/>
      <c r="AQ389" s="210"/>
      <c r="AR389" s="210"/>
    </row>
    <row r="390" spans="3:44" s="14" customFormat="1" ht="15.75" thickBot="1" x14ac:dyDescent="0.3">
      <c r="C390" s="210" t="str">
        <f>IF(OR(F390="",H390=""),"",IF(F390=H390,1,IF(F390&lt;H390,0,IF(F390-H390&lt;10,2,IF(F390&gt;H390,3,SE)))))</f>
        <v/>
      </c>
      <c r="D390" s="322"/>
      <c r="E390" s="323"/>
      <c r="F390" s="323"/>
      <c r="G390" s="323"/>
      <c r="H390" s="323"/>
      <c r="I390" s="323"/>
      <c r="J390" s="323"/>
      <c r="K390" s="323"/>
      <c r="L390" s="323"/>
      <c r="M390" s="323"/>
      <c r="N390" s="323"/>
      <c r="O390" s="323"/>
      <c r="P390" s="324"/>
      <c r="Q390" s="210" t="str">
        <f>IF(OR(H390="",F390=""),"",IF(H390=F390,1,IF(H390&lt;F390,0,IF(H390-F390&lt;10,2,IF(H390&gt;F390,3,SE)))))</f>
        <v/>
      </c>
      <c r="S390" s="206"/>
      <c r="T390" s="206"/>
      <c r="U390" s="206"/>
      <c r="V390" s="206"/>
      <c r="W390" s="206"/>
      <c r="X390" s="206"/>
      <c r="Y390" s="206"/>
      <c r="Z390" s="206"/>
      <c r="AA390" s="206"/>
      <c r="AB390" s="206"/>
      <c r="AC390" s="206"/>
      <c r="AD390" s="206"/>
      <c r="AE390" s="206"/>
      <c r="AF390" s="206"/>
      <c r="AG390" s="206"/>
      <c r="AH390" s="206"/>
      <c r="AI390" s="206"/>
      <c r="AJ390" s="206"/>
      <c r="AK390" s="219"/>
      <c r="AL390" s="219"/>
      <c r="AM390" s="219"/>
      <c r="AN390" s="210"/>
      <c r="AO390" s="206"/>
      <c r="AP390" s="206"/>
      <c r="AQ390" s="210"/>
      <c r="AR390" s="210"/>
    </row>
    <row r="391" spans="3:44" s="14" customFormat="1" x14ac:dyDescent="0.25">
      <c r="C391" s="210" t="str">
        <f>IF(OR(F391="",H391=""),"",IF(F391=H391,1,IF(F391&lt;H391,0,IF(F391-H391&lt;10,2,IF(F391&gt;H391,3,SE)))))</f>
        <v/>
      </c>
      <c r="Q391" s="210" t="str">
        <f>IF(OR(H391="",F391=""),"",IF(H391=F391,1,IF(H391&lt;F391,0,IF(H391-F391&lt;10,2,IF(H391&gt;F391,3,SE)))))</f>
        <v/>
      </c>
      <c r="S391" s="206"/>
      <c r="T391" s="206"/>
      <c r="U391" s="206"/>
      <c r="V391" s="206"/>
      <c r="W391" s="206"/>
      <c r="X391" s="206"/>
      <c r="Y391" s="206"/>
      <c r="Z391" s="206"/>
      <c r="AA391" s="206"/>
      <c r="AB391" s="206"/>
      <c r="AC391" s="206"/>
      <c r="AD391" s="206"/>
      <c r="AE391" s="206"/>
      <c r="AF391" s="206"/>
      <c r="AG391" s="206"/>
      <c r="AH391" s="206"/>
      <c r="AI391" s="206"/>
      <c r="AJ391" s="206"/>
      <c r="AK391" s="219"/>
      <c r="AL391" s="219"/>
      <c r="AM391" s="219"/>
      <c r="AN391" s="210"/>
      <c r="AO391" s="206"/>
      <c r="AP391" s="206"/>
      <c r="AQ391" s="210"/>
      <c r="AR391" s="210"/>
    </row>
    <row r="392" spans="3:44" s="14" customFormat="1" x14ac:dyDescent="0.25">
      <c r="C392" s="210" t="str">
        <f>IF(OR(F392="",H392=""),"",IF(F392=H392,1,IF(F392&lt;H392,0,IF(F392-H392&lt;10,2,IF(F392&gt;H392,3,SE)))))</f>
        <v/>
      </c>
      <c r="D392" s="353" t="str">
        <f>V369</f>
        <v xml:space="preserve">MILAN </v>
      </c>
      <c r="E392" s="353"/>
      <c r="F392" s="79" t="str">
        <f>IF(OR(Q27="",R27=""),"",SUM(Q27:R27))</f>
        <v/>
      </c>
      <c r="G392" s="16" t="s">
        <v>19</v>
      </c>
      <c r="H392" s="78" t="str">
        <f>IF(OR(Q44="",R44=""),"",SUM(Q44:R44))</f>
        <v/>
      </c>
      <c r="I392" s="353" t="str">
        <f>V366</f>
        <v>SHAKHTAR DONETSK</v>
      </c>
      <c r="J392" s="353"/>
      <c r="K392" s="353"/>
      <c r="L392" s="353"/>
      <c r="M392" s="353"/>
      <c r="N392" s="353"/>
      <c r="O392" s="353"/>
      <c r="P392" s="353"/>
      <c r="Q392" s="210" t="str">
        <f>IF(OR(H392="",F392=""),"",IF(H392=F392,1,IF(H392&lt;F392,0,IF(H392-F392&lt;10,2,IF(H392&gt;F392,3,SE)))))</f>
        <v/>
      </c>
      <c r="S392" s="206"/>
      <c r="T392" s="206"/>
      <c r="U392" s="206"/>
      <c r="V392" s="206"/>
      <c r="W392" s="206"/>
      <c r="X392" s="206"/>
      <c r="Y392" s="206"/>
      <c r="Z392" s="206"/>
      <c r="AA392" s="206"/>
      <c r="AB392" s="206"/>
      <c r="AC392" s="206"/>
      <c r="AD392" s="206"/>
      <c r="AE392" s="206"/>
      <c r="AF392" s="206"/>
      <c r="AG392" s="206"/>
      <c r="AH392" s="206"/>
      <c r="AI392" s="206"/>
      <c r="AJ392" s="206"/>
      <c r="AK392" s="219"/>
      <c r="AL392" s="219"/>
      <c r="AM392" s="219"/>
      <c r="AN392" s="210"/>
      <c r="AO392" s="206"/>
      <c r="AP392" s="206"/>
      <c r="AQ392" s="210"/>
      <c r="AR392" s="210"/>
    </row>
    <row r="393" spans="3:44" s="14" customFormat="1" x14ac:dyDescent="0.25">
      <c r="C393" s="210" t="str">
        <f>IF(OR(F393="",H393=""),"",IF(F393=H393,1,IF(F393&lt;H393,0,IF(F393-H393&lt;10,2,IF(F393&gt;H393,3,SE)))))</f>
        <v/>
      </c>
      <c r="D393" s="353" t="str">
        <f>V368</f>
        <v xml:space="preserve">ATL.MADRID </v>
      </c>
      <c r="E393" s="353"/>
      <c r="F393" s="78" t="str">
        <f>IF(OR(Q28="",R28=""),"",SUM(Q28:R28))</f>
        <v/>
      </c>
      <c r="G393" s="16" t="s">
        <v>19</v>
      </c>
      <c r="H393" s="79" t="str">
        <f>IF(OR(Q36="",R36=""),"",SUM(Q36:R36))</f>
        <v/>
      </c>
      <c r="I393" s="353" t="str">
        <f>V367</f>
        <v>PARIS SAINT-GERMAIN</v>
      </c>
      <c r="J393" s="353"/>
      <c r="K393" s="353"/>
      <c r="L393" s="353"/>
      <c r="M393" s="353"/>
      <c r="N393" s="353"/>
      <c r="O393" s="353"/>
      <c r="P393" s="353"/>
      <c r="Q393" s="210" t="str">
        <f>IF(OR(H393="",F393=""),"",IF(H393=F393,1,IF(H393&lt;F393,0,IF(H393-F393&lt;10,2,IF(H393&gt;F393,3,SE)))))</f>
        <v/>
      </c>
      <c r="S393" s="206"/>
      <c r="T393" s="206"/>
      <c r="U393" s="206"/>
      <c r="V393" s="206"/>
      <c r="W393" s="206"/>
      <c r="X393" s="206"/>
      <c r="Y393" s="206"/>
      <c r="Z393" s="206"/>
      <c r="AA393" s="206"/>
      <c r="AB393" s="206"/>
      <c r="AC393" s="206"/>
      <c r="AD393" s="206"/>
      <c r="AE393" s="206"/>
      <c r="AF393" s="206"/>
      <c r="AG393" s="206"/>
      <c r="AH393" s="206"/>
      <c r="AI393" s="206"/>
      <c r="AJ393" s="206"/>
      <c r="AK393" s="219"/>
      <c r="AL393" s="219"/>
      <c r="AM393" s="219"/>
      <c r="AN393" s="210"/>
      <c r="AO393" s="206"/>
      <c r="AP393" s="206"/>
      <c r="AQ393" s="210"/>
      <c r="AR393" s="210"/>
    </row>
    <row r="394" spans="3:44" s="14" customFormat="1" ht="15.75" thickBot="1" x14ac:dyDescent="0.3">
      <c r="C394" s="210" t="str">
        <f>IF(OR(F394="",H394=""),"",IF(F394=H394,1,IF(F394&lt;H394,0,IF(F394-H394&lt;10,2,IF(F394&gt;H394,3,SE)))))</f>
        <v/>
      </c>
      <c r="Q394" s="210" t="str">
        <f>IF(OR(H394="",F394=""),"",IF(H394=F394,1,IF(H394&lt;F394,0,IF(H394-F394&lt;10,2,IF(H394&gt;F394,3,SE)))))</f>
        <v/>
      </c>
      <c r="S394" s="206"/>
      <c r="T394" s="206"/>
      <c r="U394" s="206"/>
      <c r="V394" s="206"/>
      <c r="W394" s="206"/>
      <c r="X394" s="206"/>
      <c r="Y394" s="206"/>
      <c r="Z394" s="206"/>
      <c r="AA394" s="206"/>
      <c r="AB394" s="206"/>
      <c r="AC394" s="206"/>
      <c r="AD394" s="206"/>
      <c r="AE394" s="206"/>
      <c r="AF394" s="206"/>
      <c r="AG394" s="206"/>
      <c r="AH394" s="206"/>
      <c r="AI394" s="206"/>
      <c r="AJ394" s="206"/>
      <c r="AK394" s="219"/>
      <c r="AL394" s="219"/>
      <c r="AM394" s="219"/>
      <c r="AN394" s="210"/>
      <c r="AO394" s="206"/>
      <c r="AP394" s="206"/>
      <c r="AQ394" s="210"/>
      <c r="AR394" s="210"/>
    </row>
    <row r="395" spans="3:44" s="14" customFormat="1" x14ac:dyDescent="0.25">
      <c r="C395" s="210" t="str">
        <f>IF(OR(F395="",H395=""),"",IF(F395=H395,1,IF(F395&lt;H395,0,IF(F395-H395&lt;10,2,IF(F395&gt;H395,3,SE)))))</f>
        <v/>
      </c>
      <c r="D395" s="319" t="s">
        <v>187</v>
      </c>
      <c r="E395" s="320"/>
      <c r="F395" s="320"/>
      <c r="G395" s="320"/>
      <c r="H395" s="320"/>
      <c r="I395" s="320"/>
      <c r="J395" s="320"/>
      <c r="K395" s="320"/>
      <c r="L395" s="320"/>
      <c r="M395" s="320"/>
      <c r="N395" s="320"/>
      <c r="O395" s="320"/>
      <c r="P395" s="321"/>
      <c r="Q395" s="210" t="str">
        <f>IF(OR(H395="",F395=""),"",IF(H395=F395,1,IF(H395&lt;F395,0,IF(H395-F395&lt;10,2,IF(H395&gt;F395,3,SE)))))</f>
        <v/>
      </c>
      <c r="S395" s="206"/>
      <c r="T395" s="206"/>
      <c r="U395" s="206"/>
      <c r="V395" s="206"/>
      <c r="W395" s="206"/>
      <c r="X395" s="206"/>
      <c r="Y395" s="206"/>
      <c r="Z395" s="206"/>
      <c r="AA395" s="206"/>
      <c r="AB395" s="206"/>
      <c r="AC395" s="206"/>
      <c r="AD395" s="206"/>
      <c r="AE395" s="206"/>
      <c r="AF395" s="206"/>
      <c r="AG395" s="206"/>
      <c r="AH395" s="206"/>
      <c r="AI395" s="206"/>
      <c r="AJ395" s="206"/>
      <c r="AK395" s="219"/>
      <c r="AL395" s="219"/>
      <c r="AM395" s="219"/>
      <c r="AN395" s="210"/>
      <c r="AO395" s="206"/>
      <c r="AP395" s="206"/>
      <c r="AQ395" s="210"/>
      <c r="AR395" s="210"/>
    </row>
    <row r="396" spans="3:44" s="14" customFormat="1" ht="15.75" thickBot="1" x14ac:dyDescent="0.3">
      <c r="C396" s="210" t="str">
        <f>IF(OR(F396="",H396=""),"",IF(F396=H396,1,IF(F396&lt;H396,0,IF(F396-H396&lt;10,2,IF(F396&gt;H396,3,SE)))))</f>
        <v/>
      </c>
      <c r="D396" s="322"/>
      <c r="E396" s="323"/>
      <c r="F396" s="323"/>
      <c r="G396" s="323"/>
      <c r="H396" s="323"/>
      <c r="I396" s="323"/>
      <c r="J396" s="323"/>
      <c r="K396" s="323"/>
      <c r="L396" s="323"/>
      <c r="M396" s="323"/>
      <c r="N396" s="323"/>
      <c r="O396" s="323"/>
      <c r="P396" s="324"/>
      <c r="Q396" s="210" t="str">
        <f>IF(OR(H396="",F396=""),"",IF(H396=F396,1,IF(H396&lt;F396,0,IF(H396-F396&lt;10,2,IF(H396&gt;F396,3,SE)))))</f>
        <v/>
      </c>
      <c r="S396" s="206"/>
      <c r="T396" s="206"/>
      <c r="U396" s="206"/>
      <c r="V396" s="206"/>
      <c r="W396" s="206"/>
      <c r="X396" s="206"/>
      <c r="Y396" s="206"/>
      <c r="Z396" s="206"/>
      <c r="AA396" s="206"/>
      <c r="AB396" s="206"/>
      <c r="AC396" s="206"/>
      <c r="AD396" s="206"/>
      <c r="AE396" s="206"/>
      <c r="AF396" s="206"/>
      <c r="AG396" s="206"/>
      <c r="AH396" s="206"/>
      <c r="AI396" s="206"/>
      <c r="AJ396" s="206"/>
      <c r="AK396" s="219"/>
      <c r="AL396" s="219"/>
      <c r="AM396" s="219"/>
      <c r="AN396" s="210"/>
      <c r="AO396" s="206"/>
      <c r="AP396" s="206"/>
      <c r="AQ396" s="210"/>
      <c r="AR396" s="210"/>
    </row>
    <row r="397" spans="3:44" s="14" customFormat="1" x14ac:dyDescent="0.25">
      <c r="C397" s="210" t="str">
        <f>IF(OR(F397="",H397=""),"",IF(F397=H397,1,IF(F397&lt;H397,0,IF(F397-H397&lt;10,2,IF(F397&gt;H397,3,SE)))))</f>
        <v/>
      </c>
      <c r="Q397" s="210" t="str">
        <f>IF(OR(H397="",F397=""),"",IF(H397=F397,1,IF(H397&lt;F397,0,IF(H397-F397&lt;10,2,IF(H397&gt;F397,3,SE)))))</f>
        <v/>
      </c>
      <c r="S397" s="206"/>
      <c r="T397" s="206"/>
      <c r="U397" s="206"/>
      <c r="V397" s="206"/>
      <c r="W397" s="206"/>
      <c r="X397" s="206"/>
      <c r="Y397" s="206"/>
      <c r="Z397" s="206"/>
      <c r="AA397" s="206"/>
      <c r="AB397" s="206"/>
      <c r="AC397" s="206"/>
      <c r="AD397" s="206"/>
      <c r="AE397" s="206"/>
      <c r="AF397" s="206"/>
      <c r="AG397" s="206"/>
      <c r="AH397" s="206"/>
      <c r="AI397" s="206"/>
      <c r="AJ397" s="206"/>
      <c r="AK397" s="219"/>
      <c r="AL397" s="219"/>
      <c r="AM397" s="219"/>
      <c r="AN397" s="210"/>
      <c r="AO397" s="206"/>
      <c r="AP397" s="206"/>
      <c r="AQ397" s="210"/>
      <c r="AR397" s="210"/>
    </row>
    <row r="398" spans="3:44" s="14" customFormat="1" x14ac:dyDescent="0.25">
      <c r="C398" s="210" t="str">
        <f>IF(OR(F398="",H398=""),"",IF(F398=H398,1,IF(F398&lt;H398,0,IF(F398-H398&lt;10,2,IF(F398&gt;H398,3,SE)))))</f>
        <v/>
      </c>
      <c r="D398" s="353" t="str">
        <f>V369</f>
        <v xml:space="preserve">MILAN </v>
      </c>
      <c r="E398" s="353"/>
      <c r="F398" s="78" t="str">
        <f>IF(OR(S27="",T27=""),"",SUM(S27:T27))</f>
        <v/>
      </c>
      <c r="G398" s="16" t="s">
        <v>19</v>
      </c>
      <c r="H398" s="79" t="str">
        <f>IF(OR(S36="",T36=""),"",SUM(S36:T36))</f>
        <v/>
      </c>
      <c r="I398" s="353" t="str">
        <f>V367</f>
        <v>PARIS SAINT-GERMAIN</v>
      </c>
      <c r="J398" s="353"/>
      <c r="K398" s="353"/>
      <c r="L398" s="353"/>
      <c r="M398" s="353"/>
      <c r="N398" s="353"/>
      <c r="O398" s="353"/>
      <c r="P398" s="353"/>
      <c r="Q398" s="210" t="str">
        <f>IF(OR(H398="",F398=""),"",IF(H398=F398,1,IF(H398&lt;F398,0,IF(H398-F398&lt;10,2,IF(H398&gt;F398,3,SE)))))</f>
        <v/>
      </c>
      <c r="S398" s="206"/>
      <c r="T398" s="206"/>
      <c r="U398" s="206"/>
      <c r="V398" s="206"/>
      <c r="W398" s="206"/>
      <c r="X398" s="206"/>
      <c r="Y398" s="206"/>
      <c r="Z398" s="206"/>
      <c r="AA398" s="206"/>
      <c r="AB398" s="206"/>
      <c r="AC398" s="206"/>
      <c r="AD398" s="206"/>
      <c r="AE398" s="206"/>
      <c r="AF398" s="206"/>
      <c r="AG398" s="206"/>
      <c r="AH398" s="206"/>
      <c r="AI398" s="206"/>
      <c r="AJ398" s="206"/>
      <c r="AK398" s="219"/>
      <c r="AL398" s="219"/>
      <c r="AM398" s="219"/>
      <c r="AN398" s="210"/>
      <c r="AO398" s="206"/>
      <c r="AP398" s="206"/>
      <c r="AQ398" s="210"/>
      <c r="AR398" s="210"/>
    </row>
    <row r="399" spans="3:44" s="14" customFormat="1" x14ac:dyDescent="0.25">
      <c r="C399" s="210" t="str">
        <f>IF(OR(F399="",H399=""),"",IF(F399=H399,1,IF(F399&lt;H399,0,IF(F399-H399&lt;10,2,IF(F399&gt;H399,3,SE)))))</f>
        <v/>
      </c>
      <c r="D399" s="353" t="str">
        <f>V368</f>
        <v xml:space="preserve">ATL.MADRID </v>
      </c>
      <c r="E399" s="353"/>
      <c r="F399" s="78" t="str">
        <f>IF(OR(S28="",T28=""),"",SUM(S28:T28))</f>
        <v/>
      </c>
      <c r="G399" s="16" t="s">
        <v>19</v>
      </c>
      <c r="H399" s="79" t="str">
        <f>IF(OR(S44="",T44=""),"",SUM(S44:T44))</f>
        <v/>
      </c>
      <c r="I399" s="353" t="str">
        <f>V366</f>
        <v>SHAKHTAR DONETSK</v>
      </c>
      <c r="J399" s="353"/>
      <c r="K399" s="353"/>
      <c r="L399" s="353"/>
      <c r="M399" s="353"/>
      <c r="N399" s="353"/>
      <c r="O399" s="353"/>
      <c r="P399" s="353"/>
      <c r="Q399" s="210" t="str">
        <f>IF(OR(H399="",F399=""),"",IF(H399=F399,1,IF(H399&lt;F399,0,IF(H399-F399&lt;10,2,IF(H399&gt;F399,3,SE)))))</f>
        <v/>
      </c>
      <c r="S399" s="206"/>
      <c r="T399" s="206"/>
      <c r="U399" s="206"/>
      <c r="V399" s="206"/>
      <c r="W399" s="206"/>
      <c r="X399" s="206"/>
      <c r="Y399" s="206"/>
      <c r="Z399" s="206"/>
      <c r="AA399" s="206"/>
      <c r="AB399" s="206"/>
      <c r="AC399" s="206"/>
      <c r="AD399" s="206"/>
      <c r="AE399" s="206"/>
      <c r="AF399" s="206"/>
      <c r="AG399" s="206"/>
      <c r="AH399" s="206"/>
      <c r="AI399" s="206"/>
      <c r="AJ399" s="206"/>
      <c r="AK399" s="210"/>
      <c r="AL399" s="210"/>
      <c r="AM399" s="210"/>
      <c r="AN399" s="210"/>
      <c r="AO399" s="206"/>
      <c r="AP399" s="206"/>
      <c r="AQ399" s="210"/>
      <c r="AR399" s="210"/>
    </row>
    <row r="400" spans="3:44" s="14" customFormat="1" ht="15.75" thickBot="1" x14ac:dyDescent="0.3">
      <c r="C400" s="210" t="str">
        <f>IF(OR(F400="",H400=""),"",IF(F400=H400,1,IF(F400&lt;H400,0,IF(F400-H400&lt;10,2,IF(F400&gt;H400,3,SE)))))</f>
        <v/>
      </c>
      <c r="Q400" s="210" t="str">
        <f>IF(OR(H400="",F400=""),"",IF(H400=F400,1,IF(H400&lt;F400,0,IF(H400-F400&lt;10,2,IF(H400&gt;F400,3,SE)))))</f>
        <v/>
      </c>
      <c r="S400" s="206"/>
      <c r="T400" s="206"/>
      <c r="U400" s="206"/>
      <c r="V400" s="206"/>
      <c r="W400" s="206"/>
      <c r="X400" s="206"/>
      <c r="Y400" s="206"/>
      <c r="Z400" s="206"/>
      <c r="AA400" s="206"/>
      <c r="AB400" s="206"/>
      <c r="AC400" s="206"/>
      <c r="AD400" s="206"/>
      <c r="AE400" s="206"/>
      <c r="AF400" s="206"/>
      <c r="AG400" s="206"/>
      <c r="AH400" s="206"/>
      <c r="AI400" s="206"/>
      <c r="AJ400" s="206"/>
      <c r="AK400" s="210"/>
      <c r="AL400" s="210"/>
      <c r="AM400" s="210"/>
      <c r="AN400" s="210"/>
      <c r="AO400" s="206"/>
      <c r="AP400" s="206"/>
      <c r="AQ400" s="210"/>
      <c r="AR400" s="210"/>
    </row>
    <row r="401" spans="3:44" s="14" customFormat="1" x14ac:dyDescent="0.25">
      <c r="C401" s="210" t="str">
        <f>IF(OR(F401="",H401=""),"",IF(F401=H401,1,IF(F401&lt;H401,0,IF(F401-H401&lt;10,2,IF(F401&gt;H401,3,SE)))))</f>
        <v/>
      </c>
      <c r="D401" s="319" t="s">
        <v>188</v>
      </c>
      <c r="E401" s="320"/>
      <c r="F401" s="320"/>
      <c r="G401" s="320"/>
      <c r="H401" s="320"/>
      <c r="I401" s="320"/>
      <c r="J401" s="320"/>
      <c r="K401" s="320"/>
      <c r="L401" s="320"/>
      <c r="M401" s="320"/>
      <c r="N401" s="320"/>
      <c r="O401" s="320"/>
      <c r="P401" s="321"/>
      <c r="Q401" s="210" t="str">
        <f>IF(OR(H401="",F401=""),"",IF(H401=F401,1,IF(H401&lt;F401,0,IF(H401-F401&lt;10,2,IF(H401&gt;F401,3,SE)))))</f>
        <v/>
      </c>
      <c r="S401" s="206"/>
      <c r="T401" s="206"/>
      <c r="U401" s="206"/>
      <c r="V401" s="206"/>
      <c r="W401" s="206"/>
      <c r="X401" s="206"/>
      <c r="Y401" s="206"/>
      <c r="Z401" s="206"/>
      <c r="AA401" s="206"/>
      <c r="AB401" s="206"/>
      <c r="AC401" s="206"/>
      <c r="AD401" s="206"/>
      <c r="AE401" s="206"/>
      <c r="AF401" s="206"/>
      <c r="AG401" s="206"/>
      <c r="AH401" s="206"/>
      <c r="AI401" s="206"/>
      <c r="AJ401" s="206"/>
      <c r="AK401" s="210"/>
      <c r="AL401" s="210"/>
      <c r="AM401" s="210"/>
      <c r="AN401" s="210"/>
      <c r="AO401" s="206"/>
      <c r="AP401" s="206"/>
      <c r="AQ401" s="210"/>
      <c r="AR401" s="210"/>
    </row>
    <row r="402" spans="3:44" s="14" customFormat="1" ht="15.75" thickBot="1" x14ac:dyDescent="0.3">
      <c r="C402" s="210" t="str">
        <f>IF(OR(F402="",H402=""),"",IF(F402=H402,1,IF(F402&lt;H402,0,IF(F402-H402&lt;10,2,IF(F402&gt;H402,3,SE)))))</f>
        <v/>
      </c>
      <c r="D402" s="322"/>
      <c r="E402" s="323"/>
      <c r="F402" s="323"/>
      <c r="G402" s="323"/>
      <c r="H402" s="323"/>
      <c r="I402" s="323"/>
      <c r="J402" s="323"/>
      <c r="K402" s="323"/>
      <c r="L402" s="323"/>
      <c r="M402" s="323"/>
      <c r="N402" s="323"/>
      <c r="O402" s="323"/>
      <c r="P402" s="324"/>
      <c r="Q402" s="210" t="str">
        <f>IF(OR(H402="",F402=""),"",IF(H402=F402,1,IF(H402&lt;F402,0,IF(H402-F402&lt;10,2,IF(H402&gt;F402,3,SE)))))</f>
        <v/>
      </c>
      <c r="S402" s="206"/>
      <c r="T402" s="206"/>
      <c r="U402" s="210"/>
      <c r="V402" s="210"/>
      <c r="W402" s="210"/>
      <c r="X402" s="210"/>
      <c r="Y402" s="210"/>
      <c r="Z402" s="210"/>
      <c r="AA402" s="210"/>
      <c r="AB402" s="210"/>
      <c r="AC402" s="210"/>
      <c r="AD402" s="210"/>
      <c r="AE402" s="210"/>
      <c r="AF402" s="210"/>
      <c r="AG402" s="210"/>
      <c r="AH402" s="210"/>
      <c r="AI402" s="210"/>
      <c r="AJ402" s="210"/>
      <c r="AK402" s="210"/>
      <c r="AL402" s="210"/>
      <c r="AM402" s="210"/>
      <c r="AN402" s="210"/>
      <c r="AO402" s="206"/>
      <c r="AP402" s="206"/>
      <c r="AQ402" s="210"/>
      <c r="AR402" s="210"/>
    </row>
    <row r="403" spans="3:44" s="14" customFormat="1" x14ac:dyDescent="0.25">
      <c r="C403" s="210" t="str">
        <f>IF(OR(F403="",H403=""),"",IF(F403=H403,1,IF(F403&lt;H403,0,IF(F403-H403&lt;10,2,IF(F403&gt;H403,3,SE)))))</f>
        <v/>
      </c>
      <c r="Q403" s="210" t="str">
        <f>IF(OR(H403="",F403=""),"",IF(H403=F403,1,IF(H403&lt;F403,0,IF(H403-F403&lt;10,2,IF(H403&gt;F403,3,SE)))))</f>
        <v/>
      </c>
      <c r="S403" s="206"/>
      <c r="T403" s="206"/>
      <c r="U403" s="210"/>
      <c r="V403" s="210"/>
      <c r="W403" s="210"/>
      <c r="X403" s="210"/>
      <c r="Y403" s="210"/>
      <c r="Z403" s="210"/>
      <c r="AA403" s="210"/>
      <c r="AB403" s="210"/>
      <c r="AC403" s="210"/>
      <c r="AD403" s="210"/>
      <c r="AE403" s="210"/>
      <c r="AF403" s="210"/>
      <c r="AG403" s="210"/>
      <c r="AH403" s="210"/>
      <c r="AI403" s="210"/>
      <c r="AJ403" s="210"/>
      <c r="AK403" s="210"/>
      <c r="AL403" s="210"/>
      <c r="AM403" s="210"/>
      <c r="AN403" s="210"/>
      <c r="AO403" s="206"/>
      <c r="AP403" s="206"/>
      <c r="AQ403" s="210"/>
      <c r="AR403" s="210"/>
    </row>
    <row r="404" spans="3:44" s="14" customFormat="1" x14ac:dyDescent="0.25">
      <c r="C404" s="210" t="str">
        <f>IF(OR(F404="",H404=""),"",IF(F404=H404,1,IF(F404&lt;H404,0,IF(F404-H404&lt;10,2,IF(F404&gt;H404,3,SE)))))</f>
        <v/>
      </c>
      <c r="D404" s="353" t="str">
        <f>V369</f>
        <v xml:space="preserve">MILAN </v>
      </c>
      <c r="E404" s="353"/>
      <c r="F404" s="79" t="str">
        <f>IF(OR(U27="",V27=""),"",SUM(U27:V27))</f>
        <v/>
      </c>
      <c r="G404" s="15" t="s">
        <v>19</v>
      </c>
      <c r="H404" s="78" t="str">
        <f>IF(OR(U28="",V28=""),"",SUM(U28:V28))</f>
        <v/>
      </c>
      <c r="I404" s="353" t="str">
        <f>V368</f>
        <v xml:space="preserve">ATL.MADRID </v>
      </c>
      <c r="J404" s="353"/>
      <c r="K404" s="353"/>
      <c r="L404" s="353"/>
      <c r="M404" s="353"/>
      <c r="N404" s="353"/>
      <c r="O404" s="353"/>
      <c r="P404" s="353"/>
      <c r="Q404" s="210" t="str">
        <f>IF(OR(H404="",F404=""),"",IF(H404=F404,1,IF(H404&lt;F404,0,IF(H404-F404&lt;10,2,IF(H404&gt;F404,3,SE)))))</f>
        <v/>
      </c>
      <c r="T404" s="210"/>
      <c r="U404" s="210"/>
      <c r="V404" s="210"/>
      <c r="W404" s="210"/>
      <c r="X404" s="210"/>
      <c r="Y404" s="210"/>
      <c r="Z404" s="210"/>
      <c r="AA404" s="210"/>
      <c r="AB404" s="210"/>
      <c r="AC404" s="210"/>
      <c r="AD404" s="210"/>
      <c r="AE404" s="210"/>
      <c r="AF404" s="210"/>
      <c r="AG404" s="210"/>
      <c r="AH404" s="210"/>
      <c r="AI404" s="210"/>
      <c r="AJ404" s="210"/>
      <c r="AK404" s="210"/>
      <c r="AL404" s="210"/>
      <c r="AM404" s="210"/>
      <c r="AN404" s="210"/>
      <c r="AO404" s="210"/>
      <c r="AP404" s="210"/>
      <c r="AQ404" s="210"/>
      <c r="AR404" s="210"/>
    </row>
    <row r="405" spans="3:44" s="14" customFormat="1" x14ac:dyDescent="0.25">
      <c r="C405" s="210" t="str">
        <f>IF(OR(F405="",H405=""),"",IF(F405=H405,1,IF(F405&lt;H405,0,IF(F405-H405&lt;10,2,IF(F405&gt;H405,3,SE)))))</f>
        <v/>
      </c>
      <c r="D405" s="353" t="str">
        <f>V367</f>
        <v>PARIS SAINT-GERMAIN</v>
      </c>
      <c r="E405" s="353"/>
      <c r="F405" s="78" t="str">
        <f>IF(OR(U36="",V36=""),"",SUM(U36:V36))</f>
        <v/>
      </c>
      <c r="G405" s="15" t="s">
        <v>19</v>
      </c>
      <c r="H405" s="79" t="str">
        <f>IF(OR(U44="",V44=""),"",SUM(U44:V44))</f>
        <v/>
      </c>
      <c r="I405" s="353" t="str">
        <f>V366</f>
        <v>SHAKHTAR DONETSK</v>
      </c>
      <c r="J405" s="353"/>
      <c r="K405" s="353"/>
      <c r="L405" s="353"/>
      <c r="M405" s="353"/>
      <c r="N405" s="353"/>
      <c r="O405" s="353"/>
      <c r="P405" s="353"/>
      <c r="Q405" s="210" t="str">
        <f>IF(OR(H405="",F405=""),"",IF(H405=F405,1,IF(H405&lt;F405,0,IF(H405-F405&lt;10,2,IF(H405&gt;F405,3,SE)))))</f>
        <v/>
      </c>
      <c r="U405" s="210"/>
      <c r="V405" s="210"/>
      <c r="W405" s="210"/>
      <c r="X405" s="210"/>
      <c r="Y405" s="210"/>
      <c r="Z405" s="210"/>
      <c r="AA405" s="210"/>
      <c r="AB405" s="210"/>
      <c r="AC405" s="210"/>
      <c r="AD405" s="210"/>
      <c r="AE405" s="210"/>
      <c r="AF405" s="210"/>
      <c r="AG405" s="210"/>
      <c r="AH405" s="210"/>
      <c r="AI405" s="210"/>
      <c r="AJ405" s="210"/>
      <c r="AK405" s="210"/>
      <c r="AL405" s="210"/>
      <c r="AM405" s="210"/>
      <c r="AN405" s="210"/>
    </row>
    <row r="406" spans="3:44" s="14" customFormat="1" ht="15.75" thickBot="1" x14ac:dyDescent="0.3">
      <c r="C406" s="210"/>
      <c r="Q406" s="210"/>
    </row>
    <row r="407" spans="3:44" s="14" customFormat="1" x14ac:dyDescent="0.25">
      <c r="D407" s="268" t="s">
        <v>26</v>
      </c>
      <c r="E407" s="269"/>
      <c r="F407" s="269"/>
      <c r="G407" s="269"/>
      <c r="H407" s="269"/>
      <c r="I407" s="269"/>
      <c r="J407" s="269"/>
      <c r="K407" s="269"/>
      <c r="L407" s="269"/>
      <c r="M407" s="269"/>
      <c r="N407" s="269"/>
      <c r="O407" s="269"/>
      <c r="P407" s="269"/>
      <c r="Q407" s="269"/>
      <c r="R407" s="269"/>
      <c r="S407" s="269"/>
      <c r="T407" s="269"/>
      <c r="U407" s="269"/>
      <c r="V407" s="269"/>
      <c r="W407" s="269"/>
      <c r="X407" s="269"/>
      <c r="Y407" s="269"/>
      <c r="Z407" s="269"/>
      <c r="AA407" s="269"/>
      <c r="AB407" s="269"/>
      <c r="AC407" s="269"/>
      <c r="AD407" s="269"/>
      <c r="AE407" s="269"/>
      <c r="AF407" s="269"/>
      <c r="AG407" s="270"/>
    </row>
    <row r="408" spans="3:44" s="14" customFormat="1" x14ac:dyDescent="0.25">
      <c r="D408" s="271"/>
      <c r="E408" s="247"/>
      <c r="F408" s="247"/>
      <c r="G408" s="247"/>
      <c r="H408" s="247"/>
      <c r="I408" s="247"/>
      <c r="J408" s="247"/>
      <c r="K408" s="247"/>
      <c r="L408" s="247"/>
      <c r="M408" s="247"/>
      <c r="N408" s="247"/>
      <c r="O408" s="247"/>
      <c r="P408" s="247"/>
      <c r="Q408" s="247"/>
      <c r="R408" s="247"/>
      <c r="S408" s="247"/>
      <c r="T408" s="247"/>
      <c r="U408" s="247"/>
      <c r="V408" s="247"/>
      <c r="W408" s="247"/>
      <c r="X408" s="247"/>
      <c r="Y408" s="247"/>
      <c r="Z408" s="247"/>
      <c r="AA408" s="247"/>
      <c r="AB408" s="247"/>
      <c r="AC408" s="247"/>
      <c r="AD408" s="247"/>
      <c r="AE408" s="247"/>
      <c r="AF408" s="247"/>
      <c r="AG408" s="248"/>
    </row>
    <row r="409" spans="3:44" s="14" customFormat="1" ht="15.75" thickBot="1" x14ac:dyDescent="0.3">
      <c r="D409" s="272"/>
      <c r="E409" s="273"/>
      <c r="F409" s="273"/>
      <c r="G409" s="273"/>
      <c r="H409" s="273"/>
      <c r="I409" s="273"/>
      <c r="J409" s="273"/>
      <c r="K409" s="247"/>
      <c r="L409" s="247"/>
      <c r="M409" s="247"/>
      <c r="N409" s="247"/>
      <c r="O409" s="247"/>
      <c r="P409" s="247"/>
      <c r="Q409" s="247"/>
      <c r="R409" s="247"/>
      <c r="S409" s="273"/>
      <c r="T409" s="273"/>
      <c r="U409" s="273"/>
      <c r="V409" s="273"/>
      <c r="W409" s="273"/>
      <c r="X409" s="273"/>
      <c r="Y409" s="273"/>
      <c r="Z409" s="273"/>
      <c r="AA409" s="273"/>
      <c r="AB409" s="273"/>
      <c r="AC409" s="273"/>
      <c r="AD409" s="273"/>
      <c r="AE409" s="273"/>
      <c r="AF409" s="273"/>
      <c r="AG409" s="274"/>
    </row>
    <row r="410" spans="3:44" s="14" customFormat="1" ht="15" customHeight="1" x14ac:dyDescent="0.25">
      <c r="D410" s="33"/>
      <c r="E410" s="34"/>
      <c r="F410" s="34"/>
      <c r="G410" s="34"/>
      <c r="H410" s="34"/>
      <c r="I410" s="34"/>
      <c r="J410" s="34"/>
      <c r="K410" s="287" t="s">
        <v>189</v>
      </c>
      <c r="L410" s="288"/>
      <c r="M410" s="288"/>
      <c r="N410" s="288"/>
      <c r="O410" s="288"/>
      <c r="P410" s="288"/>
      <c r="Q410" s="288"/>
      <c r="R410" s="289"/>
      <c r="S410" s="34"/>
      <c r="T410" s="34"/>
      <c r="U410" s="34"/>
      <c r="V410" s="34"/>
      <c r="W410" s="34"/>
      <c r="X410" s="34"/>
      <c r="Y410" s="34"/>
      <c r="Z410" s="34"/>
      <c r="AA410" s="34"/>
      <c r="AB410" s="34"/>
      <c r="AC410" s="34"/>
      <c r="AD410" s="34"/>
      <c r="AE410" s="34"/>
      <c r="AF410" s="34"/>
      <c r="AG410" s="35"/>
    </row>
    <row r="411" spans="3:44" s="14" customFormat="1" ht="15" customHeight="1" thickBot="1" x14ac:dyDescent="0.3">
      <c r="D411" s="36"/>
      <c r="E411" s="37"/>
      <c r="F411" s="37"/>
      <c r="G411" s="37"/>
      <c r="H411" s="37"/>
      <c r="I411" s="37"/>
      <c r="J411" s="37"/>
      <c r="K411" s="284"/>
      <c r="L411" s="285"/>
      <c r="M411" s="285"/>
      <c r="N411" s="285"/>
      <c r="O411" s="285"/>
      <c r="P411" s="285"/>
      <c r="Q411" s="285"/>
      <c r="R411" s="286"/>
      <c r="S411" s="37"/>
      <c r="T411" s="37"/>
      <c r="U411" s="37"/>
      <c r="V411" s="37"/>
      <c r="W411" s="37"/>
      <c r="X411" s="37"/>
      <c r="Y411" s="37"/>
      <c r="Z411" s="37"/>
      <c r="AA411" s="37"/>
      <c r="AB411" s="37"/>
      <c r="AC411" s="37"/>
      <c r="AD411" s="37"/>
      <c r="AE411" s="37"/>
      <c r="AF411" s="37"/>
      <c r="AG411" s="38"/>
    </row>
    <row r="412" spans="3:44" s="14" customFormat="1" x14ac:dyDescent="0.25">
      <c r="D412" s="354" t="s">
        <v>27</v>
      </c>
      <c r="E412" s="275" t="str">
        <f>IF(OR(F96="",H96=""),"1º GRUPO A",E57)</f>
        <v>1º GRUPO A</v>
      </c>
      <c r="F412" s="276"/>
      <c r="G412" s="276"/>
      <c r="H412" s="276"/>
      <c r="I412" s="276"/>
      <c r="J412" s="276"/>
      <c r="K412" s="276"/>
      <c r="L412" s="277"/>
      <c r="M412" s="175" t="str">
        <f>IF(OR(Y20="",Z20=""),"",SUM(Y20:Z20))</f>
        <v/>
      </c>
      <c r="N412" s="40" t="s">
        <v>28</v>
      </c>
      <c r="O412" s="173" t="str">
        <f>IF(OR(Y21="",Z21=""),"",SUM(Y21:Z21))</f>
        <v/>
      </c>
      <c r="P412" s="275" t="str">
        <f>IF(OR(F405="",H405=""),"2º GRUPO H",E367)</f>
        <v>2º GRUPO H</v>
      </c>
      <c r="Q412" s="276"/>
      <c r="R412" s="276"/>
      <c r="S412" s="276"/>
      <c r="T412" s="276"/>
      <c r="U412" s="276"/>
      <c r="V412" s="276"/>
      <c r="W412" s="276"/>
      <c r="X412" s="276"/>
      <c r="Y412" s="276"/>
      <c r="Z412" s="276"/>
      <c r="AA412" s="276"/>
      <c r="AB412" s="276"/>
      <c r="AC412" s="276"/>
      <c r="AD412" s="276"/>
      <c r="AE412" s="276"/>
      <c r="AF412" s="276"/>
      <c r="AG412" s="277"/>
    </row>
    <row r="413" spans="3:44" s="14" customFormat="1" ht="15.75" thickBot="1" x14ac:dyDescent="0.3">
      <c r="D413" s="355"/>
      <c r="E413" s="278"/>
      <c r="F413" s="279"/>
      <c r="G413" s="279"/>
      <c r="H413" s="279"/>
      <c r="I413" s="279"/>
      <c r="J413" s="279"/>
      <c r="K413" s="279"/>
      <c r="L413" s="280"/>
      <c r="M413" s="42" t="str">
        <f>IF(OR(AA20="",AB20=""),"",SUM(AA20:AB20))</f>
        <v/>
      </c>
      <c r="N413" s="43" t="s">
        <v>28</v>
      </c>
      <c r="O413" s="44" t="str">
        <f>IF(OR(AA21="",AB21=""),"",SUM(AA21:AB21))</f>
        <v/>
      </c>
      <c r="P413" s="278"/>
      <c r="Q413" s="279"/>
      <c r="R413" s="279"/>
      <c r="S413" s="279"/>
      <c r="T413" s="279"/>
      <c r="U413" s="279"/>
      <c r="V413" s="279"/>
      <c r="W413" s="279"/>
      <c r="X413" s="279"/>
      <c r="Y413" s="279"/>
      <c r="Z413" s="279"/>
      <c r="AA413" s="279"/>
      <c r="AB413" s="279"/>
      <c r="AC413" s="279"/>
      <c r="AD413" s="279"/>
      <c r="AE413" s="279"/>
      <c r="AF413" s="279"/>
      <c r="AG413" s="280"/>
    </row>
    <row r="414" spans="3:44" s="14" customFormat="1" ht="19.5" customHeight="1" thickBot="1" x14ac:dyDescent="0.3">
      <c r="D414" s="187"/>
      <c r="E414" s="45"/>
      <c r="F414" s="46"/>
      <c r="G414" s="46"/>
      <c r="H414" s="46"/>
      <c r="I414" s="46"/>
      <c r="J414" s="46"/>
      <c r="K414" s="46"/>
      <c r="L414" s="47"/>
      <c r="M414" s="48" t="str">
        <f>IF(OR(M413="",O412=""),"",SUM(M412:M413))</f>
        <v/>
      </c>
      <c r="N414" s="49"/>
      <c r="O414" s="50" t="str">
        <f>IF(OR(O413="",M412=""),"",SUM(O412:O413))</f>
        <v/>
      </c>
      <c r="P414" s="252"/>
      <c r="Q414" s="253"/>
      <c r="R414" s="253"/>
      <c r="S414" s="253"/>
      <c r="T414" s="253"/>
      <c r="U414" s="253"/>
      <c r="V414" s="253"/>
      <c r="W414" s="253"/>
      <c r="X414" s="253"/>
      <c r="Y414" s="253"/>
      <c r="Z414" s="253"/>
      <c r="AA414" s="253"/>
      <c r="AB414" s="253"/>
      <c r="AC414" s="253"/>
      <c r="AD414" s="253"/>
      <c r="AE414" s="253"/>
      <c r="AF414" s="253"/>
      <c r="AG414" s="254"/>
    </row>
    <row r="415" spans="3:44" s="14" customFormat="1" x14ac:dyDescent="0.25">
      <c r="D415" s="354" t="s">
        <v>29</v>
      </c>
      <c r="E415" s="275" t="str">
        <f>IF(OR(F140="",H140=""),"1º GRUPO B",E101)</f>
        <v>1º GRUPO B</v>
      </c>
      <c r="F415" s="276"/>
      <c r="G415" s="276"/>
      <c r="H415" s="276"/>
      <c r="I415" s="276"/>
      <c r="J415" s="276"/>
      <c r="K415" s="276"/>
      <c r="L415" s="277"/>
      <c r="M415" s="175" t="str">
        <f>IF(OR(Y22="",Z22=""),"",SUM(Y22:Z22))</f>
        <v/>
      </c>
      <c r="N415" s="40" t="s">
        <v>28</v>
      </c>
      <c r="O415" s="173" t="str">
        <f>IF(OR(Y23="",Z23=""),"",SUM(Y23:Z23))</f>
        <v/>
      </c>
      <c r="P415" s="275" t="str">
        <f>IF(OR(F361="",H361=""),"2º GRUPO G",E323)</f>
        <v>2º GRUPO G</v>
      </c>
      <c r="Q415" s="276"/>
      <c r="R415" s="276"/>
      <c r="S415" s="276"/>
      <c r="T415" s="276"/>
      <c r="U415" s="276"/>
      <c r="V415" s="276"/>
      <c r="W415" s="276"/>
      <c r="X415" s="276"/>
      <c r="Y415" s="276"/>
      <c r="Z415" s="276"/>
      <c r="AA415" s="276"/>
      <c r="AB415" s="276"/>
      <c r="AC415" s="276"/>
      <c r="AD415" s="276"/>
      <c r="AE415" s="276"/>
      <c r="AF415" s="276"/>
      <c r="AG415" s="277"/>
    </row>
    <row r="416" spans="3:44" s="14" customFormat="1" ht="15.75" thickBot="1" x14ac:dyDescent="0.3">
      <c r="D416" s="355"/>
      <c r="E416" s="278"/>
      <c r="F416" s="279"/>
      <c r="G416" s="279"/>
      <c r="H416" s="279"/>
      <c r="I416" s="279"/>
      <c r="J416" s="279"/>
      <c r="K416" s="279"/>
      <c r="L416" s="280"/>
      <c r="M416" s="42" t="str">
        <f>IF(OR(AA22="",AB22=""),"",SUM(AA22:AB22))</f>
        <v/>
      </c>
      <c r="N416" s="43" t="s">
        <v>28</v>
      </c>
      <c r="O416" s="44" t="str">
        <f>IF(OR(AA23="",AB23=""),"",SUM(AA23:AB23))</f>
        <v/>
      </c>
      <c r="P416" s="278"/>
      <c r="Q416" s="279"/>
      <c r="R416" s="279"/>
      <c r="S416" s="279"/>
      <c r="T416" s="279"/>
      <c r="U416" s="279"/>
      <c r="V416" s="279"/>
      <c r="W416" s="279"/>
      <c r="X416" s="279"/>
      <c r="Y416" s="279"/>
      <c r="Z416" s="279"/>
      <c r="AA416" s="279"/>
      <c r="AB416" s="279"/>
      <c r="AC416" s="279"/>
      <c r="AD416" s="279"/>
      <c r="AE416" s="279"/>
      <c r="AF416" s="279"/>
      <c r="AG416" s="280"/>
    </row>
    <row r="417" spans="4:33" s="14" customFormat="1" ht="17.25" customHeight="1" thickBot="1" x14ac:dyDescent="0.3">
      <c r="D417" s="187"/>
      <c r="E417" s="45"/>
      <c r="F417" s="46"/>
      <c r="G417" s="46"/>
      <c r="H417" s="46"/>
      <c r="I417" s="46"/>
      <c r="J417" s="46"/>
      <c r="K417" s="46"/>
      <c r="L417" s="47"/>
      <c r="M417" s="48" t="str">
        <f>IF(OR(M416="",O415=""),"",SUM(M415:M416))</f>
        <v/>
      </c>
      <c r="N417" s="49"/>
      <c r="O417" s="50" t="str">
        <f>IF(OR(M416="",O415=""),"",SUM(O415:O416))</f>
        <v/>
      </c>
      <c r="P417" s="252"/>
      <c r="Q417" s="253"/>
      <c r="R417" s="253"/>
      <c r="S417" s="253"/>
      <c r="T417" s="253"/>
      <c r="U417" s="253"/>
      <c r="V417" s="253"/>
      <c r="W417" s="253"/>
      <c r="X417" s="253"/>
      <c r="Y417" s="253"/>
      <c r="Z417" s="253"/>
      <c r="AA417" s="253"/>
      <c r="AB417" s="253"/>
      <c r="AC417" s="253"/>
      <c r="AD417" s="253"/>
      <c r="AE417" s="253"/>
      <c r="AF417" s="253"/>
      <c r="AG417" s="254"/>
    </row>
    <row r="418" spans="4:33" s="14" customFormat="1" x14ac:dyDescent="0.25">
      <c r="D418" s="354" t="s">
        <v>30</v>
      </c>
      <c r="E418" s="275" t="str">
        <f>IF(OR(F184="",H184=""),"1º GRUPO C",E145)</f>
        <v>1º GRUPO C</v>
      </c>
      <c r="F418" s="276"/>
      <c r="G418" s="276"/>
      <c r="H418" s="276"/>
      <c r="I418" s="276"/>
      <c r="J418" s="276"/>
      <c r="K418" s="276"/>
      <c r="L418" s="277"/>
      <c r="M418" s="175" t="str">
        <f>IF(OR(Y24="",Z24=""),"",SUM(Y24:Z24))</f>
        <v/>
      </c>
      <c r="N418" s="40" t="s">
        <v>28</v>
      </c>
      <c r="O418" s="173" t="str">
        <f>IF(OR(Y25="",Z25=""),"",SUM(Y25:Z25))</f>
        <v/>
      </c>
      <c r="P418" s="275" t="str">
        <f>IF(OR(F317="",H317=""),"2º GRUPO F",E279)</f>
        <v>2º GRUPO F</v>
      </c>
      <c r="Q418" s="276"/>
      <c r="R418" s="276"/>
      <c r="S418" s="276"/>
      <c r="T418" s="276"/>
      <c r="U418" s="276"/>
      <c r="V418" s="276"/>
      <c r="W418" s="276"/>
      <c r="X418" s="276"/>
      <c r="Y418" s="276"/>
      <c r="Z418" s="276"/>
      <c r="AA418" s="276"/>
      <c r="AB418" s="276"/>
      <c r="AC418" s="276"/>
      <c r="AD418" s="276"/>
      <c r="AE418" s="276"/>
      <c r="AF418" s="276"/>
      <c r="AG418" s="277"/>
    </row>
    <row r="419" spans="4:33" s="14" customFormat="1" ht="15.75" thickBot="1" x14ac:dyDescent="0.3">
      <c r="D419" s="355"/>
      <c r="E419" s="278"/>
      <c r="F419" s="279"/>
      <c r="G419" s="279"/>
      <c r="H419" s="279"/>
      <c r="I419" s="279"/>
      <c r="J419" s="279"/>
      <c r="K419" s="279"/>
      <c r="L419" s="280"/>
      <c r="M419" s="42" t="str">
        <f>IF(OR(AA24="",AB24=""),"",SUM(AA24:AB24))</f>
        <v/>
      </c>
      <c r="N419" s="43" t="s">
        <v>28</v>
      </c>
      <c r="O419" s="44" t="str">
        <f>IF(OR(AA25="",AB25=""),"",SUM(AA25:AB25))</f>
        <v/>
      </c>
      <c r="P419" s="278"/>
      <c r="Q419" s="279"/>
      <c r="R419" s="279"/>
      <c r="S419" s="279"/>
      <c r="T419" s="279"/>
      <c r="U419" s="279"/>
      <c r="V419" s="279"/>
      <c r="W419" s="279"/>
      <c r="X419" s="279"/>
      <c r="Y419" s="279"/>
      <c r="Z419" s="279"/>
      <c r="AA419" s="279"/>
      <c r="AB419" s="279"/>
      <c r="AC419" s="279"/>
      <c r="AD419" s="279"/>
      <c r="AE419" s="279"/>
      <c r="AF419" s="279"/>
      <c r="AG419" s="280"/>
    </row>
    <row r="420" spans="4:33" s="14" customFormat="1" ht="18" customHeight="1" thickBot="1" x14ac:dyDescent="0.3">
      <c r="D420" s="187"/>
      <c r="E420" s="45"/>
      <c r="F420" s="46"/>
      <c r="G420" s="46"/>
      <c r="H420" s="46"/>
      <c r="I420" s="46"/>
      <c r="J420" s="46"/>
      <c r="K420" s="46"/>
      <c r="L420" s="47"/>
      <c r="M420" s="48" t="str">
        <f>IF(OR(M419="",O418=""),"",SUM(M418:M419))</f>
        <v/>
      </c>
      <c r="N420" s="49"/>
      <c r="O420" s="50" t="str">
        <f>IF(OR(O419="",M418=""),"",SUM(O418:O419))</f>
        <v/>
      </c>
      <c r="P420" s="252"/>
      <c r="Q420" s="253"/>
      <c r="R420" s="253"/>
      <c r="S420" s="253"/>
      <c r="T420" s="253"/>
      <c r="U420" s="253"/>
      <c r="V420" s="253"/>
      <c r="W420" s="253"/>
      <c r="X420" s="253"/>
      <c r="Y420" s="253"/>
      <c r="Z420" s="253"/>
      <c r="AA420" s="253"/>
      <c r="AB420" s="253"/>
      <c r="AC420" s="253"/>
      <c r="AD420" s="253"/>
      <c r="AE420" s="253"/>
      <c r="AF420" s="253"/>
      <c r="AG420" s="254"/>
    </row>
    <row r="421" spans="4:33" s="14" customFormat="1" x14ac:dyDescent="0.25">
      <c r="D421" s="354" t="s">
        <v>31</v>
      </c>
      <c r="E421" s="275" t="str">
        <f>IF(OR(F228="",H228=""),"1º GRUPO D",E189)</f>
        <v>1º GRUPO D</v>
      </c>
      <c r="F421" s="276"/>
      <c r="G421" s="276"/>
      <c r="H421" s="276"/>
      <c r="I421" s="276"/>
      <c r="J421" s="276"/>
      <c r="K421" s="276"/>
      <c r="L421" s="277"/>
      <c r="M421" s="175" t="str">
        <f>IF(OR(Y26="",Z26=""),"",SUM(Y26:Z26))</f>
        <v/>
      </c>
      <c r="N421" s="40" t="s">
        <v>28</v>
      </c>
      <c r="O421" s="173" t="str">
        <f>IF(OR(Y27="",Z27=""),"",SUM(Y27:Z27))</f>
        <v/>
      </c>
      <c r="P421" s="275" t="str">
        <f>IF(OR(F273="",H273=""),"2º GRUPO E",E235)</f>
        <v>2º GRUPO E</v>
      </c>
      <c r="Q421" s="276"/>
      <c r="R421" s="276"/>
      <c r="S421" s="276"/>
      <c r="T421" s="276"/>
      <c r="U421" s="276"/>
      <c r="V421" s="276"/>
      <c r="W421" s="276"/>
      <c r="X421" s="276"/>
      <c r="Y421" s="276"/>
      <c r="Z421" s="276"/>
      <c r="AA421" s="276"/>
      <c r="AB421" s="276"/>
      <c r="AC421" s="276"/>
      <c r="AD421" s="276"/>
      <c r="AE421" s="276"/>
      <c r="AF421" s="276"/>
      <c r="AG421" s="277"/>
    </row>
    <row r="422" spans="4:33" s="14" customFormat="1" ht="15.75" thickBot="1" x14ac:dyDescent="0.3">
      <c r="D422" s="355"/>
      <c r="E422" s="278"/>
      <c r="F422" s="279"/>
      <c r="G422" s="279"/>
      <c r="H422" s="279"/>
      <c r="I422" s="279"/>
      <c r="J422" s="279"/>
      <c r="K422" s="279"/>
      <c r="L422" s="280"/>
      <c r="M422" s="42" t="str">
        <f>IF(OR(AA26="",AB26=""),"",SUM(AA26:AB26))</f>
        <v/>
      </c>
      <c r="N422" s="43" t="s">
        <v>28</v>
      </c>
      <c r="O422" s="44" t="str">
        <f>IF(OR(AA27="",AB27=""),"",SUM(AA27:AB27))</f>
        <v/>
      </c>
      <c r="P422" s="278"/>
      <c r="Q422" s="279"/>
      <c r="R422" s="279"/>
      <c r="S422" s="279"/>
      <c r="T422" s="279"/>
      <c r="U422" s="279"/>
      <c r="V422" s="279"/>
      <c r="W422" s="279"/>
      <c r="X422" s="279"/>
      <c r="Y422" s="279"/>
      <c r="Z422" s="279"/>
      <c r="AA422" s="279"/>
      <c r="AB422" s="279"/>
      <c r="AC422" s="279"/>
      <c r="AD422" s="279"/>
      <c r="AE422" s="279"/>
      <c r="AF422" s="279"/>
      <c r="AG422" s="280"/>
    </row>
    <row r="423" spans="4:33" s="14" customFormat="1" ht="18.75" customHeight="1" thickBot="1" x14ac:dyDescent="0.3">
      <c r="D423" s="51"/>
      <c r="E423" s="45"/>
      <c r="F423" s="46"/>
      <c r="G423" s="46"/>
      <c r="H423" s="46"/>
      <c r="I423" s="46"/>
      <c r="J423" s="46"/>
      <c r="K423" s="46"/>
      <c r="L423" s="47"/>
      <c r="M423" s="52" t="str">
        <f>IF(OR(M422="",O421=""),"",SUM(M421:M422))</f>
        <v/>
      </c>
      <c r="N423" s="49"/>
      <c r="O423" s="53" t="str">
        <f>IF(OR(M422="",O421=""),"",SUM(O421:O422))</f>
        <v/>
      </c>
      <c r="P423" s="252"/>
      <c r="Q423" s="253"/>
      <c r="R423" s="253"/>
      <c r="S423" s="253"/>
      <c r="T423" s="253"/>
      <c r="U423" s="253"/>
      <c r="V423" s="253"/>
      <c r="W423" s="253"/>
      <c r="X423" s="253"/>
      <c r="Y423" s="253"/>
      <c r="Z423" s="253"/>
      <c r="AA423" s="253"/>
      <c r="AB423" s="253"/>
      <c r="AC423" s="253"/>
      <c r="AD423" s="253"/>
      <c r="AE423" s="253"/>
      <c r="AF423" s="253"/>
      <c r="AG423" s="254"/>
    </row>
    <row r="424" spans="4:33" s="14" customFormat="1" x14ac:dyDescent="0.25">
      <c r="D424" s="354" t="s">
        <v>32</v>
      </c>
      <c r="E424" s="275" t="str">
        <f>IF(OR(F273="",H273=""),"1º GRUPO E",E234)</f>
        <v>1º GRUPO E</v>
      </c>
      <c r="F424" s="276"/>
      <c r="G424" s="276"/>
      <c r="H424" s="276"/>
      <c r="I424" s="276"/>
      <c r="J424" s="276"/>
      <c r="K424" s="276"/>
      <c r="L424" s="277"/>
      <c r="M424" s="174" t="str">
        <f>IF(OR(Y28="",Z28=""),"",SUM(Y28:Z28))</f>
        <v/>
      </c>
      <c r="N424" s="40" t="s">
        <v>28</v>
      </c>
      <c r="O424" s="176" t="str">
        <f>IF(OR(Y29="",Z29=""),"",SUM(Y29:Z29))</f>
        <v/>
      </c>
      <c r="P424" s="275" t="str">
        <f>IF(OR(F228="",H228=""),"2º GRUPO D",E190)</f>
        <v>2º GRUPO D</v>
      </c>
      <c r="Q424" s="276"/>
      <c r="R424" s="276"/>
      <c r="S424" s="276"/>
      <c r="T424" s="276"/>
      <c r="U424" s="276"/>
      <c r="V424" s="276"/>
      <c r="W424" s="276"/>
      <c r="X424" s="276"/>
      <c r="Y424" s="276"/>
      <c r="Z424" s="276"/>
      <c r="AA424" s="276"/>
      <c r="AB424" s="276"/>
      <c r="AC424" s="276"/>
      <c r="AD424" s="276"/>
      <c r="AE424" s="276"/>
      <c r="AF424" s="276"/>
      <c r="AG424" s="277"/>
    </row>
    <row r="425" spans="4:33" s="14" customFormat="1" ht="15.75" thickBot="1" x14ac:dyDescent="0.3">
      <c r="D425" s="355"/>
      <c r="E425" s="278"/>
      <c r="F425" s="279"/>
      <c r="G425" s="279"/>
      <c r="H425" s="279"/>
      <c r="I425" s="279"/>
      <c r="J425" s="279"/>
      <c r="K425" s="279"/>
      <c r="L425" s="280"/>
      <c r="M425" s="42" t="str">
        <f>IF(OR(AA28="",AB28=""),"",SUM(AA28:AB28))</f>
        <v/>
      </c>
      <c r="N425" s="43" t="s">
        <v>28</v>
      </c>
      <c r="O425" s="44" t="str">
        <f>IF(OR(AA29="",AB29=""),"",SUM(AA29:AB29))</f>
        <v/>
      </c>
      <c r="P425" s="278"/>
      <c r="Q425" s="279"/>
      <c r="R425" s="279"/>
      <c r="S425" s="279"/>
      <c r="T425" s="279"/>
      <c r="U425" s="279"/>
      <c r="V425" s="279"/>
      <c r="W425" s="279"/>
      <c r="X425" s="279"/>
      <c r="Y425" s="279"/>
      <c r="Z425" s="279"/>
      <c r="AA425" s="279"/>
      <c r="AB425" s="279"/>
      <c r="AC425" s="279"/>
      <c r="AD425" s="279"/>
      <c r="AE425" s="279"/>
      <c r="AF425" s="279"/>
      <c r="AG425" s="280"/>
    </row>
    <row r="426" spans="4:33" s="14" customFormat="1" ht="18.75" customHeight="1" thickBot="1" x14ac:dyDescent="0.3">
      <c r="D426" s="187"/>
      <c r="E426" s="45"/>
      <c r="F426" s="46"/>
      <c r="G426" s="46"/>
      <c r="H426" s="46"/>
      <c r="I426" s="46"/>
      <c r="J426" s="46"/>
      <c r="K426" s="46"/>
      <c r="L426" s="47"/>
      <c r="M426" s="48" t="str">
        <f>IF(OR(M425="",O424=""),"",SUM(M424:M425))</f>
        <v/>
      </c>
      <c r="N426" s="49"/>
      <c r="O426" s="50" t="str">
        <f>IF(OR(O425="",M424=""),"",SUM(O424:O425))</f>
        <v/>
      </c>
      <c r="P426" s="252"/>
      <c r="Q426" s="253"/>
      <c r="R426" s="253"/>
      <c r="S426" s="253"/>
      <c r="T426" s="253"/>
      <c r="U426" s="253"/>
      <c r="V426" s="253"/>
      <c r="W426" s="253"/>
      <c r="X426" s="253"/>
      <c r="Y426" s="253"/>
      <c r="Z426" s="253"/>
      <c r="AA426" s="253"/>
      <c r="AB426" s="253"/>
      <c r="AC426" s="253"/>
      <c r="AD426" s="253"/>
      <c r="AE426" s="253"/>
      <c r="AF426" s="253"/>
      <c r="AG426" s="254"/>
    </row>
    <row r="427" spans="4:33" s="14" customFormat="1" x14ac:dyDescent="0.25">
      <c r="D427" s="354" t="s">
        <v>33</v>
      </c>
      <c r="E427" s="275" t="str">
        <f>IF(OR(F317="",H317=""),"1º GRUPO F",E278)</f>
        <v>1º GRUPO F</v>
      </c>
      <c r="F427" s="276"/>
      <c r="G427" s="276"/>
      <c r="H427" s="276"/>
      <c r="I427" s="276"/>
      <c r="J427" s="276"/>
      <c r="K427" s="276"/>
      <c r="L427" s="277"/>
      <c r="M427" s="175" t="str">
        <f>IF(OR(Y30="",Z30=""),"",SUM(Y30:Z30))</f>
        <v/>
      </c>
      <c r="N427" s="40" t="s">
        <v>28</v>
      </c>
      <c r="O427" s="173" t="str">
        <f>IF(OR(Y31="",Z31=""),"",SUM(Y31:Z31))</f>
        <v/>
      </c>
      <c r="P427" s="275" t="str">
        <f>IF(OR(F184="",H184=""),"2º GRUPO C",E146)</f>
        <v>2º GRUPO C</v>
      </c>
      <c r="Q427" s="276"/>
      <c r="R427" s="276"/>
      <c r="S427" s="276"/>
      <c r="T427" s="276"/>
      <c r="U427" s="276"/>
      <c r="V427" s="276"/>
      <c r="W427" s="276"/>
      <c r="X427" s="276"/>
      <c r="Y427" s="276"/>
      <c r="Z427" s="276"/>
      <c r="AA427" s="276"/>
      <c r="AB427" s="276"/>
      <c r="AC427" s="276"/>
      <c r="AD427" s="276"/>
      <c r="AE427" s="276"/>
      <c r="AF427" s="276"/>
      <c r="AG427" s="277"/>
    </row>
    <row r="428" spans="4:33" s="14" customFormat="1" ht="15.75" thickBot="1" x14ac:dyDescent="0.3">
      <c r="D428" s="355"/>
      <c r="E428" s="278"/>
      <c r="F428" s="279"/>
      <c r="G428" s="279"/>
      <c r="H428" s="279"/>
      <c r="I428" s="279"/>
      <c r="J428" s="279"/>
      <c r="K428" s="279"/>
      <c r="L428" s="280"/>
      <c r="M428" s="42" t="str">
        <f>IF(OR(AA30="",AB30=""),"",SUM(AA30:AB30))</f>
        <v/>
      </c>
      <c r="N428" s="43" t="s">
        <v>28</v>
      </c>
      <c r="O428" s="44" t="str">
        <f>IF(OR(AA31="",AB31=""),"",SUM(AA31:AB31))</f>
        <v/>
      </c>
      <c r="P428" s="278"/>
      <c r="Q428" s="279"/>
      <c r="R428" s="279"/>
      <c r="S428" s="279"/>
      <c r="T428" s="279"/>
      <c r="U428" s="279"/>
      <c r="V428" s="279"/>
      <c r="W428" s="279"/>
      <c r="X428" s="279"/>
      <c r="Y428" s="279"/>
      <c r="Z428" s="279"/>
      <c r="AA428" s="279"/>
      <c r="AB428" s="279"/>
      <c r="AC428" s="279"/>
      <c r="AD428" s="279"/>
      <c r="AE428" s="279"/>
      <c r="AF428" s="279"/>
      <c r="AG428" s="280"/>
    </row>
    <row r="429" spans="4:33" s="14" customFormat="1" ht="18.75" customHeight="1" thickBot="1" x14ac:dyDescent="0.3">
      <c r="D429" s="187"/>
      <c r="E429" s="45"/>
      <c r="F429" s="46"/>
      <c r="G429" s="46"/>
      <c r="H429" s="46"/>
      <c r="I429" s="46"/>
      <c r="J429" s="46"/>
      <c r="K429" s="46"/>
      <c r="L429" s="47"/>
      <c r="M429" s="48" t="str">
        <f>IF(OR(M428="",O427=""),"",SUM(M427:M428))</f>
        <v/>
      </c>
      <c r="N429" s="49"/>
      <c r="O429" s="50" t="str">
        <f>IF(OR(M428="",O427=""),"",SUM(O427:O428))</f>
        <v/>
      </c>
      <c r="P429" s="252"/>
      <c r="Q429" s="253"/>
      <c r="R429" s="253"/>
      <c r="S429" s="253"/>
      <c r="T429" s="253"/>
      <c r="U429" s="253"/>
      <c r="V429" s="253"/>
      <c r="W429" s="253"/>
      <c r="X429" s="253"/>
      <c r="Y429" s="253"/>
      <c r="Z429" s="253"/>
      <c r="AA429" s="253"/>
      <c r="AB429" s="253"/>
      <c r="AC429" s="253"/>
      <c r="AD429" s="253"/>
      <c r="AE429" s="253"/>
      <c r="AF429" s="253"/>
      <c r="AG429" s="254"/>
    </row>
    <row r="430" spans="4:33" s="14" customFormat="1" x14ac:dyDescent="0.25">
      <c r="D430" s="354" t="s">
        <v>34</v>
      </c>
      <c r="E430" s="275" t="str">
        <f>IF(OR(F361="",H361=""),"1º GRUPO G",E322)</f>
        <v>1º GRUPO G</v>
      </c>
      <c r="F430" s="276"/>
      <c r="G430" s="276"/>
      <c r="H430" s="276"/>
      <c r="I430" s="276"/>
      <c r="J430" s="276"/>
      <c r="K430" s="276"/>
      <c r="L430" s="277"/>
      <c r="M430" s="174" t="str">
        <f>IF(OR(Y32="",Z32=""),"",SUM(Y32:Z32))</f>
        <v/>
      </c>
      <c r="N430" s="40" t="s">
        <v>28</v>
      </c>
      <c r="O430" s="176" t="str">
        <f>IF(OR(Y33="",Z33=""),"",SUM(Y33:Z33))</f>
        <v/>
      </c>
      <c r="P430" s="275" t="str">
        <f>IF(OR(F140="",H140=""),"2º GRUPO B",E102)</f>
        <v>2º GRUPO B</v>
      </c>
      <c r="Q430" s="276"/>
      <c r="R430" s="276"/>
      <c r="S430" s="276"/>
      <c r="T430" s="276"/>
      <c r="U430" s="276"/>
      <c r="V430" s="276"/>
      <c r="W430" s="276"/>
      <c r="X430" s="276"/>
      <c r="Y430" s="276"/>
      <c r="Z430" s="276"/>
      <c r="AA430" s="276"/>
      <c r="AB430" s="276"/>
      <c r="AC430" s="276"/>
      <c r="AD430" s="276"/>
      <c r="AE430" s="276"/>
      <c r="AF430" s="276"/>
      <c r="AG430" s="277"/>
    </row>
    <row r="431" spans="4:33" s="14" customFormat="1" ht="15.75" thickBot="1" x14ac:dyDescent="0.3">
      <c r="D431" s="355"/>
      <c r="E431" s="278"/>
      <c r="F431" s="279"/>
      <c r="G431" s="279"/>
      <c r="H431" s="279"/>
      <c r="I431" s="279"/>
      <c r="J431" s="279"/>
      <c r="K431" s="279"/>
      <c r="L431" s="280"/>
      <c r="M431" s="42" t="str">
        <f>IF(OR(AA32="",AB32=""),"",SUM(AA32:AB32))</f>
        <v/>
      </c>
      <c r="N431" s="43" t="s">
        <v>28</v>
      </c>
      <c r="O431" s="44" t="str">
        <f>IF(OR(AA33="",AB33=""),"",SUM(AA33:AB33))</f>
        <v/>
      </c>
      <c r="P431" s="278"/>
      <c r="Q431" s="279"/>
      <c r="R431" s="279"/>
      <c r="S431" s="279"/>
      <c r="T431" s="279"/>
      <c r="U431" s="279"/>
      <c r="V431" s="279"/>
      <c r="W431" s="279"/>
      <c r="X431" s="279"/>
      <c r="Y431" s="279"/>
      <c r="Z431" s="279"/>
      <c r="AA431" s="279"/>
      <c r="AB431" s="279"/>
      <c r="AC431" s="279"/>
      <c r="AD431" s="279"/>
      <c r="AE431" s="279"/>
      <c r="AF431" s="279"/>
      <c r="AG431" s="280"/>
    </row>
    <row r="432" spans="4:33" s="14" customFormat="1" ht="18" customHeight="1" thickBot="1" x14ac:dyDescent="0.3">
      <c r="D432" s="187"/>
      <c r="E432" s="45"/>
      <c r="F432" s="46"/>
      <c r="G432" s="46"/>
      <c r="H432" s="46"/>
      <c r="I432" s="46"/>
      <c r="J432" s="46"/>
      <c r="K432" s="46"/>
      <c r="L432" s="47"/>
      <c r="M432" s="48" t="str">
        <f>IF(OR(M431="",O430=""),"",SUM(M430:M431))</f>
        <v/>
      </c>
      <c r="N432" s="49"/>
      <c r="O432" s="50" t="str">
        <f>IF(OR(O431="",M430=""),"",SUM(O430:O431))</f>
        <v/>
      </c>
      <c r="P432" s="252"/>
      <c r="Q432" s="253"/>
      <c r="R432" s="253"/>
      <c r="S432" s="253"/>
      <c r="T432" s="253"/>
      <c r="U432" s="253"/>
      <c r="V432" s="253"/>
      <c r="W432" s="253"/>
      <c r="X432" s="253"/>
      <c r="Y432" s="253"/>
      <c r="Z432" s="253"/>
      <c r="AA432" s="253"/>
      <c r="AB432" s="253"/>
      <c r="AC432" s="253"/>
      <c r="AD432" s="253"/>
      <c r="AE432" s="253"/>
      <c r="AF432" s="253"/>
      <c r="AG432" s="254"/>
    </row>
    <row r="433" spans="4:33" s="14" customFormat="1" x14ac:dyDescent="0.25">
      <c r="D433" s="354" t="s">
        <v>35</v>
      </c>
      <c r="E433" s="275" t="str">
        <f>IF(OR(F405="",H405=""),"1º GRUPO H",E366)</f>
        <v>1º GRUPO H</v>
      </c>
      <c r="F433" s="276"/>
      <c r="G433" s="276"/>
      <c r="H433" s="276"/>
      <c r="I433" s="276"/>
      <c r="J433" s="276"/>
      <c r="K433" s="276"/>
      <c r="L433" s="277"/>
      <c r="M433" s="174" t="str">
        <f>IF(OR(Y34="",Z34=""),"",SUM(Y34:Z34))</f>
        <v/>
      </c>
      <c r="N433" s="40" t="s">
        <v>28</v>
      </c>
      <c r="O433" s="176" t="str">
        <f>IF(OR(Y35="",Z35=""),"",SUM(Y35:Z35))</f>
        <v/>
      </c>
      <c r="P433" s="275" t="str">
        <f>IF(OR(F96="",H96=""),"2º GRUPO A",E58)</f>
        <v>2º GRUPO A</v>
      </c>
      <c r="Q433" s="276"/>
      <c r="R433" s="276"/>
      <c r="S433" s="276"/>
      <c r="T433" s="276"/>
      <c r="U433" s="276"/>
      <c r="V433" s="276"/>
      <c r="W433" s="276"/>
      <c r="X433" s="276"/>
      <c r="Y433" s="276"/>
      <c r="Z433" s="276"/>
      <c r="AA433" s="276"/>
      <c r="AB433" s="276"/>
      <c r="AC433" s="276"/>
      <c r="AD433" s="276"/>
      <c r="AE433" s="276"/>
      <c r="AF433" s="276"/>
      <c r="AG433" s="277"/>
    </row>
    <row r="434" spans="4:33" s="14" customFormat="1" ht="15.75" thickBot="1" x14ac:dyDescent="0.3">
      <c r="D434" s="355"/>
      <c r="E434" s="278"/>
      <c r="F434" s="279"/>
      <c r="G434" s="279"/>
      <c r="H434" s="279"/>
      <c r="I434" s="279"/>
      <c r="J434" s="279"/>
      <c r="K434" s="279"/>
      <c r="L434" s="280"/>
      <c r="M434" s="42" t="str">
        <f>IF(OR(AA34="",AB34=""),"",SUM(AA34:AB34))</f>
        <v/>
      </c>
      <c r="N434" s="43" t="s">
        <v>28</v>
      </c>
      <c r="O434" s="44" t="str">
        <f>IF(OR(AA35="",AB35=""),"",SUM(AA35:AB35))</f>
        <v/>
      </c>
      <c r="P434" s="278"/>
      <c r="Q434" s="279"/>
      <c r="R434" s="279"/>
      <c r="S434" s="279"/>
      <c r="T434" s="279"/>
      <c r="U434" s="279"/>
      <c r="V434" s="279"/>
      <c r="W434" s="279"/>
      <c r="X434" s="279"/>
      <c r="Y434" s="279"/>
      <c r="Z434" s="279"/>
      <c r="AA434" s="279"/>
      <c r="AB434" s="279"/>
      <c r="AC434" s="279"/>
      <c r="AD434" s="279"/>
      <c r="AE434" s="279"/>
      <c r="AF434" s="279"/>
      <c r="AG434" s="280"/>
    </row>
    <row r="435" spans="4:33" s="14" customFormat="1" ht="19.5" customHeight="1" thickBot="1" x14ac:dyDescent="0.3">
      <c r="D435" s="51"/>
      <c r="E435" s="45"/>
      <c r="F435" s="46"/>
      <c r="G435" s="46"/>
      <c r="H435" s="46"/>
      <c r="I435" s="46"/>
      <c r="J435" s="46"/>
      <c r="K435" s="46"/>
      <c r="L435" s="47"/>
      <c r="M435" s="52" t="str">
        <f>IF(OR(M434="",O433=""),"",SUM(M433:M434))</f>
        <v/>
      </c>
      <c r="N435" s="49"/>
      <c r="O435" s="53" t="str">
        <f>IF(OR(M434="",O433=""),"",SUM(O433:O434))</f>
        <v/>
      </c>
      <c r="P435" s="252"/>
      <c r="Q435" s="253"/>
      <c r="R435" s="253"/>
      <c r="S435" s="253"/>
      <c r="T435" s="253"/>
      <c r="U435" s="253"/>
      <c r="V435" s="253"/>
      <c r="W435" s="253"/>
      <c r="X435" s="253"/>
      <c r="Y435" s="253"/>
      <c r="Z435" s="253"/>
      <c r="AA435" s="253"/>
      <c r="AB435" s="253"/>
      <c r="AC435" s="253"/>
      <c r="AD435" s="253"/>
      <c r="AE435" s="253"/>
      <c r="AF435" s="253"/>
      <c r="AG435" s="254"/>
    </row>
    <row r="436" spans="4:33" s="14" customFormat="1" ht="19.5" customHeight="1" thickBot="1" x14ac:dyDescent="0.3">
      <c r="D436" s="54"/>
      <c r="E436" s="188"/>
      <c r="F436" s="188"/>
      <c r="G436" s="188"/>
      <c r="H436" s="188"/>
      <c r="I436" s="188"/>
      <c r="J436" s="188"/>
      <c r="K436" s="188"/>
      <c r="L436" s="188"/>
      <c r="M436" s="55"/>
      <c r="N436" s="56"/>
      <c r="O436" s="57"/>
      <c r="P436" s="57"/>
      <c r="Q436" s="57"/>
      <c r="R436" s="57"/>
      <c r="S436" s="57"/>
      <c r="T436" s="57"/>
      <c r="U436" s="57"/>
      <c r="V436" s="57"/>
      <c r="W436" s="57"/>
      <c r="X436" s="57"/>
      <c r="Y436" s="57"/>
      <c r="Z436" s="57"/>
      <c r="AA436" s="57"/>
      <c r="AB436" s="57"/>
      <c r="AC436" s="57"/>
      <c r="AD436" s="57"/>
      <c r="AE436" s="57"/>
      <c r="AF436" s="57"/>
      <c r="AG436" s="57"/>
    </row>
    <row r="437" spans="4:33" s="14" customFormat="1" ht="19.5" customHeight="1" x14ac:dyDescent="0.25">
      <c r="D437" s="268" t="s">
        <v>66</v>
      </c>
      <c r="E437" s="269"/>
      <c r="F437" s="269"/>
      <c r="G437" s="269"/>
      <c r="H437" s="269"/>
      <c r="I437" s="269"/>
      <c r="J437" s="269"/>
      <c r="K437" s="269"/>
      <c r="L437" s="269"/>
      <c r="M437" s="269"/>
      <c r="N437" s="269"/>
      <c r="O437" s="269"/>
      <c r="P437" s="269"/>
      <c r="Q437" s="269"/>
      <c r="R437" s="269"/>
      <c r="S437" s="269"/>
      <c r="T437" s="269"/>
      <c r="U437" s="269"/>
      <c r="V437" s="269"/>
      <c r="W437" s="269"/>
      <c r="X437" s="269"/>
      <c r="Y437" s="269"/>
      <c r="Z437" s="269"/>
      <c r="AA437" s="269"/>
      <c r="AB437" s="269"/>
      <c r="AC437" s="269"/>
      <c r="AD437" s="269"/>
      <c r="AE437" s="269"/>
      <c r="AF437" s="269"/>
      <c r="AG437" s="270"/>
    </row>
    <row r="438" spans="4:33" s="14" customFormat="1" ht="19.5" customHeight="1" x14ac:dyDescent="0.25">
      <c r="D438" s="271"/>
      <c r="E438" s="247"/>
      <c r="F438" s="247"/>
      <c r="G438" s="247"/>
      <c r="H438" s="247"/>
      <c r="I438" s="247"/>
      <c r="J438" s="247"/>
      <c r="K438" s="247"/>
      <c r="L438" s="247"/>
      <c r="M438" s="247"/>
      <c r="N438" s="247"/>
      <c r="O438" s="247"/>
      <c r="P438" s="247"/>
      <c r="Q438" s="247"/>
      <c r="R438" s="247"/>
      <c r="S438" s="247"/>
      <c r="T438" s="247"/>
      <c r="U438" s="247"/>
      <c r="V438" s="247"/>
      <c r="W438" s="247"/>
      <c r="X438" s="247"/>
      <c r="Y438" s="247"/>
      <c r="Z438" s="247"/>
      <c r="AA438" s="247"/>
      <c r="AB438" s="247"/>
      <c r="AC438" s="247"/>
      <c r="AD438" s="247"/>
      <c r="AE438" s="247"/>
      <c r="AF438" s="247"/>
      <c r="AG438" s="248"/>
    </row>
    <row r="439" spans="4:33" s="14" customFormat="1" ht="19.5" customHeight="1" thickBot="1" x14ac:dyDescent="0.3">
      <c r="D439" s="272"/>
      <c r="E439" s="273"/>
      <c r="F439" s="273"/>
      <c r="G439" s="273"/>
      <c r="H439" s="273"/>
      <c r="I439" s="273"/>
      <c r="J439" s="273"/>
      <c r="K439" s="273"/>
      <c r="L439" s="273"/>
      <c r="M439" s="273"/>
      <c r="N439" s="273"/>
      <c r="O439" s="273"/>
      <c r="P439" s="273"/>
      <c r="Q439" s="273"/>
      <c r="R439" s="273"/>
      <c r="S439" s="273"/>
      <c r="T439" s="273"/>
      <c r="U439" s="273"/>
      <c r="V439" s="273"/>
      <c r="W439" s="273"/>
      <c r="X439" s="273"/>
      <c r="Y439" s="273"/>
      <c r="Z439" s="273"/>
      <c r="AA439" s="273"/>
      <c r="AB439" s="273"/>
      <c r="AC439" s="273"/>
      <c r="AD439" s="273"/>
      <c r="AE439" s="273"/>
      <c r="AF439" s="273"/>
      <c r="AG439" s="274"/>
    </row>
    <row r="440" spans="4:33" s="14" customFormat="1" ht="19.5" customHeight="1" x14ac:dyDescent="0.25">
      <c r="D440" s="36"/>
      <c r="E440" s="37"/>
      <c r="F440" s="37"/>
      <c r="G440" s="37"/>
      <c r="H440" s="37"/>
      <c r="I440" s="37"/>
      <c r="J440" s="37"/>
      <c r="K440" s="287" t="s">
        <v>190</v>
      </c>
      <c r="L440" s="288"/>
      <c r="M440" s="288"/>
      <c r="N440" s="288"/>
      <c r="O440" s="288"/>
      <c r="P440" s="288"/>
      <c r="Q440" s="288"/>
      <c r="R440" s="289"/>
      <c r="S440" s="37"/>
      <c r="T440" s="37"/>
      <c r="U440" s="37"/>
      <c r="V440" s="37"/>
      <c r="W440" s="37"/>
      <c r="X440" s="37"/>
      <c r="Y440" s="37"/>
      <c r="Z440" s="37"/>
      <c r="AA440" s="37"/>
      <c r="AB440" s="37"/>
      <c r="AC440" s="37"/>
      <c r="AD440" s="37"/>
      <c r="AE440" s="37"/>
      <c r="AF440" s="37"/>
      <c r="AG440" s="38"/>
    </row>
    <row r="441" spans="4:33" s="14" customFormat="1" ht="19.5" customHeight="1" thickBot="1" x14ac:dyDescent="0.3">
      <c r="D441" s="36"/>
      <c r="E441" s="37"/>
      <c r="F441" s="37"/>
      <c r="G441" s="37"/>
      <c r="H441" s="37"/>
      <c r="I441" s="37"/>
      <c r="J441" s="37"/>
      <c r="K441" s="284"/>
      <c r="L441" s="285"/>
      <c r="M441" s="285"/>
      <c r="N441" s="285"/>
      <c r="O441" s="285"/>
      <c r="P441" s="285"/>
      <c r="Q441" s="285"/>
      <c r="R441" s="286"/>
      <c r="S441" s="37"/>
      <c r="T441" s="37"/>
      <c r="U441" s="37"/>
      <c r="V441" s="37"/>
      <c r="W441" s="37"/>
      <c r="X441" s="37"/>
      <c r="Y441" s="37"/>
      <c r="Z441" s="37"/>
      <c r="AA441" s="37"/>
      <c r="AB441" s="37"/>
      <c r="AC441" s="37"/>
      <c r="AD441" s="37"/>
      <c r="AE441" s="37"/>
      <c r="AF441" s="37"/>
      <c r="AG441" s="38"/>
    </row>
    <row r="442" spans="4:33" s="14" customFormat="1" ht="19.5" customHeight="1" x14ac:dyDescent="0.25">
      <c r="D442" s="275" t="s">
        <v>37</v>
      </c>
      <c r="E442" s="275" t="str">
        <f>IF(OR(M414="",O414=""),"PERDEDOR J1",IF(M414&lt;O414,E412,P412))</f>
        <v>PERDEDOR J1</v>
      </c>
      <c r="F442" s="276"/>
      <c r="G442" s="276"/>
      <c r="H442" s="276"/>
      <c r="I442" s="276"/>
      <c r="J442" s="276"/>
      <c r="K442" s="276"/>
      <c r="L442" s="277"/>
      <c r="M442" s="39" t="str">
        <f>IF(OR(AE20="",AF20=""),"",SUM(AE20:AF20))</f>
        <v/>
      </c>
      <c r="N442" s="40" t="s">
        <v>28</v>
      </c>
      <c r="O442" s="41" t="str">
        <f>IF(OR(AE21="",AF21=""),"",SUM(AE21:AF21))</f>
        <v/>
      </c>
      <c r="P442" s="275" t="str">
        <f>IF(OR(M417="",O417=""),"PERDEDOR J2",IF(M417&lt;O417,E415,P415))</f>
        <v>PERDEDOR J2</v>
      </c>
      <c r="Q442" s="276"/>
      <c r="R442" s="276"/>
      <c r="S442" s="276"/>
      <c r="T442" s="276"/>
      <c r="U442" s="276"/>
      <c r="V442" s="276"/>
      <c r="W442" s="276"/>
      <c r="X442" s="276"/>
      <c r="Y442" s="276"/>
      <c r="Z442" s="276"/>
      <c r="AA442" s="276"/>
      <c r="AB442" s="276"/>
      <c r="AC442" s="276"/>
      <c r="AD442" s="276"/>
      <c r="AE442" s="276"/>
      <c r="AF442" s="276"/>
      <c r="AG442" s="277"/>
    </row>
    <row r="443" spans="4:33" s="14" customFormat="1" ht="19.5" customHeight="1" thickBot="1" x14ac:dyDescent="0.3">
      <c r="D443" s="249"/>
      <c r="E443" s="278"/>
      <c r="F443" s="279"/>
      <c r="G443" s="279"/>
      <c r="H443" s="279"/>
      <c r="I443" s="279"/>
      <c r="J443" s="279"/>
      <c r="K443" s="279"/>
      <c r="L443" s="280"/>
      <c r="M443" s="58" t="str">
        <f>IF(OR(AG20="",AH20=""),"",SUM(AG20:AH20))</f>
        <v/>
      </c>
      <c r="N443" s="59" t="s">
        <v>28</v>
      </c>
      <c r="O443" s="60" t="str">
        <f>IF(OR(AG21="",AH21=""),"",SUM(AG21:AH21))</f>
        <v/>
      </c>
      <c r="P443" s="278"/>
      <c r="Q443" s="279"/>
      <c r="R443" s="279"/>
      <c r="S443" s="279"/>
      <c r="T443" s="279"/>
      <c r="U443" s="279"/>
      <c r="V443" s="279"/>
      <c r="W443" s="279"/>
      <c r="X443" s="279"/>
      <c r="Y443" s="279"/>
      <c r="Z443" s="279"/>
      <c r="AA443" s="279"/>
      <c r="AB443" s="279"/>
      <c r="AC443" s="279"/>
      <c r="AD443" s="279"/>
      <c r="AE443" s="279"/>
      <c r="AF443" s="279"/>
      <c r="AG443" s="280"/>
    </row>
    <row r="444" spans="4:33" s="14" customFormat="1" ht="19.5" customHeight="1" thickBot="1" x14ac:dyDescent="0.3">
      <c r="D444" s="61"/>
      <c r="E444" s="62"/>
      <c r="F444" s="63"/>
      <c r="G444" s="63"/>
      <c r="H444" s="63"/>
      <c r="I444" s="63"/>
      <c r="J444" s="63"/>
      <c r="K444" s="63"/>
      <c r="L444" s="64"/>
      <c r="M444" s="65" t="str">
        <f>IF(OR(M442="",O442=""),"",SUM(M442:M443))</f>
        <v/>
      </c>
      <c r="N444" s="66"/>
      <c r="O444" s="67" t="str">
        <f>IF(OR(M442="",O442=""),"",SUM(O442:O443))</f>
        <v/>
      </c>
      <c r="P444" s="252"/>
      <c r="Q444" s="253"/>
      <c r="R444" s="253"/>
      <c r="S444" s="253"/>
      <c r="T444" s="253"/>
      <c r="U444" s="253"/>
      <c r="V444" s="253"/>
      <c r="W444" s="253"/>
      <c r="X444" s="253"/>
      <c r="Y444" s="253"/>
      <c r="Z444" s="253"/>
      <c r="AA444" s="253"/>
      <c r="AB444" s="253"/>
      <c r="AC444" s="253"/>
      <c r="AD444" s="253"/>
      <c r="AE444" s="253"/>
      <c r="AF444" s="253"/>
      <c r="AG444" s="254"/>
    </row>
    <row r="445" spans="4:33" s="14" customFormat="1" ht="19.5" customHeight="1" x14ac:dyDescent="0.25">
      <c r="D445" s="249" t="s">
        <v>38</v>
      </c>
      <c r="E445" s="275" t="str">
        <f>IF(OR(M420="",O420=""),"PERDEDOR J3",IF(M420&lt;O420,E418,P418))</f>
        <v>PERDEDOR J3</v>
      </c>
      <c r="F445" s="276"/>
      <c r="G445" s="276"/>
      <c r="H445" s="276"/>
      <c r="I445" s="276"/>
      <c r="J445" s="276"/>
      <c r="K445" s="276"/>
      <c r="L445" s="277"/>
      <c r="M445" s="39" t="str">
        <f>IF(OR(AE22="",AF22=""),"",SUM(AE22:AF22))</f>
        <v/>
      </c>
      <c r="N445" s="40" t="s">
        <v>28</v>
      </c>
      <c r="O445" s="41" t="str">
        <f>IF(OR(AE23="",AF23=""),"",SUM(AE23:AF23))</f>
        <v/>
      </c>
      <c r="P445" s="275" t="str">
        <f>IF(OR(M423="",O423=""),"PERDEDOR J4",IF(M423&lt;O423,E421,P421))</f>
        <v>PERDEDOR J4</v>
      </c>
      <c r="Q445" s="276"/>
      <c r="R445" s="276"/>
      <c r="S445" s="276"/>
      <c r="T445" s="276"/>
      <c r="U445" s="276"/>
      <c r="V445" s="276"/>
      <c r="W445" s="276"/>
      <c r="X445" s="276"/>
      <c r="Y445" s="276"/>
      <c r="Z445" s="276"/>
      <c r="AA445" s="276"/>
      <c r="AB445" s="276"/>
      <c r="AC445" s="276"/>
      <c r="AD445" s="276"/>
      <c r="AE445" s="276"/>
      <c r="AF445" s="276"/>
      <c r="AG445" s="277"/>
    </row>
    <row r="446" spans="4:33" s="14" customFormat="1" ht="19.5" customHeight="1" thickBot="1" x14ac:dyDescent="0.3">
      <c r="D446" s="249"/>
      <c r="E446" s="278"/>
      <c r="F446" s="279"/>
      <c r="G446" s="279"/>
      <c r="H446" s="279"/>
      <c r="I446" s="279"/>
      <c r="J446" s="279"/>
      <c r="K446" s="279"/>
      <c r="L446" s="280"/>
      <c r="M446" s="42" t="str">
        <f>IF(OR(AG22="",AH22=""),"",SUM(AG22:AH22))</f>
        <v/>
      </c>
      <c r="N446" s="43" t="s">
        <v>28</v>
      </c>
      <c r="O446" s="44" t="str">
        <f>IF(OR(AG23="",AH23=""),"",SUM(AG23:AH23))</f>
        <v/>
      </c>
      <c r="P446" s="278"/>
      <c r="Q446" s="279"/>
      <c r="R446" s="279"/>
      <c r="S446" s="279"/>
      <c r="T446" s="279"/>
      <c r="U446" s="279"/>
      <c r="V446" s="279"/>
      <c r="W446" s="279"/>
      <c r="X446" s="279"/>
      <c r="Y446" s="279"/>
      <c r="Z446" s="279"/>
      <c r="AA446" s="279"/>
      <c r="AB446" s="279"/>
      <c r="AC446" s="279"/>
      <c r="AD446" s="279"/>
      <c r="AE446" s="279"/>
      <c r="AF446" s="279"/>
      <c r="AG446" s="280"/>
    </row>
    <row r="447" spans="4:33" s="14" customFormat="1" ht="19.5" customHeight="1" thickBot="1" x14ac:dyDescent="0.3">
      <c r="D447" s="51"/>
      <c r="E447" s="51"/>
      <c r="F447" s="68"/>
      <c r="G447" s="68"/>
      <c r="H447" s="68"/>
      <c r="I447" s="68"/>
      <c r="J447" s="68"/>
      <c r="K447" s="68"/>
      <c r="L447" s="69"/>
      <c r="M447" s="70" t="str">
        <f>IF(OR(M445="",O445=""),"",SUM(M445:M446))</f>
        <v/>
      </c>
      <c r="N447" s="49"/>
      <c r="O447" s="71" t="str">
        <f>IF(OR(M445="",O445=""),"",SUM(O445:O446))</f>
        <v/>
      </c>
      <c r="P447" s="290"/>
      <c r="Q447" s="291"/>
      <c r="R447" s="291"/>
      <c r="S447" s="291"/>
      <c r="T447" s="291"/>
      <c r="U447" s="291"/>
      <c r="V447" s="291"/>
      <c r="W447" s="291"/>
      <c r="X447" s="291"/>
      <c r="Y447" s="291"/>
      <c r="Z447" s="291"/>
      <c r="AA447" s="291"/>
      <c r="AB447" s="291"/>
      <c r="AC447" s="291"/>
      <c r="AD447" s="291"/>
      <c r="AE447" s="291"/>
      <c r="AF447" s="291"/>
      <c r="AG447" s="292"/>
    </row>
    <row r="448" spans="4:33" s="14" customFormat="1" ht="19.5" customHeight="1" x14ac:dyDescent="0.25">
      <c r="D448" s="275" t="s">
        <v>39</v>
      </c>
      <c r="E448" s="275" t="str">
        <f>IF(OR(M426="",O426=""),"PERDEDOR J5",IF(M426&lt;O426,E424,P424))</f>
        <v>PERDEDOR J5</v>
      </c>
      <c r="F448" s="276"/>
      <c r="G448" s="276"/>
      <c r="H448" s="276"/>
      <c r="I448" s="276"/>
      <c r="J448" s="276"/>
      <c r="K448" s="276"/>
      <c r="L448" s="277"/>
      <c r="M448" s="39" t="str">
        <f>IF(OR(AE24="",AF24=""),"",SUM(AE24:AF24))</f>
        <v/>
      </c>
      <c r="N448" s="40" t="s">
        <v>28</v>
      </c>
      <c r="O448" s="41" t="str">
        <f>IF(OR(AE25="",AF25=""),"",SUM(AE25:AF25))</f>
        <v/>
      </c>
      <c r="P448" s="275" t="str">
        <f>IF(OR(M429="",O429=""),"PERDEDOR J6",IF(M429&lt;O429,E427,P427))</f>
        <v>PERDEDOR J6</v>
      </c>
      <c r="Q448" s="276"/>
      <c r="R448" s="276"/>
      <c r="S448" s="276"/>
      <c r="T448" s="276"/>
      <c r="U448" s="276"/>
      <c r="V448" s="276"/>
      <c r="W448" s="276"/>
      <c r="X448" s="276"/>
      <c r="Y448" s="276"/>
      <c r="Z448" s="276"/>
      <c r="AA448" s="276"/>
      <c r="AB448" s="276"/>
      <c r="AC448" s="276"/>
      <c r="AD448" s="276"/>
      <c r="AE448" s="276"/>
      <c r="AF448" s="276"/>
      <c r="AG448" s="277"/>
    </row>
    <row r="449" spans="4:33" s="14" customFormat="1" ht="19.5" customHeight="1" thickBot="1" x14ac:dyDescent="0.3">
      <c r="D449" s="249"/>
      <c r="E449" s="278"/>
      <c r="F449" s="279"/>
      <c r="G449" s="279"/>
      <c r="H449" s="279"/>
      <c r="I449" s="279"/>
      <c r="J449" s="279"/>
      <c r="K449" s="279"/>
      <c r="L449" s="280"/>
      <c r="M449" s="58" t="str">
        <f>IF(OR(AG24="",AH24=""),"",SUM(AG24:AH24))</f>
        <v/>
      </c>
      <c r="N449" s="59" t="s">
        <v>28</v>
      </c>
      <c r="O449" s="60" t="str">
        <f>IF(OR(AG25="",AH25=""),"",SUM(AG25:AH25))</f>
        <v/>
      </c>
      <c r="P449" s="278"/>
      <c r="Q449" s="279"/>
      <c r="R449" s="279"/>
      <c r="S449" s="279"/>
      <c r="T449" s="279"/>
      <c r="U449" s="279"/>
      <c r="V449" s="279"/>
      <c r="W449" s="279"/>
      <c r="X449" s="279"/>
      <c r="Y449" s="279"/>
      <c r="Z449" s="279"/>
      <c r="AA449" s="279"/>
      <c r="AB449" s="279"/>
      <c r="AC449" s="279"/>
      <c r="AD449" s="279"/>
      <c r="AE449" s="279"/>
      <c r="AF449" s="279"/>
      <c r="AG449" s="280"/>
    </row>
    <row r="450" spans="4:33" s="14" customFormat="1" ht="19.5" customHeight="1" thickBot="1" x14ac:dyDescent="0.3">
      <c r="D450" s="61"/>
      <c r="E450" s="62"/>
      <c r="F450" s="63"/>
      <c r="G450" s="63"/>
      <c r="H450" s="63"/>
      <c r="I450" s="63"/>
      <c r="J450" s="63"/>
      <c r="K450" s="63"/>
      <c r="L450" s="64"/>
      <c r="M450" s="65" t="str">
        <f>IF(OR(M448="",O448=""),"",SUM(M448:M449))</f>
        <v/>
      </c>
      <c r="N450" s="66"/>
      <c r="O450" s="67" t="str">
        <f>IF(OR(M448="",O448=""),"",SUM(O448:O449))</f>
        <v/>
      </c>
      <c r="P450" s="252"/>
      <c r="Q450" s="253"/>
      <c r="R450" s="253"/>
      <c r="S450" s="253"/>
      <c r="T450" s="253"/>
      <c r="U450" s="253"/>
      <c r="V450" s="253"/>
      <c r="W450" s="253"/>
      <c r="X450" s="253"/>
      <c r="Y450" s="253"/>
      <c r="Z450" s="253"/>
      <c r="AA450" s="253"/>
      <c r="AB450" s="253"/>
      <c r="AC450" s="253"/>
      <c r="AD450" s="253"/>
      <c r="AE450" s="253"/>
      <c r="AF450" s="253"/>
      <c r="AG450" s="254"/>
    </row>
    <row r="451" spans="4:33" s="14" customFormat="1" ht="19.5" customHeight="1" x14ac:dyDescent="0.25">
      <c r="D451" s="249" t="s">
        <v>40</v>
      </c>
      <c r="E451" s="275" t="str">
        <f>IF(OR(M432="",O432=""),"PERDEDOR J7",IF(M432&lt;O432,E430,P430))</f>
        <v>PERDEDOR J7</v>
      </c>
      <c r="F451" s="276"/>
      <c r="G451" s="276"/>
      <c r="H451" s="276"/>
      <c r="I451" s="276"/>
      <c r="J451" s="276"/>
      <c r="K451" s="276"/>
      <c r="L451" s="277"/>
      <c r="M451" s="39" t="str">
        <f>IF(OR(AE26="",AF26=""),"",SUM(AE26:AF26))</f>
        <v/>
      </c>
      <c r="N451" s="40" t="s">
        <v>28</v>
      </c>
      <c r="O451" s="41" t="str">
        <f>IF(OR(AE27="",AF27=""),"",SUM(AE27:AF27))</f>
        <v/>
      </c>
      <c r="P451" s="275" t="str">
        <f>IF(OR(M435="",O435=""),"PERDEDOR J8",IF(M435&lt;O435,E433,P433))</f>
        <v>PERDEDOR J8</v>
      </c>
      <c r="Q451" s="276"/>
      <c r="R451" s="276"/>
      <c r="S451" s="276"/>
      <c r="T451" s="276"/>
      <c r="U451" s="276"/>
      <c r="V451" s="276"/>
      <c r="W451" s="276"/>
      <c r="X451" s="276"/>
      <c r="Y451" s="276"/>
      <c r="Z451" s="276"/>
      <c r="AA451" s="276"/>
      <c r="AB451" s="276"/>
      <c r="AC451" s="276"/>
      <c r="AD451" s="276"/>
      <c r="AE451" s="276"/>
      <c r="AF451" s="276"/>
      <c r="AG451" s="277"/>
    </row>
    <row r="452" spans="4:33" s="14" customFormat="1" ht="19.5" customHeight="1" thickBot="1" x14ac:dyDescent="0.3">
      <c r="D452" s="249"/>
      <c r="E452" s="278"/>
      <c r="F452" s="279"/>
      <c r="G452" s="279"/>
      <c r="H452" s="279"/>
      <c r="I452" s="279"/>
      <c r="J452" s="279"/>
      <c r="K452" s="279"/>
      <c r="L452" s="280"/>
      <c r="M452" s="42" t="str">
        <f>IF(OR(AG26="",AH26=""),"",SUM(AG26:AH26))</f>
        <v/>
      </c>
      <c r="N452" s="43" t="s">
        <v>28</v>
      </c>
      <c r="O452" s="44" t="str">
        <f>IF(OR(AG27="",AH27=""),"",SUM(AG27:AH27))</f>
        <v/>
      </c>
      <c r="P452" s="278"/>
      <c r="Q452" s="279"/>
      <c r="R452" s="279"/>
      <c r="S452" s="279"/>
      <c r="T452" s="279"/>
      <c r="U452" s="279"/>
      <c r="V452" s="279"/>
      <c r="W452" s="279"/>
      <c r="X452" s="279"/>
      <c r="Y452" s="279"/>
      <c r="Z452" s="279"/>
      <c r="AA452" s="279"/>
      <c r="AB452" s="279"/>
      <c r="AC452" s="279"/>
      <c r="AD452" s="279"/>
      <c r="AE452" s="279"/>
      <c r="AF452" s="279"/>
      <c r="AG452" s="280"/>
    </row>
    <row r="453" spans="4:33" s="14" customFormat="1" ht="19.5" customHeight="1" thickBot="1" x14ac:dyDescent="0.3">
      <c r="D453" s="51"/>
      <c r="E453" s="51"/>
      <c r="F453" s="68"/>
      <c r="G453" s="68"/>
      <c r="H453" s="68"/>
      <c r="I453" s="68"/>
      <c r="J453" s="68"/>
      <c r="K453" s="68"/>
      <c r="L453" s="69"/>
      <c r="M453" s="70" t="str">
        <f>IF(OR(M451="",O451=""),"",SUM(M451:M452))</f>
        <v/>
      </c>
      <c r="N453" s="49"/>
      <c r="O453" s="71" t="str">
        <f>IF(OR(M451="",O451=""),"",SUM(O451:O452))</f>
        <v/>
      </c>
      <c r="P453" s="290"/>
      <c r="Q453" s="291"/>
      <c r="R453" s="291"/>
      <c r="S453" s="291"/>
      <c r="T453" s="291"/>
      <c r="U453" s="291"/>
      <c r="V453" s="291"/>
      <c r="W453" s="291"/>
      <c r="X453" s="291"/>
      <c r="Y453" s="291"/>
      <c r="Z453" s="291"/>
      <c r="AA453" s="291"/>
      <c r="AB453" s="291"/>
      <c r="AC453" s="291"/>
      <c r="AD453" s="291"/>
      <c r="AE453" s="291"/>
      <c r="AF453" s="291"/>
      <c r="AG453" s="292"/>
    </row>
    <row r="454" spans="4:33" s="14" customFormat="1" ht="19.5" customHeight="1" thickBot="1" x14ac:dyDescent="0.3">
      <c r="D454" s="54"/>
      <c r="E454" s="188"/>
      <c r="F454" s="188"/>
      <c r="G454" s="188"/>
      <c r="H454" s="188"/>
      <c r="I454" s="188"/>
      <c r="J454" s="188"/>
      <c r="K454" s="188"/>
      <c r="L454" s="188"/>
      <c r="M454" s="55"/>
      <c r="N454" s="56"/>
      <c r="O454" s="57"/>
      <c r="P454" s="57"/>
      <c r="Q454" s="57"/>
      <c r="R454" s="57"/>
      <c r="S454" s="57"/>
      <c r="T454" s="57"/>
      <c r="U454" s="57"/>
      <c r="V454" s="57"/>
      <c r="W454" s="57"/>
      <c r="X454" s="57"/>
      <c r="Y454" s="57"/>
      <c r="Z454" s="57"/>
      <c r="AA454" s="57"/>
      <c r="AB454" s="57"/>
      <c r="AC454" s="57"/>
      <c r="AD454" s="57"/>
      <c r="AE454" s="57"/>
      <c r="AF454" s="57"/>
      <c r="AG454" s="57"/>
    </row>
    <row r="455" spans="4:33" s="14" customFormat="1" x14ac:dyDescent="0.25">
      <c r="D455" s="268" t="s">
        <v>36</v>
      </c>
      <c r="E455" s="269"/>
      <c r="F455" s="269"/>
      <c r="G455" s="269"/>
      <c r="H455" s="269"/>
      <c r="I455" s="269"/>
      <c r="J455" s="269"/>
      <c r="K455" s="269"/>
      <c r="L455" s="269"/>
      <c r="M455" s="269"/>
      <c r="N455" s="269"/>
      <c r="O455" s="269"/>
      <c r="P455" s="269"/>
      <c r="Q455" s="269"/>
      <c r="R455" s="269"/>
      <c r="S455" s="269"/>
      <c r="T455" s="269"/>
      <c r="U455" s="269"/>
      <c r="V455" s="269"/>
      <c r="W455" s="269"/>
      <c r="X455" s="269"/>
      <c r="Y455" s="269"/>
      <c r="Z455" s="269"/>
      <c r="AA455" s="269"/>
      <c r="AB455" s="269"/>
      <c r="AC455" s="269"/>
      <c r="AD455" s="269"/>
      <c r="AE455" s="269"/>
      <c r="AF455" s="269"/>
      <c r="AG455" s="270"/>
    </row>
    <row r="456" spans="4:33" s="14" customFormat="1" x14ac:dyDescent="0.25">
      <c r="D456" s="271"/>
      <c r="E456" s="247"/>
      <c r="F456" s="247"/>
      <c r="G456" s="247"/>
      <c r="H456" s="247"/>
      <c r="I456" s="247"/>
      <c r="J456" s="247"/>
      <c r="K456" s="247"/>
      <c r="L456" s="247"/>
      <c r="M456" s="247"/>
      <c r="N456" s="247"/>
      <c r="O456" s="247"/>
      <c r="P456" s="247"/>
      <c r="Q456" s="247"/>
      <c r="R456" s="247"/>
      <c r="S456" s="247"/>
      <c r="T456" s="247"/>
      <c r="U456" s="247"/>
      <c r="V456" s="247"/>
      <c r="W456" s="247"/>
      <c r="X456" s="247"/>
      <c r="Y456" s="247"/>
      <c r="Z456" s="247"/>
      <c r="AA456" s="247"/>
      <c r="AB456" s="247"/>
      <c r="AC456" s="247"/>
      <c r="AD456" s="247"/>
      <c r="AE456" s="247"/>
      <c r="AF456" s="247"/>
      <c r="AG456" s="248"/>
    </row>
    <row r="457" spans="4:33" s="14" customFormat="1" ht="15.75" thickBot="1" x14ac:dyDescent="0.3">
      <c r="D457" s="272"/>
      <c r="E457" s="273"/>
      <c r="F457" s="273"/>
      <c r="G457" s="273"/>
      <c r="H457" s="273"/>
      <c r="I457" s="273"/>
      <c r="J457" s="273"/>
      <c r="K457" s="273"/>
      <c r="L457" s="273"/>
      <c r="M457" s="273"/>
      <c r="N457" s="273"/>
      <c r="O457" s="273"/>
      <c r="P457" s="273"/>
      <c r="Q457" s="273"/>
      <c r="R457" s="273"/>
      <c r="S457" s="273"/>
      <c r="T457" s="273"/>
      <c r="U457" s="273"/>
      <c r="V457" s="273"/>
      <c r="W457" s="273"/>
      <c r="X457" s="273"/>
      <c r="Y457" s="273"/>
      <c r="Z457" s="273"/>
      <c r="AA457" s="273"/>
      <c r="AB457" s="273"/>
      <c r="AC457" s="273"/>
      <c r="AD457" s="273"/>
      <c r="AE457" s="273"/>
      <c r="AF457" s="273"/>
      <c r="AG457" s="274"/>
    </row>
    <row r="458" spans="4:33" s="14" customFormat="1" ht="15" customHeight="1" x14ac:dyDescent="0.25">
      <c r="D458" s="36"/>
      <c r="E458" s="37"/>
      <c r="F458" s="37"/>
      <c r="G458" s="37"/>
      <c r="H458" s="37"/>
      <c r="I458" s="37"/>
      <c r="J458" s="37"/>
      <c r="K458" s="287" t="s">
        <v>190</v>
      </c>
      <c r="L458" s="288"/>
      <c r="M458" s="288"/>
      <c r="N458" s="288"/>
      <c r="O458" s="288"/>
      <c r="P458" s="288"/>
      <c r="Q458" s="288"/>
      <c r="R458" s="289"/>
      <c r="S458" s="37"/>
      <c r="T458" s="37"/>
      <c r="U458" s="37"/>
      <c r="V458" s="37"/>
      <c r="W458" s="37"/>
      <c r="X458" s="37"/>
      <c r="Y458" s="37"/>
      <c r="Z458" s="37"/>
      <c r="AA458" s="37"/>
      <c r="AB458" s="37"/>
      <c r="AC458" s="37"/>
      <c r="AD458" s="37"/>
      <c r="AE458" s="37"/>
      <c r="AF458" s="37"/>
      <c r="AG458" s="38"/>
    </row>
    <row r="459" spans="4:33" s="14" customFormat="1" ht="16.5" customHeight="1" thickBot="1" x14ac:dyDescent="0.3">
      <c r="D459" s="36"/>
      <c r="E459" s="37"/>
      <c r="F459" s="37"/>
      <c r="G459" s="37"/>
      <c r="H459" s="37"/>
      <c r="I459" s="37"/>
      <c r="J459" s="37"/>
      <c r="K459" s="284"/>
      <c r="L459" s="285"/>
      <c r="M459" s="285"/>
      <c r="N459" s="285"/>
      <c r="O459" s="285"/>
      <c r="P459" s="285"/>
      <c r="Q459" s="285"/>
      <c r="R459" s="286"/>
      <c r="S459" s="37"/>
      <c r="T459" s="37"/>
      <c r="U459" s="37"/>
      <c r="V459" s="37"/>
      <c r="W459" s="37"/>
      <c r="X459" s="37"/>
      <c r="Y459" s="37"/>
      <c r="Z459" s="37"/>
      <c r="AA459" s="37"/>
      <c r="AB459" s="37"/>
      <c r="AC459" s="37"/>
      <c r="AD459" s="37"/>
      <c r="AE459" s="37"/>
      <c r="AF459" s="37"/>
      <c r="AG459" s="38"/>
    </row>
    <row r="460" spans="4:33" s="14" customFormat="1" x14ac:dyDescent="0.25">
      <c r="D460" s="275" t="s">
        <v>42</v>
      </c>
      <c r="E460" s="275" t="str">
        <f>IF(OR(M414="",O414=""),"VENCEDOR J1",IF(M414&gt;O414,E412,P412))</f>
        <v>VENCEDOR J1</v>
      </c>
      <c r="F460" s="276"/>
      <c r="G460" s="276"/>
      <c r="H460" s="276"/>
      <c r="I460" s="276"/>
      <c r="J460" s="276"/>
      <c r="K460" s="276"/>
      <c r="L460" s="277"/>
      <c r="M460" s="39" t="str">
        <f>IF(OR(Y38="",Z38=""),"",SUM(Y38:Z38))</f>
        <v/>
      </c>
      <c r="N460" s="40" t="s">
        <v>28</v>
      </c>
      <c r="O460" s="41" t="str">
        <f>IF(OR(Y39="",Z39=""),"",SUM(Y39:Z39))</f>
        <v/>
      </c>
      <c r="P460" s="275" t="str">
        <f>IF(OR(M417="",O417=""),"VENCEDOR J2",IF(M417&gt;O417,E415,P415))</f>
        <v>VENCEDOR J2</v>
      </c>
      <c r="Q460" s="276"/>
      <c r="R460" s="276"/>
      <c r="S460" s="276"/>
      <c r="T460" s="276"/>
      <c r="U460" s="276"/>
      <c r="V460" s="276"/>
      <c r="W460" s="276"/>
      <c r="X460" s="276"/>
      <c r="Y460" s="276"/>
      <c r="Z460" s="276"/>
      <c r="AA460" s="276"/>
      <c r="AB460" s="276"/>
      <c r="AC460" s="276"/>
      <c r="AD460" s="276"/>
      <c r="AE460" s="276"/>
      <c r="AF460" s="276"/>
      <c r="AG460" s="277"/>
    </row>
    <row r="461" spans="4:33" s="14" customFormat="1" ht="15.75" thickBot="1" x14ac:dyDescent="0.3">
      <c r="D461" s="249"/>
      <c r="E461" s="278"/>
      <c r="F461" s="279"/>
      <c r="G461" s="279"/>
      <c r="H461" s="279"/>
      <c r="I461" s="279"/>
      <c r="J461" s="279"/>
      <c r="K461" s="279"/>
      <c r="L461" s="280"/>
      <c r="M461" s="58" t="str">
        <f>IF(OR(AA38="",AB38=""),"",SUM(AA38:AB38))</f>
        <v/>
      </c>
      <c r="N461" s="59" t="s">
        <v>28</v>
      </c>
      <c r="O461" s="60" t="str">
        <f>IF(OR(AA39="",AB39=""),"",SUM(AA39:AB39))</f>
        <v/>
      </c>
      <c r="P461" s="278"/>
      <c r="Q461" s="279"/>
      <c r="R461" s="279"/>
      <c r="S461" s="279"/>
      <c r="T461" s="279"/>
      <c r="U461" s="279"/>
      <c r="V461" s="279"/>
      <c r="W461" s="279"/>
      <c r="X461" s="279"/>
      <c r="Y461" s="279"/>
      <c r="Z461" s="279"/>
      <c r="AA461" s="279"/>
      <c r="AB461" s="279"/>
      <c r="AC461" s="279"/>
      <c r="AD461" s="279"/>
      <c r="AE461" s="279"/>
      <c r="AF461" s="279"/>
      <c r="AG461" s="280"/>
    </row>
    <row r="462" spans="4:33" s="14" customFormat="1" ht="21" customHeight="1" thickBot="1" x14ac:dyDescent="0.3">
      <c r="D462" s="61"/>
      <c r="E462" s="62"/>
      <c r="F462" s="63"/>
      <c r="G462" s="63"/>
      <c r="H462" s="63"/>
      <c r="I462" s="63"/>
      <c r="J462" s="63"/>
      <c r="K462" s="63"/>
      <c r="L462" s="64"/>
      <c r="M462" s="65" t="str">
        <f>IF(OR(M460="",O460=""),"",SUM(M460:M461))</f>
        <v/>
      </c>
      <c r="N462" s="66"/>
      <c r="O462" s="67" t="str">
        <f>IF(OR(M460="",O460=""),"",SUM(O460:O461))</f>
        <v/>
      </c>
      <c r="P462" s="252"/>
      <c r="Q462" s="253"/>
      <c r="R462" s="253"/>
      <c r="S462" s="253"/>
      <c r="T462" s="253"/>
      <c r="U462" s="253"/>
      <c r="V462" s="253"/>
      <c r="W462" s="253"/>
      <c r="X462" s="253"/>
      <c r="Y462" s="253"/>
      <c r="Z462" s="253"/>
      <c r="AA462" s="253"/>
      <c r="AB462" s="253"/>
      <c r="AC462" s="253"/>
      <c r="AD462" s="253"/>
      <c r="AE462" s="253"/>
      <c r="AF462" s="253"/>
      <c r="AG462" s="254"/>
    </row>
    <row r="463" spans="4:33" s="14" customFormat="1" x14ac:dyDescent="0.25">
      <c r="D463" s="249" t="s">
        <v>43</v>
      </c>
      <c r="E463" s="275" t="str">
        <f>IF(OR(M420="",O420=""),"VENCEDOR J3",IF(M420&gt;O420,E418,P418))</f>
        <v>VENCEDOR J3</v>
      </c>
      <c r="F463" s="276"/>
      <c r="G463" s="276"/>
      <c r="H463" s="276"/>
      <c r="I463" s="276"/>
      <c r="J463" s="276"/>
      <c r="K463" s="276"/>
      <c r="L463" s="277"/>
      <c r="M463" s="39" t="str">
        <f>IF(OR(Y40="",Z40=""),"",SUM(Y40:Z40))</f>
        <v/>
      </c>
      <c r="N463" s="40" t="s">
        <v>28</v>
      </c>
      <c r="O463" s="41" t="str">
        <f>IF(OR(Y41="",Z41=""),"",SUM(Y41:Z41))</f>
        <v/>
      </c>
      <c r="P463" s="275" t="str">
        <f>IF(OR(M423="",O423=""),"VENCEDOR J4",IF(M423&gt;O423,E421,P421))</f>
        <v>VENCEDOR J4</v>
      </c>
      <c r="Q463" s="276"/>
      <c r="R463" s="276"/>
      <c r="S463" s="276"/>
      <c r="T463" s="276"/>
      <c r="U463" s="276"/>
      <c r="V463" s="276"/>
      <c r="W463" s="276"/>
      <c r="X463" s="276"/>
      <c r="Y463" s="276"/>
      <c r="Z463" s="276"/>
      <c r="AA463" s="276"/>
      <c r="AB463" s="276"/>
      <c r="AC463" s="276"/>
      <c r="AD463" s="276"/>
      <c r="AE463" s="276"/>
      <c r="AF463" s="276"/>
      <c r="AG463" s="277"/>
    </row>
    <row r="464" spans="4:33" s="14" customFormat="1" ht="15.75" thickBot="1" x14ac:dyDescent="0.3">
      <c r="D464" s="249"/>
      <c r="E464" s="278"/>
      <c r="F464" s="279"/>
      <c r="G464" s="279"/>
      <c r="H464" s="279"/>
      <c r="I464" s="279"/>
      <c r="J464" s="279"/>
      <c r="K464" s="279"/>
      <c r="L464" s="280"/>
      <c r="M464" s="42" t="str">
        <f>IF(OR(AA40="",AB40=""),"",SUM(AA40:AB40))</f>
        <v/>
      </c>
      <c r="N464" s="43" t="s">
        <v>28</v>
      </c>
      <c r="O464" s="44" t="str">
        <f>IF(OR(AA41="",AB41=""),"",SUM(AA41:AB41))</f>
        <v/>
      </c>
      <c r="P464" s="278"/>
      <c r="Q464" s="279"/>
      <c r="R464" s="279"/>
      <c r="S464" s="279"/>
      <c r="T464" s="279"/>
      <c r="U464" s="279"/>
      <c r="V464" s="279"/>
      <c r="W464" s="279"/>
      <c r="X464" s="279"/>
      <c r="Y464" s="279"/>
      <c r="Z464" s="279"/>
      <c r="AA464" s="279"/>
      <c r="AB464" s="279"/>
      <c r="AC464" s="279"/>
      <c r="AD464" s="279"/>
      <c r="AE464" s="279"/>
      <c r="AF464" s="279"/>
      <c r="AG464" s="280"/>
    </row>
    <row r="465" spans="4:33" s="14" customFormat="1" ht="15.75" thickBot="1" x14ac:dyDescent="0.3">
      <c r="D465" s="51"/>
      <c r="E465" s="51"/>
      <c r="F465" s="68"/>
      <c r="G465" s="68"/>
      <c r="H465" s="68"/>
      <c r="I465" s="68"/>
      <c r="J465" s="68"/>
      <c r="K465" s="68"/>
      <c r="L465" s="69"/>
      <c r="M465" s="70" t="str">
        <f>IF(OR(M463="",O463=""),"",SUM(M463:M464))</f>
        <v/>
      </c>
      <c r="N465" s="49"/>
      <c r="O465" s="71" t="str">
        <f>IF(OR(M463="",O463=""),"",SUM(O463:O464))</f>
        <v/>
      </c>
      <c r="P465" s="290"/>
      <c r="Q465" s="291"/>
      <c r="R465" s="291"/>
      <c r="S465" s="291"/>
      <c r="T465" s="291"/>
      <c r="U465" s="291"/>
      <c r="V465" s="291"/>
      <c r="W465" s="291"/>
      <c r="X465" s="291"/>
      <c r="Y465" s="291"/>
      <c r="Z465" s="291"/>
      <c r="AA465" s="291"/>
      <c r="AB465" s="291"/>
      <c r="AC465" s="291"/>
      <c r="AD465" s="291"/>
      <c r="AE465" s="291"/>
      <c r="AF465" s="291"/>
      <c r="AG465" s="292"/>
    </row>
    <row r="466" spans="4:33" s="14" customFormat="1" x14ac:dyDescent="0.25">
      <c r="D466" s="275" t="s">
        <v>45</v>
      </c>
      <c r="E466" s="275" t="str">
        <f>IF(OR(M426="",O426=""),"VENCEDOR J5",IF(M426&gt;O426,E424,P424))</f>
        <v>VENCEDOR J5</v>
      </c>
      <c r="F466" s="276"/>
      <c r="G466" s="276"/>
      <c r="H466" s="276"/>
      <c r="I466" s="276"/>
      <c r="J466" s="276"/>
      <c r="K466" s="276"/>
      <c r="L466" s="277"/>
      <c r="M466" s="39" t="str">
        <f>IF(OR(Y42="",Z42=""),"",SUM(Y42:Z42))</f>
        <v/>
      </c>
      <c r="N466" s="40" t="s">
        <v>28</v>
      </c>
      <c r="O466" s="41" t="str">
        <f>IF(OR(Y43="",Z43=""),"",SUM(Y43:Z43))</f>
        <v/>
      </c>
      <c r="P466" s="275" t="str">
        <f>IF(OR(M429="",O429=""),"VENCEDOR J6",IF(M429&gt;O429,E427,P427))</f>
        <v>VENCEDOR J6</v>
      </c>
      <c r="Q466" s="276"/>
      <c r="R466" s="276"/>
      <c r="S466" s="276"/>
      <c r="T466" s="276"/>
      <c r="U466" s="276"/>
      <c r="V466" s="276"/>
      <c r="W466" s="276"/>
      <c r="X466" s="276"/>
      <c r="Y466" s="276"/>
      <c r="Z466" s="276"/>
      <c r="AA466" s="276"/>
      <c r="AB466" s="276"/>
      <c r="AC466" s="276"/>
      <c r="AD466" s="276"/>
      <c r="AE466" s="276"/>
      <c r="AF466" s="276"/>
      <c r="AG466" s="277"/>
    </row>
    <row r="467" spans="4:33" s="14" customFormat="1" ht="15.75" thickBot="1" x14ac:dyDescent="0.3">
      <c r="D467" s="249"/>
      <c r="E467" s="278"/>
      <c r="F467" s="279"/>
      <c r="G467" s="279"/>
      <c r="H467" s="279"/>
      <c r="I467" s="279"/>
      <c r="J467" s="279"/>
      <c r="K467" s="279"/>
      <c r="L467" s="280"/>
      <c r="M467" s="58" t="str">
        <f>IF(OR(AA42="",AB42=""),"",SUM(AA42:AB42))</f>
        <v/>
      </c>
      <c r="N467" s="59" t="s">
        <v>28</v>
      </c>
      <c r="O467" s="60" t="str">
        <f>IF(OR(AA43="",AB43=""),"",SUM(AA43:AB43))</f>
        <v/>
      </c>
      <c r="P467" s="278"/>
      <c r="Q467" s="279"/>
      <c r="R467" s="279"/>
      <c r="S467" s="279"/>
      <c r="T467" s="279"/>
      <c r="U467" s="279"/>
      <c r="V467" s="279"/>
      <c r="W467" s="279"/>
      <c r="X467" s="279"/>
      <c r="Y467" s="279"/>
      <c r="Z467" s="279"/>
      <c r="AA467" s="279"/>
      <c r="AB467" s="279"/>
      <c r="AC467" s="279"/>
      <c r="AD467" s="279"/>
      <c r="AE467" s="279"/>
      <c r="AF467" s="279"/>
      <c r="AG467" s="280"/>
    </row>
    <row r="468" spans="4:33" s="14" customFormat="1" ht="19.5" customHeight="1" thickBot="1" x14ac:dyDescent="0.3">
      <c r="D468" s="61"/>
      <c r="E468" s="62"/>
      <c r="F468" s="63"/>
      <c r="G468" s="63"/>
      <c r="H468" s="63"/>
      <c r="I468" s="63"/>
      <c r="J468" s="63"/>
      <c r="K468" s="63"/>
      <c r="L468" s="64"/>
      <c r="M468" s="65" t="str">
        <f>IF(OR(M466="",O466=""),"",SUM(M466:M467))</f>
        <v/>
      </c>
      <c r="N468" s="66"/>
      <c r="O468" s="67" t="str">
        <f>IF(OR(M466="",O466=""),"",SUM(O466:O467))</f>
        <v/>
      </c>
      <c r="P468" s="252"/>
      <c r="Q468" s="253"/>
      <c r="R468" s="253"/>
      <c r="S468" s="253"/>
      <c r="T468" s="253"/>
      <c r="U468" s="253"/>
      <c r="V468" s="253"/>
      <c r="W468" s="253"/>
      <c r="X468" s="253"/>
      <c r="Y468" s="253"/>
      <c r="Z468" s="253"/>
      <c r="AA468" s="253"/>
      <c r="AB468" s="253"/>
      <c r="AC468" s="253"/>
      <c r="AD468" s="253"/>
      <c r="AE468" s="253"/>
      <c r="AF468" s="253"/>
      <c r="AG468" s="254"/>
    </row>
    <row r="469" spans="4:33" s="14" customFormat="1" x14ac:dyDescent="0.25">
      <c r="D469" s="249" t="s">
        <v>47</v>
      </c>
      <c r="E469" s="275" t="str">
        <f>IF(OR(M432="",O432=""),"VENCEDOR J7",IF(M432&gt;O432,E430,P430))</f>
        <v>VENCEDOR J7</v>
      </c>
      <c r="F469" s="276"/>
      <c r="G469" s="276"/>
      <c r="H469" s="276"/>
      <c r="I469" s="276"/>
      <c r="J469" s="276"/>
      <c r="K469" s="276"/>
      <c r="L469" s="277"/>
      <c r="M469" s="39" t="str">
        <f>IF(OR(Y44="",Z44=""),"",SUM(Y44:Z44))</f>
        <v/>
      </c>
      <c r="N469" s="40" t="s">
        <v>28</v>
      </c>
      <c r="O469" s="41" t="str">
        <f>IF(OR(Y45="",Z45=""),"",SUM(Y45:Z45))</f>
        <v/>
      </c>
      <c r="P469" s="275" t="str">
        <f>IF(OR(M435="",O435=""),"VENCEDOR J8",IF(M435&gt;O435,E433,P433))</f>
        <v>VENCEDOR J8</v>
      </c>
      <c r="Q469" s="276"/>
      <c r="R469" s="276"/>
      <c r="S469" s="276"/>
      <c r="T469" s="276"/>
      <c r="U469" s="276"/>
      <c r="V469" s="276"/>
      <c r="W469" s="276"/>
      <c r="X469" s="276"/>
      <c r="Y469" s="276"/>
      <c r="Z469" s="276"/>
      <c r="AA469" s="276"/>
      <c r="AB469" s="276"/>
      <c r="AC469" s="276"/>
      <c r="AD469" s="276"/>
      <c r="AE469" s="276"/>
      <c r="AF469" s="276"/>
      <c r="AG469" s="277"/>
    </row>
    <row r="470" spans="4:33" s="14" customFormat="1" ht="15.75" thickBot="1" x14ac:dyDescent="0.3">
      <c r="D470" s="249"/>
      <c r="E470" s="278"/>
      <c r="F470" s="279"/>
      <c r="G470" s="279"/>
      <c r="H470" s="279"/>
      <c r="I470" s="279"/>
      <c r="J470" s="279"/>
      <c r="K470" s="279"/>
      <c r="L470" s="280"/>
      <c r="M470" s="42" t="str">
        <f>IF(OR(AA44="",AB44=""),"",SUM(AA44:AB44))</f>
        <v/>
      </c>
      <c r="N470" s="43" t="s">
        <v>28</v>
      </c>
      <c r="O470" s="44" t="str">
        <f>IF(OR(AA45="",AB45=""),"",SUM(AA45:AB45))</f>
        <v/>
      </c>
      <c r="P470" s="278"/>
      <c r="Q470" s="279"/>
      <c r="R470" s="279"/>
      <c r="S470" s="279"/>
      <c r="T470" s="279"/>
      <c r="U470" s="279"/>
      <c r="V470" s="279"/>
      <c r="W470" s="279"/>
      <c r="X470" s="279"/>
      <c r="Y470" s="279"/>
      <c r="Z470" s="279"/>
      <c r="AA470" s="279"/>
      <c r="AB470" s="279"/>
      <c r="AC470" s="279"/>
      <c r="AD470" s="279"/>
      <c r="AE470" s="279"/>
      <c r="AF470" s="279"/>
      <c r="AG470" s="280"/>
    </row>
    <row r="471" spans="4:33" s="14" customFormat="1" ht="15.75" thickBot="1" x14ac:dyDescent="0.3">
      <c r="D471" s="51"/>
      <c r="E471" s="51"/>
      <c r="F471" s="68"/>
      <c r="G471" s="68"/>
      <c r="H471" s="68"/>
      <c r="I471" s="68"/>
      <c r="J471" s="68"/>
      <c r="K471" s="68"/>
      <c r="L471" s="69"/>
      <c r="M471" s="70" t="str">
        <f>IF(OR(M469="",O469=""),"",SUM(M469:M470))</f>
        <v/>
      </c>
      <c r="N471" s="49"/>
      <c r="O471" s="71" t="str">
        <f>IF(OR(M469="",O469=""),"",SUM(O469:O470))</f>
        <v/>
      </c>
      <c r="P471" s="290"/>
      <c r="Q471" s="291"/>
      <c r="R471" s="291"/>
      <c r="S471" s="291"/>
      <c r="T471" s="291"/>
      <c r="U471" s="291"/>
      <c r="V471" s="291"/>
      <c r="W471" s="291"/>
      <c r="X471" s="291"/>
      <c r="Y471" s="291"/>
      <c r="Z471" s="291"/>
      <c r="AA471" s="291"/>
      <c r="AB471" s="291"/>
      <c r="AC471" s="291"/>
      <c r="AD471" s="291"/>
      <c r="AE471" s="291"/>
      <c r="AF471" s="291"/>
      <c r="AG471" s="292"/>
    </row>
    <row r="472" spans="4:33" s="14" customFormat="1" ht="15.75" thickBot="1" x14ac:dyDescent="0.3">
      <c r="D472" s="54"/>
      <c r="E472" s="54"/>
      <c r="F472" s="54"/>
      <c r="G472" s="54"/>
      <c r="H472" s="54"/>
      <c r="I472" s="54"/>
      <c r="J472" s="54"/>
      <c r="K472" s="54"/>
      <c r="L472" s="54"/>
      <c r="M472" s="57"/>
      <c r="N472" s="56"/>
      <c r="O472" s="55"/>
      <c r="P472" s="55"/>
      <c r="Q472" s="55"/>
      <c r="R472" s="55"/>
      <c r="S472" s="55"/>
      <c r="T472" s="55"/>
      <c r="U472" s="55"/>
      <c r="V472" s="55"/>
      <c r="W472" s="55"/>
      <c r="X472" s="55"/>
      <c r="Y472" s="55"/>
      <c r="Z472" s="55"/>
      <c r="AA472" s="55"/>
      <c r="AB472" s="55"/>
      <c r="AC472" s="55"/>
      <c r="AD472" s="55"/>
      <c r="AE472" s="55"/>
      <c r="AF472" s="55"/>
      <c r="AG472" s="55"/>
    </row>
    <row r="473" spans="4:33" s="14" customFormat="1" ht="15" customHeight="1" x14ac:dyDescent="0.25">
      <c r="D473" s="358" t="s">
        <v>92</v>
      </c>
      <c r="E473" s="359"/>
      <c r="F473" s="359"/>
      <c r="G473" s="359"/>
      <c r="H473" s="359"/>
      <c r="I473" s="359"/>
      <c r="J473" s="359"/>
      <c r="K473" s="359"/>
      <c r="L473" s="359"/>
      <c r="M473" s="359"/>
      <c r="N473" s="359"/>
      <c r="O473" s="359"/>
      <c r="P473" s="359"/>
      <c r="Q473" s="359"/>
      <c r="R473" s="359"/>
      <c r="S473" s="359"/>
      <c r="T473" s="359"/>
      <c r="U473" s="359"/>
      <c r="V473" s="359"/>
      <c r="W473" s="359"/>
      <c r="X473" s="359"/>
      <c r="Y473" s="359"/>
      <c r="Z473" s="359"/>
      <c r="AA473" s="359"/>
      <c r="AB473" s="359"/>
      <c r="AC473" s="359"/>
      <c r="AD473" s="359"/>
      <c r="AE473" s="359"/>
      <c r="AF473" s="359"/>
      <c r="AG473" s="360"/>
    </row>
    <row r="474" spans="4:33" s="14" customFormat="1" ht="15" customHeight="1" x14ac:dyDescent="0.25">
      <c r="D474" s="361"/>
      <c r="E474" s="362"/>
      <c r="F474" s="362"/>
      <c r="G474" s="362"/>
      <c r="H474" s="362"/>
      <c r="I474" s="362"/>
      <c r="J474" s="362"/>
      <c r="K474" s="362"/>
      <c r="L474" s="362"/>
      <c r="M474" s="362"/>
      <c r="N474" s="362"/>
      <c r="O474" s="362"/>
      <c r="P474" s="362"/>
      <c r="Q474" s="362"/>
      <c r="R474" s="362"/>
      <c r="S474" s="362"/>
      <c r="T474" s="362"/>
      <c r="U474" s="362"/>
      <c r="V474" s="362"/>
      <c r="W474" s="362"/>
      <c r="X474" s="362"/>
      <c r="Y474" s="362"/>
      <c r="Z474" s="362"/>
      <c r="AA474" s="362"/>
      <c r="AB474" s="362"/>
      <c r="AC474" s="362"/>
      <c r="AD474" s="362"/>
      <c r="AE474" s="362"/>
      <c r="AF474" s="362"/>
      <c r="AG474" s="363"/>
    </row>
    <row r="475" spans="4:33" s="14" customFormat="1" ht="15.75" customHeight="1" thickBot="1" x14ac:dyDescent="0.3">
      <c r="D475" s="364"/>
      <c r="E475" s="365"/>
      <c r="F475" s="365"/>
      <c r="G475" s="365"/>
      <c r="H475" s="365"/>
      <c r="I475" s="365"/>
      <c r="J475" s="365"/>
      <c r="K475" s="365"/>
      <c r="L475" s="365"/>
      <c r="M475" s="365"/>
      <c r="N475" s="365"/>
      <c r="O475" s="365"/>
      <c r="P475" s="365"/>
      <c r="Q475" s="365"/>
      <c r="R475" s="365"/>
      <c r="S475" s="365"/>
      <c r="T475" s="365"/>
      <c r="U475" s="365"/>
      <c r="V475" s="365"/>
      <c r="W475" s="365"/>
      <c r="X475" s="365"/>
      <c r="Y475" s="365"/>
      <c r="Z475" s="365"/>
      <c r="AA475" s="365"/>
      <c r="AB475" s="365"/>
      <c r="AC475" s="365"/>
      <c r="AD475" s="365"/>
      <c r="AE475" s="365"/>
      <c r="AF475" s="365"/>
      <c r="AG475" s="366"/>
    </row>
    <row r="476" spans="4:33" s="14" customFormat="1" ht="14.25" customHeight="1" x14ac:dyDescent="0.25">
      <c r="D476" s="271"/>
      <c r="E476" s="247"/>
      <c r="F476" s="247"/>
      <c r="G476" s="247"/>
      <c r="H476" s="247"/>
      <c r="I476" s="247"/>
      <c r="J476" s="303"/>
      <c r="K476" s="356" t="s">
        <v>191</v>
      </c>
      <c r="L476" s="356"/>
      <c r="M476" s="356"/>
      <c r="N476" s="356"/>
      <c r="O476" s="356"/>
      <c r="P476" s="356"/>
      <c r="Q476" s="356"/>
      <c r="R476" s="356"/>
      <c r="S476" s="305"/>
      <c r="T476" s="247"/>
      <c r="U476" s="247"/>
      <c r="V476" s="247"/>
      <c r="W476" s="247"/>
      <c r="X476" s="247"/>
      <c r="Y476" s="247"/>
      <c r="Z476" s="247"/>
      <c r="AA476" s="247"/>
      <c r="AB476" s="247"/>
      <c r="AC476" s="247"/>
      <c r="AD476" s="247"/>
      <c r="AE476" s="247"/>
      <c r="AF476" s="247"/>
      <c r="AG476" s="248"/>
    </row>
    <row r="477" spans="4:33" s="14" customFormat="1" ht="18.75" customHeight="1" thickBot="1" x14ac:dyDescent="0.3">
      <c r="D477" s="272"/>
      <c r="E477" s="273"/>
      <c r="F477" s="273"/>
      <c r="G477" s="273"/>
      <c r="H477" s="273"/>
      <c r="I477" s="273"/>
      <c r="J477" s="304"/>
      <c r="K477" s="357"/>
      <c r="L477" s="357"/>
      <c r="M477" s="357"/>
      <c r="N477" s="357"/>
      <c r="O477" s="357"/>
      <c r="P477" s="357"/>
      <c r="Q477" s="357"/>
      <c r="R477" s="357"/>
      <c r="S477" s="306"/>
      <c r="T477" s="273"/>
      <c r="U477" s="273"/>
      <c r="V477" s="273"/>
      <c r="W477" s="273"/>
      <c r="X477" s="273"/>
      <c r="Y477" s="273"/>
      <c r="Z477" s="273"/>
      <c r="AA477" s="273"/>
      <c r="AB477" s="273"/>
      <c r="AC477" s="273"/>
      <c r="AD477" s="273"/>
      <c r="AE477" s="273"/>
      <c r="AF477" s="273"/>
      <c r="AG477" s="274"/>
    </row>
    <row r="478" spans="4:33" s="14" customFormat="1" ht="15" customHeight="1" x14ac:dyDescent="0.25">
      <c r="D478" s="367" t="s">
        <v>68</v>
      </c>
      <c r="E478" s="293" t="str">
        <f>IF(OR(M444="",O444=""),"PERDEDOR J9",IF(M444&lt;O444,E442,P442))</f>
        <v>PERDEDOR J9</v>
      </c>
      <c r="F478" s="294"/>
      <c r="G478" s="294"/>
      <c r="H478" s="294"/>
      <c r="I478" s="294"/>
      <c r="J478" s="294"/>
      <c r="K478" s="294"/>
      <c r="L478" s="295"/>
      <c r="M478" s="39" t="str">
        <f>IF(OR(AK20="",AL20=""),"",SUM(AK20:AL20))</f>
        <v/>
      </c>
      <c r="N478" s="40" t="s">
        <v>28</v>
      </c>
      <c r="O478" s="41" t="str">
        <f>IF(OR(AK21="",AL21=""),"",SUM(AK21:AL21))</f>
        <v/>
      </c>
      <c r="P478" s="293" t="str">
        <f>IF(OR(M447="",O447=""),"PERDEDOR J10",IF(M447&lt;O447,E445,P445))</f>
        <v>PERDEDOR J10</v>
      </c>
      <c r="Q478" s="294"/>
      <c r="R478" s="294"/>
      <c r="S478" s="294"/>
      <c r="T478" s="294"/>
      <c r="U478" s="294"/>
      <c r="V478" s="294"/>
      <c r="W478" s="294"/>
      <c r="X478" s="294"/>
      <c r="Y478" s="294"/>
      <c r="Z478" s="294"/>
      <c r="AA478" s="294"/>
      <c r="AB478" s="294"/>
      <c r="AC478" s="294"/>
      <c r="AD478" s="294"/>
      <c r="AE478" s="294"/>
      <c r="AF478" s="294"/>
      <c r="AG478" s="295"/>
    </row>
    <row r="479" spans="4:33" s="14" customFormat="1" ht="15.75" customHeight="1" thickBot="1" x14ac:dyDescent="0.3">
      <c r="D479" s="368"/>
      <c r="E479" s="296"/>
      <c r="F479" s="297"/>
      <c r="G479" s="297"/>
      <c r="H479" s="297"/>
      <c r="I479" s="297"/>
      <c r="J479" s="297"/>
      <c r="K479" s="297"/>
      <c r="L479" s="298"/>
      <c r="M479" s="58" t="str">
        <f>IF(OR(AM20="",AN20=""),"",SUM(AM20:AN20))</f>
        <v/>
      </c>
      <c r="N479" s="59" t="s">
        <v>28</v>
      </c>
      <c r="O479" s="60" t="str">
        <f>IF(OR(AM21="",AN21=""),"",SUM(AM21:AN21))</f>
        <v/>
      </c>
      <c r="P479" s="296"/>
      <c r="Q479" s="297"/>
      <c r="R479" s="297"/>
      <c r="S479" s="297"/>
      <c r="T479" s="297"/>
      <c r="U479" s="297"/>
      <c r="V479" s="297"/>
      <c r="W479" s="297"/>
      <c r="X479" s="297"/>
      <c r="Y479" s="297"/>
      <c r="Z479" s="297"/>
      <c r="AA479" s="297"/>
      <c r="AB479" s="297"/>
      <c r="AC479" s="297"/>
      <c r="AD479" s="297"/>
      <c r="AE479" s="297"/>
      <c r="AF479" s="297"/>
      <c r="AG479" s="298"/>
    </row>
    <row r="480" spans="4:33" s="14" customFormat="1" ht="17.25" customHeight="1" thickBot="1" x14ac:dyDescent="0.3">
      <c r="D480" s="182"/>
      <c r="E480" s="307"/>
      <c r="F480" s="308"/>
      <c r="G480" s="308"/>
      <c r="H480" s="308"/>
      <c r="I480" s="308"/>
      <c r="J480" s="308"/>
      <c r="K480" s="308"/>
      <c r="L480" s="309"/>
      <c r="M480" s="183" t="str">
        <f>IF(OR(M479="",O478=""),"",SUM(M478:M479))</f>
        <v/>
      </c>
      <c r="N480" s="184"/>
      <c r="O480" s="189" t="str">
        <f>IF(OR(M479="",O478=""),"",SUM(O478:O479))</f>
        <v/>
      </c>
      <c r="P480" s="299"/>
      <c r="Q480" s="299"/>
      <c r="R480" s="299"/>
      <c r="S480" s="299"/>
      <c r="T480" s="299"/>
      <c r="U480" s="299"/>
      <c r="V480" s="299"/>
      <c r="W480" s="299"/>
      <c r="X480" s="299"/>
      <c r="Y480" s="299"/>
      <c r="Z480" s="299"/>
      <c r="AA480" s="299"/>
      <c r="AB480" s="299"/>
      <c r="AC480" s="299"/>
      <c r="AD480" s="299"/>
      <c r="AE480" s="299"/>
      <c r="AF480" s="299"/>
      <c r="AG480" s="300"/>
    </row>
    <row r="481" spans="4:33" s="14" customFormat="1" ht="15" customHeight="1" x14ac:dyDescent="0.25">
      <c r="D481" s="367" t="s">
        <v>69</v>
      </c>
      <c r="E481" s="293" t="str">
        <f>IF(OR(M450="",O450=""),"PERDEDOR J11",IF(M450&lt;O450,E448,P448))</f>
        <v>PERDEDOR J11</v>
      </c>
      <c r="F481" s="294"/>
      <c r="G481" s="294"/>
      <c r="H481" s="294"/>
      <c r="I481" s="294"/>
      <c r="J481" s="294"/>
      <c r="K481" s="294"/>
      <c r="L481" s="295"/>
      <c r="M481" s="39" t="str">
        <f>IF(OR(AK22="",AL22=""),"",SUM(AK22:AL22))</f>
        <v/>
      </c>
      <c r="N481" s="40" t="s">
        <v>28</v>
      </c>
      <c r="O481" s="41" t="str">
        <f>IF(OR(AK23="",AL23=""),"",SUM(AK23:AL23))</f>
        <v/>
      </c>
      <c r="P481" s="293" t="str">
        <f>IF(OR(M453="",O453=""),"PERDEDOR J12",IF(M453&lt;O453,E451,P451))</f>
        <v>PERDEDOR J12</v>
      </c>
      <c r="Q481" s="294"/>
      <c r="R481" s="294"/>
      <c r="S481" s="294"/>
      <c r="T481" s="294"/>
      <c r="U481" s="294"/>
      <c r="V481" s="294"/>
      <c r="W481" s="294"/>
      <c r="X481" s="294"/>
      <c r="Y481" s="294"/>
      <c r="Z481" s="294"/>
      <c r="AA481" s="294"/>
      <c r="AB481" s="294"/>
      <c r="AC481" s="294"/>
      <c r="AD481" s="294"/>
      <c r="AE481" s="294"/>
      <c r="AF481" s="294"/>
      <c r="AG481" s="295"/>
    </row>
    <row r="482" spans="4:33" s="14" customFormat="1" ht="15.75" customHeight="1" thickBot="1" x14ac:dyDescent="0.3">
      <c r="D482" s="368"/>
      <c r="E482" s="296"/>
      <c r="F482" s="297"/>
      <c r="G482" s="297"/>
      <c r="H482" s="297"/>
      <c r="I482" s="297"/>
      <c r="J482" s="297"/>
      <c r="K482" s="297"/>
      <c r="L482" s="298"/>
      <c r="M482" s="58" t="str">
        <f>IF(OR(AM22="",AN22=""),"",SUM(AM22:AN22))</f>
        <v/>
      </c>
      <c r="N482" s="59" t="s">
        <v>28</v>
      </c>
      <c r="O482" s="60" t="str">
        <f>IF(OR(AM23="",AN23=""),"",SUM(AM23:AN23))</f>
        <v/>
      </c>
      <c r="P482" s="296"/>
      <c r="Q482" s="297"/>
      <c r="R482" s="297"/>
      <c r="S482" s="297"/>
      <c r="T482" s="297"/>
      <c r="U482" s="297"/>
      <c r="V482" s="297"/>
      <c r="W482" s="297"/>
      <c r="X482" s="297"/>
      <c r="Y482" s="297"/>
      <c r="Z482" s="297"/>
      <c r="AA482" s="297"/>
      <c r="AB482" s="297"/>
      <c r="AC482" s="297"/>
      <c r="AD482" s="297"/>
      <c r="AE482" s="297"/>
      <c r="AF482" s="297"/>
      <c r="AG482" s="298"/>
    </row>
    <row r="483" spans="4:33" s="14" customFormat="1" ht="15.75" thickBot="1" x14ac:dyDescent="0.3">
      <c r="D483" s="185"/>
      <c r="E483" s="310"/>
      <c r="F483" s="311"/>
      <c r="G483" s="311"/>
      <c r="H483" s="311"/>
      <c r="I483" s="311"/>
      <c r="J483" s="311"/>
      <c r="K483" s="311"/>
      <c r="L483" s="312"/>
      <c r="M483" s="186" t="str">
        <f>IF(OR(M482="",O481=""),"",SUM(M481:M482))</f>
        <v/>
      </c>
      <c r="N483" s="66"/>
      <c r="O483" s="190" t="str">
        <f>IF(OR(M482="",O481=""),"",SUM(O481:O482))</f>
        <v/>
      </c>
      <c r="P483" s="301"/>
      <c r="Q483" s="301"/>
      <c r="R483" s="301"/>
      <c r="S483" s="301"/>
      <c r="T483" s="301"/>
      <c r="U483" s="301"/>
      <c r="V483" s="301"/>
      <c r="W483" s="301"/>
      <c r="X483" s="301"/>
      <c r="Y483" s="301"/>
      <c r="Z483" s="301"/>
      <c r="AA483" s="301"/>
      <c r="AB483" s="301"/>
      <c r="AC483" s="301"/>
      <c r="AD483" s="301"/>
      <c r="AE483" s="301"/>
      <c r="AF483" s="301"/>
      <c r="AG483" s="302"/>
    </row>
    <row r="484" spans="4:33" s="14" customFormat="1" ht="15.75" thickBot="1" x14ac:dyDescent="0.3">
      <c r="D484" s="54"/>
      <c r="E484" s="54"/>
      <c r="F484" s="54"/>
      <c r="G484" s="54"/>
      <c r="H484" s="54"/>
      <c r="I484" s="54"/>
      <c r="J484" s="54"/>
      <c r="K484" s="54"/>
      <c r="L484" s="54"/>
      <c r="M484" s="57"/>
      <c r="N484" s="56"/>
      <c r="O484" s="55"/>
      <c r="P484" s="55"/>
      <c r="Q484" s="55"/>
      <c r="R484" s="55"/>
      <c r="S484" s="55"/>
      <c r="T484" s="55"/>
      <c r="U484" s="55"/>
      <c r="V484" s="55"/>
      <c r="W484" s="55"/>
      <c r="X484" s="55"/>
      <c r="Y484" s="55"/>
      <c r="Z484" s="55"/>
      <c r="AA484" s="55"/>
      <c r="AB484" s="55"/>
      <c r="AC484" s="55"/>
      <c r="AD484" s="55"/>
      <c r="AE484" s="55"/>
      <c r="AF484" s="55"/>
      <c r="AG484" s="55"/>
    </row>
    <row r="485" spans="4:33" s="14" customFormat="1" x14ac:dyDescent="0.25">
      <c r="D485" s="268" t="s">
        <v>66</v>
      </c>
      <c r="E485" s="269"/>
      <c r="F485" s="269"/>
      <c r="G485" s="269"/>
      <c r="H485" s="269"/>
      <c r="I485" s="269"/>
      <c r="J485" s="269"/>
      <c r="K485" s="269"/>
      <c r="L485" s="269"/>
      <c r="M485" s="269"/>
      <c r="N485" s="269"/>
      <c r="O485" s="269"/>
      <c r="P485" s="269"/>
      <c r="Q485" s="269"/>
      <c r="R485" s="269"/>
      <c r="S485" s="269"/>
      <c r="T485" s="269"/>
      <c r="U485" s="269"/>
      <c r="V485" s="269"/>
      <c r="W485" s="269"/>
      <c r="X485" s="269"/>
      <c r="Y485" s="269"/>
      <c r="Z485" s="269"/>
      <c r="AA485" s="269"/>
      <c r="AB485" s="269"/>
      <c r="AC485" s="269"/>
      <c r="AD485" s="269"/>
      <c r="AE485" s="269"/>
      <c r="AF485" s="269"/>
      <c r="AG485" s="270"/>
    </row>
    <row r="486" spans="4:33" s="14" customFormat="1" x14ac:dyDescent="0.25">
      <c r="D486" s="271"/>
      <c r="E486" s="247"/>
      <c r="F486" s="247"/>
      <c r="G486" s="247"/>
      <c r="H486" s="247"/>
      <c r="I486" s="247"/>
      <c r="J486" s="247"/>
      <c r="K486" s="247"/>
      <c r="L486" s="247"/>
      <c r="M486" s="247"/>
      <c r="N486" s="247"/>
      <c r="O486" s="247"/>
      <c r="P486" s="247"/>
      <c r="Q486" s="247"/>
      <c r="R486" s="247"/>
      <c r="S486" s="247"/>
      <c r="T486" s="247"/>
      <c r="U486" s="247"/>
      <c r="V486" s="247"/>
      <c r="W486" s="247"/>
      <c r="X486" s="247"/>
      <c r="Y486" s="247"/>
      <c r="Z486" s="247"/>
      <c r="AA486" s="247"/>
      <c r="AB486" s="247"/>
      <c r="AC486" s="247"/>
      <c r="AD486" s="247"/>
      <c r="AE486" s="247"/>
      <c r="AF486" s="247"/>
      <c r="AG486" s="248"/>
    </row>
    <row r="487" spans="4:33" s="14" customFormat="1" ht="15.75" thickBot="1" x14ac:dyDescent="0.3">
      <c r="D487" s="272"/>
      <c r="E487" s="273"/>
      <c r="F487" s="273"/>
      <c r="G487" s="273"/>
      <c r="H487" s="273"/>
      <c r="I487" s="273"/>
      <c r="J487" s="273"/>
      <c r="K487" s="273"/>
      <c r="L487" s="273"/>
      <c r="M487" s="273"/>
      <c r="N487" s="273"/>
      <c r="O487" s="273"/>
      <c r="P487" s="273"/>
      <c r="Q487" s="273"/>
      <c r="R487" s="273"/>
      <c r="S487" s="273"/>
      <c r="T487" s="273"/>
      <c r="U487" s="273"/>
      <c r="V487" s="273"/>
      <c r="W487" s="273"/>
      <c r="X487" s="273"/>
      <c r="Y487" s="273"/>
      <c r="Z487" s="273"/>
      <c r="AA487" s="273"/>
      <c r="AB487" s="273"/>
      <c r="AC487" s="273"/>
      <c r="AD487" s="273"/>
      <c r="AE487" s="273"/>
      <c r="AF487" s="273"/>
      <c r="AG487" s="274"/>
    </row>
    <row r="488" spans="4:33" s="14" customFormat="1" ht="15.75" customHeight="1" x14ac:dyDescent="0.25">
      <c r="D488" s="36"/>
      <c r="E488" s="37"/>
      <c r="F488" s="37"/>
      <c r="G488" s="37"/>
      <c r="H488" s="37"/>
      <c r="I488" s="37"/>
      <c r="J488" s="37"/>
      <c r="K488" s="356" t="s">
        <v>191</v>
      </c>
      <c r="L488" s="356"/>
      <c r="M488" s="356"/>
      <c r="N488" s="356"/>
      <c r="O488" s="356"/>
      <c r="P488" s="356"/>
      <c r="Q488" s="356"/>
      <c r="R488" s="356"/>
      <c r="S488" s="37"/>
      <c r="T488" s="37"/>
      <c r="U488" s="37"/>
      <c r="V488" s="37"/>
      <c r="W488" s="37"/>
      <c r="X488" s="37"/>
      <c r="Y488" s="37"/>
      <c r="Z488" s="37"/>
      <c r="AA488" s="37"/>
      <c r="AB488" s="37"/>
      <c r="AC488" s="37"/>
      <c r="AD488" s="37"/>
      <c r="AE488" s="37"/>
      <c r="AF488" s="37"/>
      <c r="AG488" s="38"/>
    </row>
    <row r="489" spans="4:33" s="14" customFormat="1" ht="15" customHeight="1" thickBot="1" x14ac:dyDescent="0.3">
      <c r="D489" s="36"/>
      <c r="E489" s="37"/>
      <c r="F489" s="37"/>
      <c r="G489" s="37"/>
      <c r="H489" s="37"/>
      <c r="I489" s="37"/>
      <c r="J489" s="37"/>
      <c r="K489" s="357"/>
      <c r="L489" s="357"/>
      <c r="M489" s="357"/>
      <c r="N489" s="357"/>
      <c r="O489" s="357"/>
      <c r="P489" s="357"/>
      <c r="Q489" s="357"/>
      <c r="R489" s="357"/>
      <c r="S489" s="37"/>
      <c r="T489" s="37"/>
      <c r="U489" s="37"/>
      <c r="V489" s="37"/>
      <c r="W489" s="37"/>
      <c r="X489" s="37"/>
      <c r="Y489" s="37"/>
      <c r="Z489" s="37"/>
      <c r="AA489" s="37"/>
      <c r="AB489" s="37"/>
      <c r="AC489" s="37"/>
      <c r="AD489" s="37"/>
      <c r="AE489" s="37"/>
      <c r="AF489" s="37"/>
      <c r="AG489" s="38"/>
    </row>
    <row r="490" spans="4:33" s="14" customFormat="1" x14ac:dyDescent="0.25">
      <c r="D490" s="275" t="s">
        <v>68</v>
      </c>
      <c r="E490" s="275" t="str">
        <f>IF(OR(M444="",O444=""),"VENCEDOR J9",IF(M444&gt;O444,E442,P442))</f>
        <v>VENCEDOR J9</v>
      </c>
      <c r="F490" s="276"/>
      <c r="G490" s="276"/>
      <c r="H490" s="276"/>
      <c r="I490" s="276"/>
      <c r="J490" s="276"/>
      <c r="K490" s="276"/>
      <c r="L490" s="277"/>
      <c r="M490" s="39" t="str">
        <f>IF(OR(AE28="",AF28=""),"",SUM(AE28:AF28))</f>
        <v/>
      </c>
      <c r="N490" s="40" t="s">
        <v>28</v>
      </c>
      <c r="O490" s="41" t="str">
        <f>IF(OR(AE29="",AF29=""),"",SUM(AE29:AF29))</f>
        <v/>
      </c>
      <c r="P490" s="275" t="str">
        <f>IF(OR(M447="",O447=""),"VENCEDOR J10",IF(M447&gt;O447,E445,P445))</f>
        <v>VENCEDOR J10</v>
      </c>
      <c r="Q490" s="276"/>
      <c r="R490" s="276"/>
      <c r="S490" s="276"/>
      <c r="T490" s="276"/>
      <c r="U490" s="276"/>
      <c r="V490" s="276"/>
      <c r="W490" s="276"/>
      <c r="X490" s="276"/>
      <c r="Y490" s="276"/>
      <c r="Z490" s="276"/>
      <c r="AA490" s="276"/>
      <c r="AB490" s="276"/>
      <c r="AC490" s="276"/>
      <c r="AD490" s="276"/>
      <c r="AE490" s="276"/>
      <c r="AF490" s="276"/>
      <c r="AG490" s="277"/>
    </row>
    <row r="491" spans="4:33" s="14" customFormat="1" ht="15.75" thickBot="1" x14ac:dyDescent="0.3">
      <c r="D491" s="249"/>
      <c r="E491" s="278"/>
      <c r="F491" s="279"/>
      <c r="G491" s="279"/>
      <c r="H491" s="279"/>
      <c r="I491" s="279"/>
      <c r="J491" s="279"/>
      <c r="K491" s="279"/>
      <c r="L491" s="280"/>
      <c r="M491" s="58" t="str">
        <f>IF(OR(AG28="",AH28=""),"",SUM(AG28:AH28))</f>
        <v/>
      </c>
      <c r="N491" s="59" t="s">
        <v>28</v>
      </c>
      <c r="O491" s="60" t="str">
        <f>IF(OR(AG29="",AH29=""),"",SUM(AG29:AH29))</f>
        <v/>
      </c>
      <c r="P491" s="278"/>
      <c r="Q491" s="279"/>
      <c r="R491" s="279"/>
      <c r="S491" s="279"/>
      <c r="T491" s="279"/>
      <c r="U491" s="279"/>
      <c r="V491" s="279"/>
      <c r="W491" s="279"/>
      <c r="X491" s="279"/>
      <c r="Y491" s="279"/>
      <c r="Z491" s="279"/>
      <c r="AA491" s="279"/>
      <c r="AB491" s="279"/>
      <c r="AC491" s="279"/>
      <c r="AD491" s="279"/>
      <c r="AE491" s="279"/>
      <c r="AF491" s="279"/>
      <c r="AG491" s="280"/>
    </row>
    <row r="492" spans="4:33" s="14" customFormat="1" ht="18.75" customHeight="1" thickBot="1" x14ac:dyDescent="0.3">
      <c r="D492" s="61"/>
      <c r="E492" s="62"/>
      <c r="F492" s="63"/>
      <c r="G492" s="63"/>
      <c r="H492" s="63"/>
      <c r="I492" s="63"/>
      <c r="J492" s="63"/>
      <c r="K492" s="63"/>
      <c r="L492" s="64"/>
      <c r="M492" s="65" t="str">
        <f>IF(OR(M490="",O490=""),"",SUM(M490:M491))</f>
        <v/>
      </c>
      <c r="N492" s="66"/>
      <c r="O492" s="67" t="str">
        <f>IF(OR(M490="",O490=""),"",SUM(O490:O491))</f>
        <v/>
      </c>
      <c r="P492" s="252"/>
      <c r="Q492" s="253"/>
      <c r="R492" s="253"/>
      <c r="S492" s="253"/>
      <c r="T492" s="253"/>
      <c r="U492" s="253"/>
      <c r="V492" s="253"/>
      <c r="W492" s="253"/>
      <c r="X492" s="253"/>
      <c r="Y492" s="253"/>
      <c r="Z492" s="253"/>
      <c r="AA492" s="253"/>
      <c r="AB492" s="253"/>
      <c r="AC492" s="253"/>
      <c r="AD492" s="253"/>
      <c r="AE492" s="253"/>
      <c r="AF492" s="253"/>
      <c r="AG492" s="254"/>
    </row>
    <row r="493" spans="4:33" s="14" customFormat="1" x14ac:dyDescent="0.25">
      <c r="D493" s="249" t="s">
        <v>69</v>
      </c>
      <c r="E493" s="275" t="str">
        <f>IF(OR(M450="",O450=""),"VENCEDOR J11",IF(M450&gt;O450,E448,P448))</f>
        <v>VENCEDOR J11</v>
      </c>
      <c r="F493" s="276"/>
      <c r="G493" s="276"/>
      <c r="H493" s="276"/>
      <c r="I493" s="276"/>
      <c r="J493" s="276"/>
      <c r="K493" s="276"/>
      <c r="L493" s="277"/>
      <c r="M493" s="39" t="str">
        <f>IF(OR(AE30="",AF30=""),"",SUM(AE30:AF30))</f>
        <v/>
      </c>
      <c r="N493" s="40" t="s">
        <v>28</v>
      </c>
      <c r="O493" s="41" t="str">
        <f>IF(OR(AE31="",AF31=""),"",SUM(AE31:AF31))</f>
        <v/>
      </c>
      <c r="P493" s="275" t="str">
        <f>IF(OR(M453="",O453=""),"VENCEDOR J12",IF(M453&gt;O453,E451,P451))</f>
        <v>VENCEDOR J12</v>
      </c>
      <c r="Q493" s="276"/>
      <c r="R493" s="276"/>
      <c r="S493" s="276"/>
      <c r="T493" s="276"/>
      <c r="U493" s="276"/>
      <c r="V493" s="276"/>
      <c r="W493" s="276"/>
      <c r="X493" s="276"/>
      <c r="Y493" s="276"/>
      <c r="Z493" s="276"/>
      <c r="AA493" s="276"/>
      <c r="AB493" s="276"/>
      <c r="AC493" s="276"/>
      <c r="AD493" s="276"/>
      <c r="AE493" s="276"/>
      <c r="AF493" s="276"/>
      <c r="AG493" s="277"/>
    </row>
    <row r="494" spans="4:33" s="14" customFormat="1" ht="15.75" thickBot="1" x14ac:dyDescent="0.3">
      <c r="D494" s="249"/>
      <c r="E494" s="278"/>
      <c r="F494" s="279"/>
      <c r="G494" s="279"/>
      <c r="H494" s="279"/>
      <c r="I494" s="279"/>
      <c r="J494" s="279"/>
      <c r="K494" s="279"/>
      <c r="L494" s="280"/>
      <c r="M494" s="42" t="str">
        <f>IF(OR(AG30="",AH30=""),"",SUM(AG30:AH30))</f>
        <v/>
      </c>
      <c r="N494" s="43" t="s">
        <v>28</v>
      </c>
      <c r="O494" s="44" t="str">
        <f>IF(OR(AG31="",AH31=""),"",SUM(AG31:AH31))</f>
        <v/>
      </c>
      <c r="P494" s="278"/>
      <c r="Q494" s="279"/>
      <c r="R494" s="279"/>
      <c r="S494" s="279"/>
      <c r="T494" s="279"/>
      <c r="U494" s="279"/>
      <c r="V494" s="279"/>
      <c r="W494" s="279"/>
      <c r="X494" s="279"/>
      <c r="Y494" s="279"/>
      <c r="Z494" s="279"/>
      <c r="AA494" s="279"/>
      <c r="AB494" s="279"/>
      <c r="AC494" s="279"/>
      <c r="AD494" s="279"/>
      <c r="AE494" s="279"/>
      <c r="AF494" s="279"/>
      <c r="AG494" s="280"/>
    </row>
    <row r="495" spans="4:33" s="14" customFormat="1" ht="15.75" thickBot="1" x14ac:dyDescent="0.3">
      <c r="D495" s="51"/>
      <c r="E495" s="51"/>
      <c r="F495" s="68"/>
      <c r="G495" s="68"/>
      <c r="H495" s="68"/>
      <c r="I495" s="68"/>
      <c r="J495" s="68"/>
      <c r="K495" s="68"/>
      <c r="L495" s="69"/>
      <c r="M495" s="70" t="str">
        <f>IF(OR(M493="",O493=""),"",SUM(M493:M494))</f>
        <v/>
      </c>
      <c r="N495" s="49"/>
      <c r="O495" s="71" t="str">
        <f>IF(OR(M493="",O493=""),"",SUM(O493:O494))</f>
        <v/>
      </c>
      <c r="P495" s="290"/>
      <c r="Q495" s="291"/>
      <c r="R495" s="291"/>
      <c r="S495" s="291"/>
      <c r="T495" s="291"/>
      <c r="U495" s="291"/>
      <c r="V495" s="291"/>
      <c r="W495" s="291"/>
      <c r="X495" s="291"/>
      <c r="Y495" s="291"/>
      <c r="Z495" s="291"/>
      <c r="AA495" s="291"/>
      <c r="AB495" s="291"/>
      <c r="AC495" s="291"/>
      <c r="AD495" s="291"/>
      <c r="AE495" s="291"/>
      <c r="AF495" s="291"/>
      <c r="AG495" s="292"/>
    </row>
    <row r="496" spans="4:33" s="14" customFormat="1" ht="15.75" thickBot="1" x14ac:dyDescent="0.3">
      <c r="D496" s="54"/>
      <c r="E496" s="54"/>
      <c r="F496" s="54"/>
      <c r="G496" s="54"/>
      <c r="H496" s="54"/>
      <c r="I496" s="54"/>
      <c r="J496" s="54"/>
      <c r="K496" s="54"/>
      <c r="L496" s="54"/>
      <c r="M496" s="57"/>
      <c r="N496" s="56"/>
      <c r="O496" s="55"/>
      <c r="P496" s="55"/>
      <c r="Q496" s="55"/>
      <c r="R496" s="55"/>
      <c r="S496" s="55"/>
      <c r="T496" s="55"/>
      <c r="U496" s="55"/>
      <c r="V496" s="55"/>
      <c r="W496" s="55"/>
      <c r="X496" s="55"/>
      <c r="Y496" s="55"/>
      <c r="Z496" s="55"/>
      <c r="AA496" s="55"/>
      <c r="AB496" s="55"/>
      <c r="AC496" s="55"/>
      <c r="AD496" s="55"/>
      <c r="AE496" s="55"/>
      <c r="AF496" s="55"/>
      <c r="AG496" s="55"/>
    </row>
    <row r="497" spans="4:33" s="14" customFormat="1" x14ac:dyDescent="0.25">
      <c r="D497" s="268" t="s">
        <v>67</v>
      </c>
      <c r="E497" s="269"/>
      <c r="F497" s="269"/>
      <c r="G497" s="269"/>
      <c r="H497" s="269"/>
      <c r="I497" s="269"/>
      <c r="J497" s="269"/>
      <c r="K497" s="269"/>
      <c r="L497" s="269"/>
      <c r="M497" s="269"/>
      <c r="N497" s="269"/>
      <c r="O497" s="269"/>
      <c r="P497" s="269"/>
      <c r="Q497" s="269"/>
      <c r="R497" s="269"/>
      <c r="S497" s="269"/>
      <c r="T497" s="269"/>
      <c r="U497" s="269"/>
      <c r="V497" s="269"/>
      <c r="W497" s="269"/>
      <c r="X497" s="269"/>
      <c r="Y497" s="269"/>
      <c r="Z497" s="269"/>
      <c r="AA497" s="269"/>
      <c r="AB497" s="269"/>
      <c r="AC497" s="269"/>
      <c r="AD497" s="269"/>
      <c r="AE497" s="269"/>
      <c r="AF497" s="269"/>
      <c r="AG497" s="270"/>
    </row>
    <row r="498" spans="4:33" s="14" customFormat="1" x14ac:dyDescent="0.25">
      <c r="D498" s="271"/>
      <c r="E498" s="247"/>
      <c r="F498" s="247"/>
      <c r="G498" s="247"/>
      <c r="H498" s="247"/>
      <c r="I498" s="247"/>
      <c r="J498" s="247"/>
      <c r="K498" s="247"/>
      <c r="L498" s="247"/>
      <c r="M498" s="247"/>
      <c r="N498" s="247"/>
      <c r="O498" s="247"/>
      <c r="P498" s="247"/>
      <c r="Q498" s="247"/>
      <c r="R498" s="247"/>
      <c r="S498" s="247"/>
      <c r="T498" s="247"/>
      <c r="U498" s="247"/>
      <c r="V498" s="247"/>
      <c r="W498" s="247"/>
      <c r="X498" s="247"/>
      <c r="Y498" s="247"/>
      <c r="Z498" s="247"/>
      <c r="AA498" s="247"/>
      <c r="AB498" s="247"/>
      <c r="AC498" s="247"/>
      <c r="AD498" s="247"/>
      <c r="AE498" s="247"/>
      <c r="AF498" s="247"/>
      <c r="AG498" s="248"/>
    </row>
    <row r="499" spans="4:33" s="14" customFormat="1" ht="15.75" thickBot="1" x14ac:dyDescent="0.3">
      <c r="D499" s="272"/>
      <c r="E499" s="273"/>
      <c r="F499" s="273"/>
      <c r="G499" s="273"/>
      <c r="H499" s="273"/>
      <c r="I499" s="273"/>
      <c r="J499" s="273"/>
      <c r="K499" s="273"/>
      <c r="L499" s="273"/>
      <c r="M499" s="273"/>
      <c r="N499" s="273"/>
      <c r="O499" s="273"/>
      <c r="P499" s="273"/>
      <c r="Q499" s="273"/>
      <c r="R499" s="273"/>
      <c r="S499" s="273"/>
      <c r="T499" s="273"/>
      <c r="U499" s="273"/>
      <c r="V499" s="273"/>
      <c r="W499" s="273"/>
      <c r="X499" s="273"/>
      <c r="Y499" s="273"/>
      <c r="Z499" s="273"/>
      <c r="AA499" s="273"/>
      <c r="AB499" s="273"/>
      <c r="AC499" s="273"/>
      <c r="AD499" s="273"/>
      <c r="AE499" s="273"/>
      <c r="AF499" s="273"/>
      <c r="AG499" s="274"/>
    </row>
    <row r="500" spans="4:33" s="14" customFormat="1" ht="18" customHeight="1" x14ac:dyDescent="0.25">
      <c r="D500" s="36"/>
      <c r="E500" s="37"/>
      <c r="F500" s="37"/>
      <c r="G500" s="37"/>
      <c r="H500" s="37"/>
      <c r="I500" s="37"/>
      <c r="J500" s="37"/>
      <c r="K500" s="356" t="s">
        <v>191</v>
      </c>
      <c r="L500" s="356"/>
      <c r="M500" s="356"/>
      <c r="N500" s="356"/>
      <c r="O500" s="356"/>
      <c r="P500" s="356"/>
      <c r="Q500" s="356"/>
      <c r="R500" s="356"/>
      <c r="S500" s="37"/>
      <c r="T500" s="37"/>
      <c r="U500" s="37"/>
      <c r="V500" s="37"/>
      <c r="W500" s="37"/>
      <c r="X500" s="37"/>
      <c r="Y500" s="37"/>
      <c r="Z500" s="37"/>
      <c r="AA500" s="37"/>
      <c r="AB500" s="37"/>
      <c r="AC500" s="37"/>
      <c r="AD500" s="37"/>
      <c r="AE500" s="37"/>
      <c r="AF500" s="37"/>
      <c r="AG500" s="38"/>
    </row>
    <row r="501" spans="4:33" s="14" customFormat="1" ht="17.25" customHeight="1" thickBot="1" x14ac:dyDescent="0.3">
      <c r="D501" s="36"/>
      <c r="E501" s="37"/>
      <c r="F501" s="37"/>
      <c r="G501" s="37"/>
      <c r="H501" s="37"/>
      <c r="I501" s="37"/>
      <c r="J501" s="37"/>
      <c r="K501" s="357"/>
      <c r="L501" s="357"/>
      <c r="M501" s="357"/>
      <c r="N501" s="357"/>
      <c r="O501" s="357"/>
      <c r="P501" s="357"/>
      <c r="Q501" s="357"/>
      <c r="R501" s="357"/>
      <c r="S501" s="37"/>
      <c r="T501" s="37"/>
      <c r="U501" s="37"/>
      <c r="V501" s="37"/>
      <c r="W501" s="37"/>
      <c r="X501" s="37"/>
      <c r="Y501" s="37"/>
      <c r="Z501" s="37"/>
      <c r="AA501" s="37"/>
      <c r="AB501" s="37"/>
      <c r="AC501" s="37"/>
      <c r="AD501" s="37"/>
      <c r="AE501" s="37"/>
      <c r="AF501" s="37"/>
      <c r="AG501" s="38"/>
    </row>
    <row r="502" spans="4:33" s="14" customFormat="1" x14ac:dyDescent="0.25">
      <c r="D502" s="275" t="s">
        <v>74</v>
      </c>
      <c r="E502" s="275" t="str">
        <f>IF(OR(M462="",O462=""),"PERDEDOR J13",IF(M462&lt;O462,E460,P460))</f>
        <v>PERDEDOR J13</v>
      </c>
      <c r="F502" s="276"/>
      <c r="G502" s="276"/>
      <c r="H502" s="276"/>
      <c r="I502" s="276"/>
      <c r="J502" s="276"/>
      <c r="K502" s="276"/>
      <c r="L502" s="277"/>
      <c r="M502" s="39" t="str">
        <f>IF(OR(AE36="",AF36=""),"",SUM(AE36:AF36))</f>
        <v/>
      </c>
      <c r="N502" s="40" t="s">
        <v>28</v>
      </c>
      <c r="O502" s="41" t="str">
        <f>IF(OR(AE37="",AF37=""),"",SUM(AE37:AF37))</f>
        <v/>
      </c>
      <c r="P502" s="275" t="str">
        <f>IF(OR(M465="",O465=""),"PERDEDOR J14",IF(M465&gt;O465,E463,P463))</f>
        <v>PERDEDOR J14</v>
      </c>
      <c r="Q502" s="276"/>
      <c r="R502" s="276"/>
      <c r="S502" s="276"/>
      <c r="T502" s="276"/>
      <c r="U502" s="276"/>
      <c r="V502" s="276"/>
      <c r="W502" s="276"/>
      <c r="X502" s="276"/>
      <c r="Y502" s="276"/>
      <c r="Z502" s="276"/>
      <c r="AA502" s="276"/>
      <c r="AB502" s="276"/>
      <c r="AC502" s="276"/>
      <c r="AD502" s="276"/>
      <c r="AE502" s="276"/>
      <c r="AF502" s="276"/>
      <c r="AG502" s="277"/>
    </row>
    <row r="503" spans="4:33" s="14" customFormat="1" ht="15.75" thickBot="1" x14ac:dyDescent="0.3">
      <c r="D503" s="249"/>
      <c r="E503" s="278"/>
      <c r="F503" s="279"/>
      <c r="G503" s="279"/>
      <c r="H503" s="279"/>
      <c r="I503" s="279"/>
      <c r="J503" s="279"/>
      <c r="K503" s="279"/>
      <c r="L503" s="280"/>
      <c r="M503" s="58" t="str">
        <f>IF(OR(AG36="",AH36=""),"",SUM(AG36:AH36))</f>
        <v/>
      </c>
      <c r="N503" s="59" t="s">
        <v>28</v>
      </c>
      <c r="O503" s="60" t="str">
        <f>IF(OR(AG37="",AH37=""),"",SUM(AG37:AH37))</f>
        <v/>
      </c>
      <c r="P503" s="278"/>
      <c r="Q503" s="279"/>
      <c r="R503" s="279"/>
      <c r="S503" s="279"/>
      <c r="T503" s="279"/>
      <c r="U503" s="279"/>
      <c r="V503" s="279"/>
      <c r="W503" s="279"/>
      <c r="X503" s="279"/>
      <c r="Y503" s="279"/>
      <c r="Z503" s="279"/>
      <c r="AA503" s="279"/>
      <c r="AB503" s="279"/>
      <c r="AC503" s="279"/>
      <c r="AD503" s="279"/>
      <c r="AE503" s="279"/>
      <c r="AF503" s="279"/>
      <c r="AG503" s="280"/>
    </row>
    <row r="504" spans="4:33" s="14" customFormat="1" ht="21" customHeight="1" thickBot="1" x14ac:dyDescent="0.3">
      <c r="D504" s="61"/>
      <c r="E504" s="62"/>
      <c r="F504" s="63"/>
      <c r="G504" s="63"/>
      <c r="H504" s="63"/>
      <c r="I504" s="63"/>
      <c r="J504" s="63"/>
      <c r="K504" s="63"/>
      <c r="L504" s="64"/>
      <c r="M504" s="65" t="str">
        <f>IF(OR(M502="",O502=""),"",SUM(M502:M503))</f>
        <v/>
      </c>
      <c r="N504" s="66"/>
      <c r="O504" s="67" t="str">
        <f>IF(OR(M502="",O502=""),"",SUM(O502:O503))</f>
        <v/>
      </c>
      <c r="P504" s="252"/>
      <c r="Q504" s="253"/>
      <c r="R504" s="253"/>
      <c r="S504" s="253"/>
      <c r="T504" s="253"/>
      <c r="U504" s="253"/>
      <c r="V504" s="253"/>
      <c r="W504" s="253"/>
      <c r="X504" s="253"/>
      <c r="Y504" s="253"/>
      <c r="Z504" s="253"/>
      <c r="AA504" s="253"/>
      <c r="AB504" s="253"/>
      <c r="AC504" s="253"/>
      <c r="AD504" s="253"/>
      <c r="AE504" s="253"/>
      <c r="AF504" s="253"/>
      <c r="AG504" s="254"/>
    </row>
    <row r="505" spans="4:33" s="14" customFormat="1" x14ac:dyDescent="0.25">
      <c r="D505" s="249" t="s">
        <v>70</v>
      </c>
      <c r="E505" s="275" t="str">
        <f>IF(OR(M468="",O468=""),"PERDEDOR J15",IF(M468&lt;O468,E466,P466))</f>
        <v>PERDEDOR J15</v>
      </c>
      <c r="F505" s="276"/>
      <c r="G505" s="276"/>
      <c r="H505" s="276"/>
      <c r="I505" s="276"/>
      <c r="J505" s="276"/>
      <c r="K505" s="276"/>
      <c r="L505" s="277"/>
      <c r="M505" s="39" t="str">
        <f>IF(OR(AE38="",AF38=""),"",SUM(AE38:AF38))</f>
        <v/>
      </c>
      <c r="N505" s="40" t="s">
        <v>28</v>
      </c>
      <c r="O505" s="41" t="str">
        <f>IF(OR(AE39="",AF39=""),"",SUM(AE39:AF39))</f>
        <v/>
      </c>
      <c r="P505" s="275" t="str">
        <f>IF(OR(M471="",O471=""),"PERDEDOR J16",IF(M471&gt;O471,E469,P469))</f>
        <v>PERDEDOR J16</v>
      </c>
      <c r="Q505" s="276"/>
      <c r="R505" s="276"/>
      <c r="S505" s="276"/>
      <c r="T505" s="276"/>
      <c r="U505" s="276"/>
      <c r="V505" s="276"/>
      <c r="W505" s="276"/>
      <c r="X505" s="276"/>
      <c r="Y505" s="276"/>
      <c r="Z505" s="276"/>
      <c r="AA505" s="276"/>
      <c r="AB505" s="276"/>
      <c r="AC505" s="276"/>
      <c r="AD505" s="276"/>
      <c r="AE505" s="276"/>
      <c r="AF505" s="276"/>
      <c r="AG505" s="277"/>
    </row>
    <row r="506" spans="4:33" s="14" customFormat="1" ht="15.75" thickBot="1" x14ac:dyDescent="0.3">
      <c r="D506" s="249"/>
      <c r="E506" s="278"/>
      <c r="F506" s="279"/>
      <c r="G506" s="279"/>
      <c r="H506" s="279"/>
      <c r="I506" s="279"/>
      <c r="J506" s="279"/>
      <c r="K506" s="279"/>
      <c r="L506" s="280"/>
      <c r="M506" s="42" t="str">
        <f>IF(OR(AG38="",AH38=""),"",SUM(AG38:AH38))</f>
        <v/>
      </c>
      <c r="N506" s="43" t="s">
        <v>28</v>
      </c>
      <c r="O506" s="44" t="str">
        <f>IF(OR(AG39="",AH39=""),"",SUM(AG39:AH39))</f>
        <v/>
      </c>
      <c r="P506" s="278"/>
      <c r="Q506" s="279"/>
      <c r="R506" s="279"/>
      <c r="S506" s="279"/>
      <c r="T506" s="279"/>
      <c r="U506" s="279"/>
      <c r="V506" s="279"/>
      <c r="W506" s="279"/>
      <c r="X506" s="279"/>
      <c r="Y506" s="279"/>
      <c r="Z506" s="279"/>
      <c r="AA506" s="279"/>
      <c r="AB506" s="279"/>
      <c r="AC506" s="279"/>
      <c r="AD506" s="279"/>
      <c r="AE506" s="279"/>
      <c r="AF506" s="279"/>
      <c r="AG506" s="280"/>
    </row>
    <row r="507" spans="4:33" s="14" customFormat="1" ht="15.75" thickBot="1" x14ac:dyDescent="0.3">
      <c r="D507" s="51"/>
      <c r="E507" s="51"/>
      <c r="F507" s="68"/>
      <c r="G507" s="68"/>
      <c r="H507" s="68"/>
      <c r="I507" s="68"/>
      <c r="J507" s="68"/>
      <c r="K507" s="68"/>
      <c r="L507" s="69"/>
      <c r="M507" s="70" t="str">
        <f>IF(OR(M505="",O505=""),"",SUM(M505:M506))</f>
        <v/>
      </c>
      <c r="N507" s="49"/>
      <c r="O507" s="71" t="str">
        <f>IF(OR(M505="",O505=""),"",SUM(O505:O506))</f>
        <v/>
      </c>
      <c r="P507" s="290"/>
      <c r="Q507" s="291"/>
      <c r="R507" s="291"/>
      <c r="S507" s="291"/>
      <c r="T507" s="291"/>
      <c r="U507" s="291"/>
      <c r="V507" s="291"/>
      <c r="W507" s="291"/>
      <c r="X507" s="291"/>
      <c r="Y507" s="291"/>
      <c r="Z507" s="291"/>
      <c r="AA507" s="291"/>
      <c r="AB507" s="291"/>
      <c r="AC507" s="291"/>
      <c r="AD507" s="291"/>
      <c r="AE507" s="291"/>
      <c r="AF507" s="291"/>
      <c r="AG507" s="292"/>
    </row>
    <row r="508" spans="4:33" s="14" customFormat="1" ht="15.75" thickBot="1" x14ac:dyDescent="0.3">
      <c r="D508" s="54"/>
      <c r="E508" s="54"/>
      <c r="F508" s="54"/>
      <c r="G508" s="54"/>
      <c r="H508" s="54"/>
      <c r="I508" s="54"/>
      <c r="J508" s="54"/>
      <c r="K508" s="54"/>
      <c r="L508" s="54"/>
      <c r="M508" s="57"/>
      <c r="N508" s="56"/>
      <c r="O508" s="55"/>
      <c r="P508" s="55"/>
      <c r="Q508" s="55"/>
      <c r="R508" s="55"/>
      <c r="S508" s="55"/>
      <c r="T508" s="55"/>
      <c r="U508" s="55"/>
      <c r="V508" s="55"/>
      <c r="W508" s="55"/>
      <c r="X508" s="55"/>
      <c r="Y508" s="55"/>
      <c r="Z508" s="55"/>
      <c r="AA508" s="55"/>
      <c r="AB508" s="55"/>
      <c r="AC508" s="55"/>
      <c r="AD508" s="55"/>
      <c r="AE508" s="55"/>
      <c r="AF508" s="55"/>
      <c r="AG508" s="55"/>
    </row>
    <row r="509" spans="4:33" s="14" customFormat="1" x14ac:dyDescent="0.25">
      <c r="D509" s="268" t="s">
        <v>41</v>
      </c>
      <c r="E509" s="269"/>
      <c r="F509" s="269"/>
      <c r="G509" s="269"/>
      <c r="H509" s="269"/>
      <c r="I509" s="269"/>
      <c r="J509" s="269"/>
      <c r="K509" s="269"/>
      <c r="L509" s="269"/>
      <c r="M509" s="269"/>
      <c r="N509" s="269"/>
      <c r="O509" s="269"/>
      <c r="P509" s="269"/>
      <c r="Q509" s="269"/>
      <c r="R509" s="269"/>
      <c r="S509" s="269"/>
      <c r="T509" s="269"/>
      <c r="U509" s="269"/>
      <c r="V509" s="269"/>
      <c r="W509" s="269"/>
      <c r="X509" s="269"/>
      <c r="Y509" s="269"/>
      <c r="Z509" s="269"/>
      <c r="AA509" s="269"/>
      <c r="AB509" s="269"/>
      <c r="AC509" s="269"/>
      <c r="AD509" s="269"/>
      <c r="AE509" s="269"/>
      <c r="AF509" s="269"/>
      <c r="AG509" s="270"/>
    </row>
    <row r="510" spans="4:33" s="14" customFormat="1" x14ac:dyDescent="0.25">
      <c r="D510" s="271"/>
      <c r="E510" s="247"/>
      <c r="F510" s="247"/>
      <c r="G510" s="247"/>
      <c r="H510" s="247"/>
      <c r="I510" s="247"/>
      <c r="J510" s="247"/>
      <c r="K510" s="247"/>
      <c r="L510" s="247"/>
      <c r="M510" s="247"/>
      <c r="N510" s="247"/>
      <c r="O510" s="247"/>
      <c r="P510" s="247"/>
      <c r="Q510" s="247"/>
      <c r="R510" s="247"/>
      <c r="S510" s="247"/>
      <c r="T510" s="247"/>
      <c r="U510" s="247"/>
      <c r="V510" s="247"/>
      <c r="W510" s="247"/>
      <c r="X510" s="247"/>
      <c r="Y510" s="247"/>
      <c r="Z510" s="247"/>
      <c r="AA510" s="247"/>
      <c r="AB510" s="247"/>
      <c r="AC510" s="247"/>
      <c r="AD510" s="247"/>
      <c r="AE510" s="247"/>
      <c r="AF510" s="247"/>
      <c r="AG510" s="248"/>
    </row>
    <row r="511" spans="4:33" s="14" customFormat="1" ht="15.75" thickBot="1" x14ac:dyDescent="0.3">
      <c r="D511" s="272"/>
      <c r="E511" s="273"/>
      <c r="F511" s="273"/>
      <c r="G511" s="273"/>
      <c r="H511" s="273"/>
      <c r="I511" s="273"/>
      <c r="J511" s="273"/>
      <c r="K511" s="273"/>
      <c r="L511" s="273"/>
      <c r="M511" s="273"/>
      <c r="N511" s="273"/>
      <c r="O511" s="273"/>
      <c r="P511" s="273"/>
      <c r="Q511" s="273"/>
      <c r="R511" s="273"/>
      <c r="S511" s="273"/>
      <c r="T511" s="273"/>
      <c r="U511" s="273"/>
      <c r="V511" s="273"/>
      <c r="W511" s="273"/>
      <c r="X511" s="273"/>
      <c r="Y511" s="273"/>
      <c r="Z511" s="273"/>
      <c r="AA511" s="273"/>
      <c r="AB511" s="273"/>
      <c r="AC511" s="273"/>
      <c r="AD511" s="273"/>
      <c r="AE511" s="273"/>
      <c r="AF511" s="273"/>
      <c r="AG511" s="274"/>
    </row>
    <row r="512" spans="4:33" s="14" customFormat="1" ht="18.75" customHeight="1" x14ac:dyDescent="0.25">
      <c r="D512" s="36"/>
      <c r="E512" s="37"/>
      <c r="F512" s="37"/>
      <c r="G512" s="37"/>
      <c r="H512" s="37"/>
      <c r="I512" s="37"/>
      <c r="J512" s="37"/>
      <c r="K512" s="356" t="s">
        <v>191</v>
      </c>
      <c r="L512" s="356"/>
      <c r="M512" s="356"/>
      <c r="N512" s="356"/>
      <c r="O512" s="356"/>
      <c r="P512" s="356"/>
      <c r="Q512" s="356"/>
      <c r="R512" s="356"/>
      <c r="S512" s="37"/>
      <c r="T512" s="37"/>
      <c r="U512" s="37"/>
      <c r="V512" s="37"/>
      <c r="W512" s="37"/>
      <c r="X512" s="37"/>
      <c r="Y512" s="37"/>
      <c r="Z512" s="37"/>
      <c r="AA512" s="37"/>
      <c r="AB512" s="37"/>
      <c r="AC512" s="37"/>
      <c r="AD512" s="37"/>
      <c r="AE512" s="37"/>
      <c r="AF512" s="37"/>
      <c r="AG512" s="38"/>
    </row>
    <row r="513" spans="4:33" s="14" customFormat="1" ht="19.5" customHeight="1" thickBot="1" x14ac:dyDescent="0.3">
      <c r="D513" s="36"/>
      <c r="E513" s="37"/>
      <c r="F513" s="37"/>
      <c r="G513" s="37"/>
      <c r="H513" s="37"/>
      <c r="I513" s="37"/>
      <c r="J513" s="37"/>
      <c r="K513" s="357"/>
      <c r="L513" s="357"/>
      <c r="M513" s="357"/>
      <c r="N513" s="357"/>
      <c r="O513" s="357"/>
      <c r="P513" s="357"/>
      <c r="Q513" s="357"/>
      <c r="R513" s="357"/>
      <c r="S513" s="37"/>
      <c r="T513" s="37"/>
      <c r="U513" s="37"/>
      <c r="V513" s="37"/>
      <c r="W513" s="37"/>
      <c r="X513" s="37"/>
      <c r="Y513" s="37"/>
      <c r="Z513" s="37"/>
      <c r="AA513" s="37"/>
      <c r="AB513" s="37"/>
      <c r="AC513" s="37"/>
      <c r="AD513" s="37"/>
      <c r="AE513" s="37"/>
      <c r="AF513" s="37"/>
      <c r="AG513" s="38"/>
    </row>
    <row r="514" spans="4:33" s="14" customFormat="1" x14ac:dyDescent="0.25">
      <c r="D514" s="275" t="s">
        <v>71</v>
      </c>
      <c r="E514" s="275" t="str">
        <f>IF(OR(M462="",O462=""),"VENCEDOR J9",IF(M462&gt;O462,E460,P460))</f>
        <v>VENCEDOR J9</v>
      </c>
      <c r="F514" s="276"/>
      <c r="G514" s="276"/>
      <c r="H514" s="276"/>
      <c r="I514" s="276"/>
      <c r="J514" s="276"/>
      <c r="K514" s="276"/>
      <c r="L514" s="277"/>
      <c r="M514" s="39" t="str">
        <f>IF(OR(Y48="",Z48=""),"",SUM(Y48:Z48))</f>
        <v/>
      </c>
      <c r="N514" s="40" t="s">
        <v>28</v>
      </c>
      <c r="O514" s="41" t="str">
        <f>IF(OR(Y49="",Z49=""),"",SUM(Y49:Z49))</f>
        <v/>
      </c>
      <c r="P514" s="275" t="str">
        <f>IF(OR(M465="",O465=""),"VENCEDOR J10",IF(M465&gt;O465,E463,P463))</f>
        <v>VENCEDOR J10</v>
      </c>
      <c r="Q514" s="276"/>
      <c r="R514" s="276"/>
      <c r="S514" s="276"/>
      <c r="T514" s="276"/>
      <c r="U514" s="276"/>
      <c r="V514" s="276"/>
      <c r="W514" s="276"/>
      <c r="X514" s="276"/>
      <c r="Y514" s="276"/>
      <c r="Z514" s="276"/>
      <c r="AA514" s="276"/>
      <c r="AB514" s="276"/>
      <c r="AC514" s="276"/>
      <c r="AD514" s="276"/>
      <c r="AE514" s="276"/>
      <c r="AF514" s="276"/>
      <c r="AG514" s="277"/>
    </row>
    <row r="515" spans="4:33" s="14" customFormat="1" ht="15.75" thickBot="1" x14ac:dyDescent="0.3">
      <c r="D515" s="249"/>
      <c r="E515" s="278"/>
      <c r="F515" s="279"/>
      <c r="G515" s="279"/>
      <c r="H515" s="279"/>
      <c r="I515" s="279"/>
      <c r="J515" s="279"/>
      <c r="K515" s="279"/>
      <c r="L515" s="280"/>
      <c r="M515" s="58" t="str">
        <f>IF(OR(AA48="",AB48=""),"",SUM(AA48:AB48))</f>
        <v/>
      </c>
      <c r="N515" s="59" t="s">
        <v>28</v>
      </c>
      <c r="O515" s="60" t="str">
        <f>IF(OR(AA49="",AB49=""),"",SUM(AA49:AB49))</f>
        <v/>
      </c>
      <c r="P515" s="278"/>
      <c r="Q515" s="279"/>
      <c r="R515" s="279"/>
      <c r="S515" s="279"/>
      <c r="T515" s="279"/>
      <c r="U515" s="279"/>
      <c r="V515" s="279"/>
      <c r="W515" s="279"/>
      <c r="X515" s="279"/>
      <c r="Y515" s="279"/>
      <c r="Z515" s="279"/>
      <c r="AA515" s="279"/>
      <c r="AB515" s="279"/>
      <c r="AC515" s="279"/>
      <c r="AD515" s="279"/>
      <c r="AE515" s="279"/>
      <c r="AF515" s="279"/>
      <c r="AG515" s="280"/>
    </row>
    <row r="516" spans="4:33" s="14" customFormat="1" ht="18" customHeight="1" thickBot="1" x14ac:dyDescent="0.3">
      <c r="D516" s="61"/>
      <c r="E516" s="62"/>
      <c r="F516" s="63"/>
      <c r="G516" s="63"/>
      <c r="H516" s="63"/>
      <c r="I516" s="63"/>
      <c r="J516" s="63"/>
      <c r="K516" s="63"/>
      <c r="L516" s="64"/>
      <c r="M516" s="65" t="str">
        <f>IF(OR(M514="",O514=""),"",SUM(M514:M515))</f>
        <v/>
      </c>
      <c r="N516" s="66"/>
      <c r="O516" s="67" t="str">
        <f>IF(OR(M514="",O514=""),"",SUM(O514:O515))</f>
        <v/>
      </c>
      <c r="P516" s="252"/>
      <c r="Q516" s="253"/>
      <c r="R516" s="253"/>
      <c r="S516" s="253"/>
      <c r="T516" s="253"/>
      <c r="U516" s="253"/>
      <c r="V516" s="253"/>
      <c r="W516" s="253"/>
      <c r="X516" s="253"/>
      <c r="Y516" s="253"/>
      <c r="Z516" s="253"/>
      <c r="AA516" s="253"/>
      <c r="AB516" s="253"/>
      <c r="AC516" s="253"/>
      <c r="AD516" s="253"/>
      <c r="AE516" s="253"/>
      <c r="AF516" s="253"/>
      <c r="AG516" s="254"/>
    </row>
    <row r="517" spans="4:33" s="14" customFormat="1" x14ac:dyDescent="0.25">
      <c r="D517" s="249" t="s">
        <v>73</v>
      </c>
      <c r="E517" s="275" t="str">
        <f>IF(OR(M468="",O468=""),"VENCEDOR J11",IF(M468&gt;O468,E466,P466))</f>
        <v>VENCEDOR J11</v>
      </c>
      <c r="F517" s="276"/>
      <c r="G517" s="276"/>
      <c r="H517" s="276"/>
      <c r="I517" s="276"/>
      <c r="J517" s="276"/>
      <c r="K517" s="276"/>
      <c r="L517" s="277"/>
      <c r="M517" s="39" t="str">
        <f>IF(OR(Y50="",Z50=""),"",SUM(Y50:Z50))</f>
        <v/>
      </c>
      <c r="N517" s="40" t="s">
        <v>28</v>
      </c>
      <c r="O517" s="41" t="str">
        <f>IF(OR(Y51="",Z51=""),"",SUM(Y51:Z51))</f>
        <v/>
      </c>
      <c r="P517" s="275" t="str">
        <f>IF(OR(M471="",O471=""),"VENCEDOR J12",IF(M471&gt;O471,E469,P469))</f>
        <v>VENCEDOR J12</v>
      </c>
      <c r="Q517" s="276"/>
      <c r="R517" s="276"/>
      <c r="S517" s="276"/>
      <c r="T517" s="276"/>
      <c r="U517" s="276"/>
      <c r="V517" s="276"/>
      <c r="W517" s="276"/>
      <c r="X517" s="276"/>
      <c r="Y517" s="276"/>
      <c r="Z517" s="276"/>
      <c r="AA517" s="276"/>
      <c r="AB517" s="276"/>
      <c r="AC517" s="276"/>
      <c r="AD517" s="276"/>
      <c r="AE517" s="276"/>
      <c r="AF517" s="276"/>
      <c r="AG517" s="277"/>
    </row>
    <row r="518" spans="4:33" s="14" customFormat="1" ht="15.75" thickBot="1" x14ac:dyDescent="0.3">
      <c r="D518" s="249"/>
      <c r="E518" s="278"/>
      <c r="F518" s="279"/>
      <c r="G518" s="279"/>
      <c r="H518" s="279"/>
      <c r="I518" s="279"/>
      <c r="J518" s="279"/>
      <c r="K518" s="279"/>
      <c r="L518" s="280"/>
      <c r="M518" s="42" t="str">
        <f>IF(OR(AA50="",AB50=""),"",SUM(AA50:AB50))</f>
        <v/>
      </c>
      <c r="N518" s="43" t="s">
        <v>28</v>
      </c>
      <c r="O518" s="44" t="str">
        <f>IF(OR(AA51="",AB51=""),"",SUM(AA51:AB51))</f>
        <v/>
      </c>
      <c r="P518" s="278"/>
      <c r="Q518" s="279"/>
      <c r="R518" s="279"/>
      <c r="S518" s="279"/>
      <c r="T518" s="279"/>
      <c r="U518" s="279"/>
      <c r="V518" s="279"/>
      <c r="W518" s="279"/>
      <c r="X518" s="279"/>
      <c r="Y518" s="279"/>
      <c r="Z518" s="279"/>
      <c r="AA518" s="279"/>
      <c r="AB518" s="279"/>
      <c r="AC518" s="279"/>
      <c r="AD518" s="279"/>
      <c r="AE518" s="279"/>
      <c r="AF518" s="279"/>
      <c r="AG518" s="280"/>
    </row>
    <row r="519" spans="4:33" s="14" customFormat="1" ht="15.75" thickBot="1" x14ac:dyDescent="0.3">
      <c r="D519" s="51"/>
      <c r="E519" s="51"/>
      <c r="F519" s="68"/>
      <c r="G519" s="68"/>
      <c r="H519" s="68"/>
      <c r="I519" s="68"/>
      <c r="J519" s="68"/>
      <c r="K519" s="68"/>
      <c r="L519" s="69"/>
      <c r="M519" s="70" t="str">
        <f>IF(OR(M517="",O517=""),"",SUM(M517:M518))</f>
        <v/>
      </c>
      <c r="N519" s="49"/>
      <c r="O519" s="71" t="str">
        <f>IF(OR(M517="",O517=""),"",SUM(O517:O518))</f>
        <v/>
      </c>
      <c r="P519" s="290"/>
      <c r="Q519" s="291"/>
      <c r="R519" s="291"/>
      <c r="S519" s="291"/>
      <c r="T519" s="291"/>
      <c r="U519" s="291"/>
      <c r="V519" s="291"/>
      <c r="W519" s="291"/>
      <c r="X519" s="291"/>
      <c r="Y519" s="291"/>
      <c r="Z519" s="291"/>
      <c r="AA519" s="291"/>
      <c r="AB519" s="291"/>
      <c r="AC519" s="291"/>
      <c r="AD519" s="291"/>
      <c r="AE519" s="291"/>
      <c r="AF519" s="291"/>
      <c r="AG519" s="292"/>
    </row>
    <row r="520" spans="4:33" s="14" customFormat="1" ht="15.75" thickBot="1" x14ac:dyDescent="0.3">
      <c r="D520" s="54"/>
      <c r="E520" s="54"/>
      <c r="F520" s="54"/>
      <c r="G520" s="54"/>
      <c r="H520" s="54"/>
      <c r="I520" s="54"/>
      <c r="J520" s="54"/>
      <c r="K520" s="54"/>
      <c r="L520" s="54"/>
      <c r="M520" s="57"/>
      <c r="N520" s="56"/>
      <c r="O520" s="55"/>
      <c r="P520" s="55"/>
      <c r="Q520" s="55"/>
      <c r="R520" s="55"/>
      <c r="S520" s="55"/>
      <c r="T520" s="55"/>
      <c r="U520" s="55"/>
      <c r="V520" s="55"/>
      <c r="W520" s="55"/>
      <c r="X520" s="55"/>
      <c r="Y520" s="55"/>
      <c r="Z520" s="55"/>
      <c r="AA520" s="55"/>
      <c r="AB520" s="55"/>
      <c r="AC520" s="55"/>
      <c r="AD520" s="55"/>
      <c r="AE520" s="55"/>
      <c r="AF520" s="55"/>
      <c r="AG520" s="55"/>
    </row>
    <row r="521" spans="4:33" s="14" customFormat="1" ht="15" customHeight="1" x14ac:dyDescent="0.25">
      <c r="D521" s="268" t="s">
        <v>93</v>
      </c>
      <c r="E521" s="269"/>
      <c r="F521" s="269"/>
      <c r="G521" s="269"/>
      <c r="H521" s="269"/>
      <c r="I521" s="269"/>
      <c r="J521" s="269"/>
      <c r="K521" s="269"/>
      <c r="L521" s="269"/>
      <c r="M521" s="269"/>
      <c r="N521" s="269"/>
      <c r="O521" s="269"/>
      <c r="P521" s="269"/>
      <c r="Q521" s="269"/>
      <c r="R521" s="269"/>
      <c r="S521" s="269"/>
      <c r="T521" s="269"/>
      <c r="U521" s="269"/>
      <c r="V521" s="269"/>
      <c r="W521" s="269"/>
      <c r="X521" s="269"/>
      <c r="Y521" s="269"/>
      <c r="Z521" s="269"/>
      <c r="AA521" s="269"/>
      <c r="AB521" s="269"/>
      <c r="AC521" s="269"/>
      <c r="AD521" s="269"/>
      <c r="AE521" s="269"/>
      <c r="AF521" s="269"/>
      <c r="AG521" s="270"/>
    </row>
    <row r="522" spans="4:33" s="14" customFormat="1" ht="15" customHeight="1" x14ac:dyDescent="0.25">
      <c r="D522" s="271"/>
      <c r="E522" s="247"/>
      <c r="F522" s="247"/>
      <c r="G522" s="247"/>
      <c r="H522" s="247"/>
      <c r="I522" s="247"/>
      <c r="J522" s="247"/>
      <c r="K522" s="247"/>
      <c r="L522" s="247"/>
      <c r="M522" s="247"/>
      <c r="N522" s="247"/>
      <c r="O522" s="247"/>
      <c r="P522" s="247"/>
      <c r="Q522" s="247"/>
      <c r="R522" s="247"/>
      <c r="S522" s="247"/>
      <c r="T522" s="247"/>
      <c r="U522" s="247"/>
      <c r="V522" s="247"/>
      <c r="W522" s="247"/>
      <c r="X522" s="247"/>
      <c r="Y522" s="247"/>
      <c r="Z522" s="247"/>
      <c r="AA522" s="247"/>
      <c r="AB522" s="247"/>
      <c r="AC522" s="247"/>
      <c r="AD522" s="247"/>
      <c r="AE522" s="247"/>
      <c r="AF522" s="247"/>
      <c r="AG522" s="248"/>
    </row>
    <row r="523" spans="4:33" s="14" customFormat="1" ht="15.75" customHeight="1" thickBot="1" x14ac:dyDescent="0.3">
      <c r="D523" s="272"/>
      <c r="E523" s="273"/>
      <c r="F523" s="273"/>
      <c r="G523" s="273"/>
      <c r="H523" s="273"/>
      <c r="I523" s="273"/>
      <c r="J523" s="273"/>
      <c r="K523" s="273"/>
      <c r="L523" s="273"/>
      <c r="M523" s="273"/>
      <c r="N523" s="273"/>
      <c r="O523" s="273"/>
      <c r="P523" s="273"/>
      <c r="Q523" s="273"/>
      <c r="R523" s="273"/>
      <c r="S523" s="273"/>
      <c r="T523" s="273"/>
      <c r="U523" s="273"/>
      <c r="V523" s="273"/>
      <c r="W523" s="273"/>
      <c r="X523" s="273"/>
      <c r="Y523" s="273"/>
      <c r="Z523" s="273"/>
      <c r="AA523" s="273"/>
      <c r="AB523" s="273"/>
      <c r="AC523" s="273"/>
      <c r="AD523" s="273"/>
      <c r="AE523" s="273"/>
      <c r="AF523" s="273"/>
      <c r="AG523" s="274"/>
    </row>
    <row r="524" spans="4:33" s="14" customFormat="1" ht="18" customHeight="1" x14ac:dyDescent="0.25">
      <c r="D524" s="36"/>
      <c r="E524" s="37"/>
      <c r="F524" s="37"/>
      <c r="G524" s="37"/>
      <c r="H524" s="37"/>
      <c r="I524" s="37"/>
      <c r="J524" s="37"/>
      <c r="K524" s="281" t="s">
        <v>192</v>
      </c>
      <c r="L524" s="282"/>
      <c r="M524" s="282"/>
      <c r="N524" s="282"/>
      <c r="O524" s="282"/>
      <c r="P524" s="282"/>
      <c r="Q524" s="282"/>
      <c r="R524" s="283"/>
      <c r="S524" s="271"/>
      <c r="T524" s="247"/>
      <c r="U524" s="247"/>
      <c r="V524" s="247"/>
      <c r="W524" s="247"/>
      <c r="X524" s="247"/>
      <c r="Y524" s="247"/>
      <c r="Z524" s="247"/>
      <c r="AA524" s="247"/>
      <c r="AB524" s="247"/>
      <c r="AC524" s="247"/>
      <c r="AD524" s="247"/>
      <c r="AE524" s="247"/>
      <c r="AF524" s="247"/>
      <c r="AG524" s="248"/>
    </row>
    <row r="525" spans="4:33" s="14" customFormat="1" ht="17.25" customHeight="1" thickBot="1" x14ac:dyDescent="0.3">
      <c r="D525" s="180"/>
      <c r="E525" s="181"/>
      <c r="F525" s="181"/>
      <c r="G525" s="181"/>
      <c r="H525" s="181"/>
      <c r="I525" s="181"/>
      <c r="J525" s="181"/>
      <c r="K525" s="284"/>
      <c r="L525" s="285"/>
      <c r="M525" s="285"/>
      <c r="N525" s="285"/>
      <c r="O525" s="285"/>
      <c r="P525" s="285"/>
      <c r="Q525" s="285"/>
      <c r="R525" s="286"/>
      <c r="S525" s="272"/>
      <c r="T525" s="273"/>
      <c r="U525" s="273"/>
      <c r="V525" s="273"/>
      <c r="W525" s="273"/>
      <c r="X525" s="273"/>
      <c r="Y525" s="273"/>
      <c r="Z525" s="273"/>
      <c r="AA525" s="273"/>
      <c r="AB525" s="273"/>
      <c r="AC525" s="273"/>
      <c r="AD525" s="273"/>
      <c r="AE525" s="273"/>
      <c r="AF525" s="273"/>
      <c r="AG525" s="274"/>
    </row>
    <row r="526" spans="4:33" s="14" customFormat="1" ht="15" customHeight="1" x14ac:dyDescent="0.25">
      <c r="D526" s="249" t="s">
        <v>75</v>
      </c>
      <c r="E526" s="249" t="str">
        <f>IF(OR(M480="",O480=""),"PERDEDOR J17",IF(M480&lt;O480,E478,P478))</f>
        <v>PERDEDOR J17</v>
      </c>
      <c r="F526" s="250"/>
      <c r="G526" s="250"/>
      <c r="H526" s="250"/>
      <c r="I526" s="250"/>
      <c r="J526" s="250"/>
      <c r="K526" s="250"/>
      <c r="L526" s="251"/>
      <c r="M526" s="178" t="str">
        <f>IF(OR(AK28="",AL28=""),"",SUM(AK28:AL28))</f>
        <v/>
      </c>
      <c r="N526" s="177" t="s">
        <v>28</v>
      </c>
      <c r="O526" s="179" t="str">
        <f>IF(OR(AK29="",AL29=""),"",SUM(AK29:AL29))</f>
        <v/>
      </c>
      <c r="P526" s="275" t="str">
        <f>IF(OR(M483="",O483=""),"PERDEDOR J18",IF(M483&lt;O483,E481,P481))</f>
        <v>PERDEDOR J18</v>
      </c>
      <c r="Q526" s="276"/>
      <c r="R526" s="276"/>
      <c r="S526" s="276"/>
      <c r="T526" s="276"/>
      <c r="U526" s="276"/>
      <c r="V526" s="276"/>
      <c r="W526" s="276"/>
      <c r="X526" s="276"/>
      <c r="Y526" s="276"/>
      <c r="Z526" s="276"/>
      <c r="AA526" s="276"/>
      <c r="AB526" s="276"/>
      <c r="AC526" s="276"/>
      <c r="AD526" s="276"/>
      <c r="AE526" s="276"/>
      <c r="AF526" s="276"/>
      <c r="AG526" s="277"/>
    </row>
    <row r="527" spans="4:33" s="14" customFormat="1" ht="15.75" customHeight="1" thickBot="1" x14ac:dyDescent="0.3">
      <c r="D527" s="249"/>
      <c r="E527" s="278"/>
      <c r="F527" s="279"/>
      <c r="G527" s="279"/>
      <c r="H527" s="279"/>
      <c r="I527" s="279"/>
      <c r="J527" s="279"/>
      <c r="K527" s="279"/>
      <c r="L527" s="280"/>
      <c r="M527" s="58" t="str">
        <f>IF(OR(AM28="",AN28=""),"",SUM(AM28:AN28))</f>
        <v/>
      </c>
      <c r="N527" s="59" t="s">
        <v>28</v>
      </c>
      <c r="O527" s="60" t="str">
        <f>IF(OR(AM29="",AN29=""),"",SUM(AM29:AN29))</f>
        <v/>
      </c>
      <c r="P527" s="278"/>
      <c r="Q527" s="279"/>
      <c r="R527" s="279"/>
      <c r="S527" s="279"/>
      <c r="T527" s="279"/>
      <c r="U527" s="279"/>
      <c r="V527" s="279"/>
      <c r="W527" s="279"/>
      <c r="X527" s="279"/>
      <c r="Y527" s="279"/>
      <c r="Z527" s="279"/>
      <c r="AA527" s="279"/>
      <c r="AB527" s="279"/>
      <c r="AC527" s="279"/>
      <c r="AD527" s="279"/>
      <c r="AE527" s="279"/>
      <c r="AF527" s="279"/>
      <c r="AG527" s="280"/>
    </row>
    <row r="528" spans="4:33" s="14" customFormat="1" ht="14.25" customHeight="1" thickBot="1" x14ac:dyDescent="0.3">
      <c r="D528" s="61"/>
      <c r="E528" s="62"/>
      <c r="F528" s="63"/>
      <c r="G528" s="63"/>
      <c r="H528" s="63"/>
      <c r="I528" s="63"/>
      <c r="J528" s="63"/>
      <c r="K528" s="63"/>
      <c r="L528" s="64"/>
      <c r="M528" s="65" t="str">
        <f>IF(OR(M527="",O526=""),"",SUM(M526:M527))</f>
        <v/>
      </c>
      <c r="N528" s="66"/>
      <c r="O528" s="67" t="str">
        <f>IF(OR(M527="",O526=""),"",SUM(O526:O527))</f>
        <v/>
      </c>
      <c r="P528" s="252"/>
      <c r="Q528" s="253"/>
      <c r="R528" s="253"/>
      <c r="S528" s="253"/>
      <c r="T528" s="253"/>
      <c r="U528" s="253"/>
      <c r="V528" s="253"/>
      <c r="W528" s="253"/>
      <c r="X528" s="253"/>
      <c r="Y528" s="253"/>
      <c r="Z528" s="253"/>
      <c r="AA528" s="253"/>
      <c r="AB528" s="253"/>
      <c r="AC528" s="253"/>
      <c r="AD528" s="253"/>
      <c r="AE528" s="253"/>
      <c r="AF528" s="253"/>
      <c r="AG528" s="254"/>
    </row>
    <row r="529" spans="4:33" s="14" customFormat="1" ht="15.75" thickBot="1" x14ac:dyDescent="0.3">
      <c r="D529" s="54"/>
      <c r="E529" s="54"/>
      <c r="F529" s="54"/>
      <c r="G529" s="54"/>
      <c r="H529" s="54"/>
      <c r="I529" s="54"/>
      <c r="J529" s="54"/>
      <c r="K529" s="54"/>
      <c r="L529" s="54"/>
      <c r="M529" s="57"/>
      <c r="N529" s="56"/>
      <c r="O529" s="55"/>
      <c r="P529" s="55"/>
      <c r="Q529" s="55"/>
      <c r="R529" s="55"/>
      <c r="S529" s="55"/>
      <c r="T529" s="55"/>
      <c r="U529" s="55"/>
      <c r="V529" s="55"/>
      <c r="W529" s="55"/>
      <c r="X529" s="55"/>
      <c r="Y529" s="55"/>
      <c r="Z529" s="55"/>
      <c r="AA529" s="55"/>
      <c r="AB529" s="55"/>
      <c r="AC529" s="55"/>
      <c r="AD529" s="55"/>
      <c r="AE529" s="55"/>
      <c r="AF529" s="55"/>
      <c r="AG529" s="55"/>
    </row>
    <row r="530" spans="4:33" s="14" customFormat="1" ht="15" customHeight="1" x14ac:dyDescent="0.25">
      <c r="D530" s="268" t="s">
        <v>92</v>
      </c>
      <c r="E530" s="269"/>
      <c r="F530" s="269"/>
      <c r="G530" s="269"/>
      <c r="H530" s="269"/>
      <c r="I530" s="269"/>
      <c r="J530" s="269"/>
      <c r="K530" s="269"/>
      <c r="L530" s="269"/>
      <c r="M530" s="269"/>
      <c r="N530" s="269"/>
      <c r="O530" s="269"/>
      <c r="P530" s="269"/>
      <c r="Q530" s="269"/>
      <c r="R530" s="269"/>
      <c r="S530" s="269"/>
      <c r="T530" s="269"/>
      <c r="U530" s="269"/>
      <c r="V530" s="269"/>
      <c r="W530" s="269"/>
      <c r="X530" s="269"/>
      <c r="Y530" s="269"/>
      <c r="Z530" s="269"/>
      <c r="AA530" s="269"/>
      <c r="AB530" s="269"/>
      <c r="AC530" s="269"/>
      <c r="AD530" s="269"/>
      <c r="AE530" s="269"/>
      <c r="AF530" s="269"/>
      <c r="AG530" s="270"/>
    </row>
    <row r="531" spans="4:33" s="14" customFormat="1" ht="15" customHeight="1" x14ac:dyDescent="0.25">
      <c r="D531" s="271"/>
      <c r="E531" s="247"/>
      <c r="F531" s="247"/>
      <c r="G531" s="247"/>
      <c r="H531" s="247"/>
      <c r="I531" s="247"/>
      <c r="J531" s="247"/>
      <c r="K531" s="247"/>
      <c r="L531" s="247"/>
      <c r="M531" s="247"/>
      <c r="N531" s="247"/>
      <c r="O531" s="247"/>
      <c r="P531" s="247"/>
      <c r="Q531" s="247"/>
      <c r="R531" s="247"/>
      <c r="S531" s="247"/>
      <c r="T531" s="247"/>
      <c r="U531" s="247"/>
      <c r="V531" s="247"/>
      <c r="W531" s="247"/>
      <c r="X531" s="247"/>
      <c r="Y531" s="247"/>
      <c r="Z531" s="247"/>
      <c r="AA531" s="247"/>
      <c r="AB531" s="247"/>
      <c r="AC531" s="247"/>
      <c r="AD531" s="247"/>
      <c r="AE531" s="247"/>
      <c r="AF531" s="247"/>
      <c r="AG531" s="248"/>
    </row>
    <row r="532" spans="4:33" s="14" customFormat="1" ht="15.75" customHeight="1" thickBot="1" x14ac:dyDescent="0.3">
      <c r="D532" s="272"/>
      <c r="E532" s="273"/>
      <c r="F532" s="273"/>
      <c r="G532" s="273"/>
      <c r="H532" s="273"/>
      <c r="I532" s="273"/>
      <c r="J532" s="273"/>
      <c r="K532" s="273"/>
      <c r="L532" s="273"/>
      <c r="M532" s="273"/>
      <c r="N532" s="273"/>
      <c r="O532" s="273"/>
      <c r="P532" s="273"/>
      <c r="Q532" s="273"/>
      <c r="R532" s="273"/>
      <c r="S532" s="273"/>
      <c r="T532" s="273"/>
      <c r="U532" s="273"/>
      <c r="V532" s="273"/>
      <c r="W532" s="273"/>
      <c r="X532" s="273"/>
      <c r="Y532" s="273"/>
      <c r="Z532" s="273"/>
      <c r="AA532" s="273"/>
      <c r="AB532" s="273"/>
      <c r="AC532" s="273"/>
      <c r="AD532" s="273"/>
      <c r="AE532" s="273"/>
      <c r="AF532" s="273"/>
      <c r="AG532" s="274"/>
    </row>
    <row r="533" spans="4:33" s="14" customFormat="1" ht="18" customHeight="1" x14ac:dyDescent="0.25">
      <c r="D533" s="36"/>
      <c r="E533" s="37"/>
      <c r="F533" s="37"/>
      <c r="G533" s="37"/>
      <c r="H533" s="37"/>
      <c r="I533" s="37"/>
      <c r="J533" s="37"/>
      <c r="K533" s="281" t="s">
        <v>192</v>
      </c>
      <c r="L533" s="282"/>
      <c r="M533" s="282"/>
      <c r="N533" s="282"/>
      <c r="O533" s="282"/>
      <c r="P533" s="282"/>
      <c r="Q533" s="282"/>
      <c r="R533" s="283"/>
      <c r="S533" s="271"/>
      <c r="T533" s="247"/>
      <c r="U533" s="247"/>
      <c r="V533" s="247"/>
      <c r="W533" s="247"/>
      <c r="X533" s="247"/>
      <c r="Y533" s="247"/>
      <c r="Z533" s="247"/>
      <c r="AA533" s="247"/>
      <c r="AB533" s="247"/>
      <c r="AC533" s="247"/>
      <c r="AD533" s="247"/>
      <c r="AE533" s="247"/>
      <c r="AF533" s="247"/>
      <c r="AG533" s="247"/>
    </row>
    <row r="534" spans="4:33" s="14" customFormat="1" ht="19.5" customHeight="1" thickBot="1" x14ac:dyDescent="0.3">
      <c r="D534" s="36"/>
      <c r="E534" s="37"/>
      <c r="F534" s="37"/>
      <c r="G534" s="37"/>
      <c r="H534" s="37"/>
      <c r="I534" s="37"/>
      <c r="J534" s="37"/>
      <c r="K534" s="284"/>
      <c r="L534" s="285"/>
      <c r="M534" s="285"/>
      <c r="N534" s="285"/>
      <c r="O534" s="285"/>
      <c r="P534" s="285"/>
      <c r="Q534" s="285"/>
      <c r="R534" s="286"/>
      <c r="S534" s="271"/>
      <c r="T534" s="247"/>
      <c r="U534" s="247"/>
      <c r="V534" s="247"/>
      <c r="W534" s="247"/>
      <c r="X534" s="247"/>
      <c r="Y534" s="247"/>
      <c r="Z534" s="247"/>
      <c r="AA534" s="247"/>
      <c r="AB534" s="247"/>
      <c r="AC534" s="247"/>
      <c r="AD534" s="247"/>
      <c r="AE534" s="247"/>
      <c r="AF534" s="247"/>
      <c r="AG534" s="247"/>
    </row>
    <row r="535" spans="4:33" s="14" customFormat="1" ht="15" customHeight="1" x14ac:dyDescent="0.25">
      <c r="D535" s="275" t="s">
        <v>76</v>
      </c>
      <c r="E535" s="275" t="str">
        <f>IF(OR(M480="",O480=""),"VENCEDOR J17",IF(M480&gt;O480,E478,P478))</f>
        <v>VENCEDOR J17</v>
      </c>
      <c r="F535" s="276"/>
      <c r="G535" s="276"/>
      <c r="H535" s="276"/>
      <c r="I535" s="276"/>
      <c r="J535" s="276"/>
      <c r="K535" s="276"/>
      <c r="L535" s="277"/>
      <c r="M535" s="39" t="str">
        <f>IF(OR(AK24="",AL24=""),"",SUM(AK24:AL24))</f>
        <v/>
      </c>
      <c r="N535" s="40" t="s">
        <v>28</v>
      </c>
      <c r="O535" s="41" t="str">
        <f>IF(OR(AK25="",AL25=""),"",SUM(AK25:AL25))</f>
        <v/>
      </c>
      <c r="P535" s="275" t="str">
        <f>IF(OR(M483="",O483=""),"VENCEDOR J18",IF(M483&gt;O483,E481,P481))</f>
        <v>VENCEDOR J18</v>
      </c>
      <c r="Q535" s="276"/>
      <c r="R535" s="276"/>
      <c r="S535" s="276"/>
      <c r="T535" s="276"/>
      <c r="U535" s="276"/>
      <c r="V535" s="276"/>
      <c r="W535" s="276"/>
      <c r="X535" s="276"/>
      <c r="Y535" s="276"/>
      <c r="Z535" s="276"/>
      <c r="AA535" s="276"/>
      <c r="AB535" s="276"/>
      <c r="AC535" s="276"/>
      <c r="AD535" s="276"/>
      <c r="AE535" s="276"/>
      <c r="AF535" s="276"/>
      <c r="AG535" s="277"/>
    </row>
    <row r="536" spans="4:33" s="14" customFormat="1" ht="15.75" customHeight="1" thickBot="1" x14ac:dyDescent="0.3">
      <c r="D536" s="249"/>
      <c r="E536" s="278"/>
      <c r="F536" s="279"/>
      <c r="G536" s="279"/>
      <c r="H536" s="279"/>
      <c r="I536" s="279"/>
      <c r="J536" s="279"/>
      <c r="K536" s="279"/>
      <c r="L536" s="280"/>
      <c r="M536" s="58" t="str">
        <f>IF(OR(AM24="",AN24=""),"",SUM(AM24:AN24))</f>
        <v/>
      </c>
      <c r="N536" s="59" t="s">
        <v>28</v>
      </c>
      <c r="O536" s="60" t="str">
        <f>IF(OR(AM25="",AN25=""),"",SUM(AM25:AN25))</f>
        <v/>
      </c>
      <c r="P536" s="278"/>
      <c r="Q536" s="279"/>
      <c r="R536" s="279"/>
      <c r="S536" s="279"/>
      <c r="T536" s="279"/>
      <c r="U536" s="279"/>
      <c r="V536" s="279"/>
      <c r="W536" s="279"/>
      <c r="X536" s="279"/>
      <c r="Y536" s="279"/>
      <c r="Z536" s="279"/>
      <c r="AA536" s="279"/>
      <c r="AB536" s="279"/>
      <c r="AC536" s="279"/>
      <c r="AD536" s="279"/>
      <c r="AE536" s="279"/>
      <c r="AF536" s="279"/>
      <c r="AG536" s="280"/>
    </row>
    <row r="537" spans="4:33" s="14" customFormat="1" ht="15" customHeight="1" thickBot="1" x14ac:dyDescent="0.3">
      <c r="D537" s="61"/>
      <c r="E537" s="62"/>
      <c r="F537" s="63"/>
      <c r="G537" s="63"/>
      <c r="H537" s="63"/>
      <c r="I537" s="63"/>
      <c r="J537" s="63"/>
      <c r="K537" s="63"/>
      <c r="L537" s="64"/>
      <c r="M537" s="65" t="str">
        <f>IF(OR(M536="",O535=""),"",SUM(M535:M536))</f>
        <v/>
      </c>
      <c r="N537" s="66"/>
      <c r="O537" s="67" t="str">
        <f>IF(OR(M536="",O535=""),"",SUM(O535:O536))</f>
        <v/>
      </c>
      <c r="P537" s="252"/>
      <c r="Q537" s="253"/>
      <c r="R537" s="253"/>
      <c r="S537" s="253"/>
      <c r="T537" s="253"/>
      <c r="U537" s="253"/>
      <c r="V537" s="253"/>
      <c r="W537" s="253"/>
      <c r="X537" s="253"/>
      <c r="Y537" s="253"/>
      <c r="Z537" s="253"/>
      <c r="AA537" s="253"/>
      <c r="AB537" s="253"/>
      <c r="AC537" s="253"/>
      <c r="AD537" s="253"/>
      <c r="AE537" s="253"/>
      <c r="AF537" s="253"/>
      <c r="AG537" s="254"/>
    </row>
    <row r="538" spans="4:33" s="14" customFormat="1" ht="15.75" thickBot="1" x14ac:dyDescent="0.3">
      <c r="D538" s="54"/>
      <c r="E538" s="54"/>
      <c r="F538" s="54"/>
      <c r="G538" s="54"/>
      <c r="H538" s="54"/>
      <c r="I538" s="54"/>
      <c r="J538" s="54"/>
      <c r="K538" s="54"/>
      <c r="L538" s="54"/>
      <c r="M538" s="57"/>
      <c r="N538" s="56"/>
      <c r="O538" s="55"/>
      <c r="P538" s="55"/>
      <c r="Q538" s="55"/>
      <c r="R538" s="55"/>
      <c r="S538" s="55"/>
      <c r="T538" s="55"/>
      <c r="U538" s="55"/>
      <c r="V538" s="55"/>
      <c r="W538" s="55"/>
      <c r="X538" s="55"/>
      <c r="Y538" s="55"/>
      <c r="Z538" s="55"/>
      <c r="AA538" s="55"/>
      <c r="AB538" s="55"/>
      <c r="AC538" s="55"/>
      <c r="AD538" s="55"/>
      <c r="AE538" s="55"/>
      <c r="AF538" s="55"/>
      <c r="AG538" s="55"/>
    </row>
    <row r="539" spans="4:33" s="14" customFormat="1" ht="15" customHeight="1" x14ac:dyDescent="0.25">
      <c r="D539" s="268" t="s">
        <v>94</v>
      </c>
      <c r="E539" s="269"/>
      <c r="F539" s="269"/>
      <c r="G539" s="269"/>
      <c r="H539" s="269"/>
      <c r="I539" s="269"/>
      <c r="J539" s="269"/>
      <c r="K539" s="269"/>
      <c r="L539" s="269"/>
      <c r="M539" s="269"/>
      <c r="N539" s="269"/>
      <c r="O539" s="269"/>
      <c r="P539" s="269"/>
      <c r="Q539" s="269"/>
      <c r="R539" s="269"/>
      <c r="S539" s="269"/>
      <c r="T539" s="269"/>
      <c r="U539" s="269"/>
      <c r="V539" s="269"/>
      <c r="W539" s="269"/>
      <c r="X539" s="269"/>
      <c r="Y539" s="269"/>
      <c r="Z539" s="269"/>
      <c r="AA539" s="269"/>
      <c r="AB539" s="269"/>
      <c r="AC539" s="269"/>
      <c r="AD539" s="269"/>
      <c r="AE539" s="269"/>
      <c r="AF539" s="269"/>
      <c r="AG539" s="270"/>
    </row>
    <row r="540" spans="4:33" s="14" customFormat="1" ht="15" customHeight="1" x14ac:dyDescent="0.25">
      <c r="D540" s="271"/>
      <c r="E540" s="247"/>
      <c r="F540" s="247"/>
      <c r="G540" s="247"/>
      <c r="H540" s="247"/>
      <c r="I540" s="247"/>
      <c r="J540" s="247"/>
      <c r="K540" s="247"/>
      <c r="L540" s="247"/>
      <c r="M540" s="247"/>
      <c r="N540" s="247"/>
      <c r="O540" s="247"/>
      <c r="P540" s="247"/>
      <c r="Q540" s="247"/>
      <c r="R540" s="247"/>
      <c r="S540" s="247"/>
      <c r="T540" s="247"/>
      <c r="U540" s="247"/>
      <c r="V540" s="247"/>
      <c r="W540" s="247"/>
      <c r="X540" s="247"/>
      <c r="Y540" s="247"/>
      <c r="Z540" s="247"/>
      <c r="AA540" s="247"/>
      <c r="AB540" s="247"/>
      <c r="AC540" s="247"/>
      <c r="AD540" s="247"/>
      <c r="AE540" s="247"/>
      <c r="AF540" s="247"/>
      <c r="AG540" s="248"/>
    </row>
    <row r="541" spans="4:33" s="14" customFormat="1" ht="15.75" customHeight="1" thickBot="1" x14ac:dyDescent="0.3">
      <c r="D541" s="272"/>
      <c r="E541" s="273"/>
      <c r="F541" s="273"/>
      <c r="G541" s="273"/>
      <c r="H541" s="273"/>
      <c r="I541" s="273"/>
      <c r="J541" s="273"/>
      <c r="K541" s="273"/>
      <c r="L541" s="273"/>
      <c r="M541" s="273"/>
      <c r="N541" s="273"/>
      <c r="O541" s="273"/>
      <c r="P541" s="273"/>
      <c r="Q541" s="273"/>
      <c r="R541" s="273"/>
      <c r="S541" s="273"/>
      <c r="T541" s="273"/>
      <c r="U541" s="273"/>
      <c r="V541" s="273"/>
      <c r="W541" s="273"/>
      <c r="X541" s="273"/>
      <c r="Y541" s="273"/>
      <c r="Z541" s="273"/>
      <c r="AA541" s="273"/>
      <c r="AB541" s="273"/>
      <c r="AC541" s="273"/>
      <c r="AD541" s="273"/>
      <c r="AE541" s="273"/>
      <c r="AF541" s="273"/>
      <c r="AG541" s="274"/>
    </row>
    <row r="542" spans="4:33" s="14" customFormat="1" ht="16.5" customHeight="1" x14ac:dyDescent="0.25">
      <c r="D542" s="36"/>
      <c r="E542" s="37"/>
      <c r="F542" s="37"/>
      <c r="G542" s="37"/>
      <c r="H542" s="37"/>
      <c r="I542" s="37"/>
      <c r="J542" s="37"/>
      <c r="K542" s="281" t="s">
        <v>48</v>
      </c>
      <c r="L542" s="282"/>
      <c r="M542" s="282"/>
      <c r="N542" s="282"/>
      <c r="O542" s="282"/>
      <c r="P542" s="282"/>
      <c r="Q542" s="282"/>
      <c r="R542" s="283"/>
      <c r="S542" s="37"/>
      <c r="T542" s="37"/>
      <c r="U542" s="37"/>
      <c r="V542" s="247"/>
      <c r="W542" s="247"/>
      <c r="X542" s="247"/>
      <c r="Y542" s="247"/>
      <c r="Z542" s="247"/>
      <c r="AA542" s="247"/>
      <c r="AB542" s="247"/>
      <c r="AC542" s="247"/>
      <c r="AD542" s="247"/>
      <c r="AE542" s="247"/>
      <c r="AF542" s="247"/>
      <c r="AG542" s="248"/>
    </row>
    <row r="543" spans="4:33" s="14" customFormat="1" ht="18.75" customHeight="1" thickBot="1" x14ac:dyDescent="0.3">
      <c r="D543" s="36"/>
      <c r="E543" s="37"/>
      <c r="F543" s="37"/>
      <c r="G543" s="37"/>
      <c r="H543" s="37"/>
      <c r="I543" s="37"/>
      <c r="J543" s="37"/>
      <c r="K543" s="284"/>
      <c r="L543" s="285"/>
      <c r="M543" s="285"/>
      <c r="N543" s="285"/>
      <c r="O543" s="285"/>
      <c r="P543" s="285"/>
      <c r="Q543" s="285"/>
      <c r="R543" s="286"/>
      <c r="S543" s="37"/>
      <c r="T543" s="37"/>
      <c r="U543" s="37"/>
      <c r="V543" s="247"/>
      <c r="W543" s="247"/>
      <c r="X543" s="247"/>
      <c r="Y543" s="247"/>
      <c r="Z543" s="247"/>
      <c r="AA543" s="247"/>
      <c r="AB543" s="247"/>
      <c r="AC543" s="247"/>
      <c r="AD543" s="247"/>
      <c r="AE543" s="247"/>
      <c r="AF543" s="247"/>
      <c r="AG543" s="248"/>
    </row>
    <row r="544" spans="4:33" s="14" customFormat="1" ht="15" customHeight="1" x14ac:dyDescent="0.25">
      <c r="D544" s="275" t="s">
        <v>77</v>
      </c>
      <c r="E544" s="275" t="str">
        <f>IF(OR(M504="",O504=""),"PERDEDOR J19",IF(M504&lt;O504,E502,P502))</f>
        <v>PERDEDOR J19</v>
      </c>
      <c r="F544" s="276"/>
      <c r="G544" s="276"/>
      <c r="H544" s="276"/>
      <c r="I544" s="276"/>
      <c r="J544" s="276"/>
      <c r="K544" s="276"/>
      <c r="L544" s="277"/>
      <c r="M544" s="39" t="str">
        <f>IF(OR(AK32="",AL32=""),"",SUM(AK32:AL32))</f>
        <v/>
      </c>
      <c r="N544" s="40" t="s">
        <v>28</v>
      </c>
      <c r="O544" s="41" t="str">
        <f>IF(OR(AK33="",AL33=""),"",SUM(AK33:AL33))</f>
        <v/>
      </c>
      <c r="P544" s="249" t="str">
        <f>IF(OR(M507="",O507=""),"PERDEDOR J20",IF(M507&lt;O507,E505,P505))</f>
        <v>PERDEDOR J20</v>
      </c>
      <c r="Q544" s="250"/>
      <c r="R544" s="250"/>
      <c r="S544" s="250"/>
      <c r="T544" s="250"/>
      <c r="U544" s="250"/>
      <c r="V544" s="250"/>
      <c r="W544" s="250"/>
      <c r="X544" s="250"/>
      <c r="Y544" s="250"/>
      <c r="Z544" s="250"/>
      <c r="AA544" s="250"/>
      <c r="AB544" s="250"/>
      <c r="AC544" s="250"/>
      <c r="AD544" s="250"/>
      <c r="AE544" s="250"/>
      <c r="AF544" s="250"/>
      <c r="AG544" s="251"/>
    </row>
    <row r="545" spans="4:33" s="14" customFormat="1" ht="15.75" customHeight="1" thickBot="1" x14ac:dyDescent="0.3">
      <c r="D545" s="249"/>
      <c r="E545" s="278"/>
      <c r="F545" s="279"/>
      <c r="G545" s="279"/>
      <c r="H545" s="279"/>
      <c r="I545" s="279"/>
      <c r="J545" s="279"/>
      <c r="K545" s="279"/>
      <c r="L545" s="280"/>
      <c r="M545" s="58" t="str">
        <f>IF(OR(AM32="",AN32=""),"",SUM(AM32:AN32))</f>
        <v/>
      </c>
      <c r="N545" s="59" t="s">
        <v>28</v>
      </c>
      <c r="O545" s="60" t="str">
        <f>IF(OR(AM33="",AN33=""),"",SUM(AM33:AN33))</f>
        <v/>
      </c>
      <c r="P545" s="249"/>
      <c r="Q545" s="250"/>
      <c r="R545" s="250"/>
      <c r="S545" s="250"/>
      <c r="T545" s="250"/>
      <c r="U545" s="250"/>
      <c r="V545" s="250"/>
      <c r="W545" s="250"/>
      <c r="X545" s="250"/>
      <c r="Y545" s="250"/>
      <c r="Z545" s="250"/>
      <c r="AA545" s="250"/>
      <c r="AB545" s="250"/>
      <c r="AC545" s="250"/>
      <c r="AD545" s="250"/>
      <c r="AE545" s="250"/>
      <c r="AF545" s="250"/>
      <c r="AG545" s="251"/>
    </row>
    <row r="546" spans="4:33" s="14" customFormat="1" ht="14.25" customHeight="1" thickBot="1" x14ac:dyDescent="0.3">
      <c r="D546" s="61"/>
      <c r="E546" s="62"/>
      <c r="F546" s="63"/>
      <c r="G546" s="63"/>
      <c r="H546" s="63"/>
      <c r="I546" s="63"/>
      <c r="J546" s="63"/>
      <c r="K546" s="63"/>
      <c r="L546" s="64"/>
      <c r="M546" s="65" t="str">
        <f>IF(OR(M545="",O544=""),"",SUM(M544:M545))</f>
        <v/>
      </c>
      <c r="N546" s="66"/>
      <c r="O546" s="67" t="str">
        <f>IF(OR(M545="",O544=""),"",SUM(O544:O545))</f>
        <v/>
      </c>
      <c r="P546" s="252"/>
      <c r="Q546" s="253"/>
      <c r="R546" s="253"/>
      <c r="S546" s="253"/>
      <c r="T546" s="253"/>
      <c r="U546" s="253"/>
      <c r="V546" s="253"/>
      <c r="W546" s="253"/>
      <c r="X546" s="253"/>
      <c r="Y546" s="253"/>
      <c r="Z546" s="253"/>
      <c r="AA546" s="253"/>
      <c r="AB546" s="253"/>
      <c r="AC546" s="253"/>
      <c r="AD546" s="253"/>
      <c r="AE546" s="253"/>
      <c r="AF546" s="253"/>
      <c r="AG546" s="254"/>
    </row>
    <row r="547" spans="4:33" s="14" customFormat="1" ht="15.75" thickBot="1" x14ac:dyDescent="0.3">
      <c r="D547" s="54"/>
      <c r="E547" s="54"/>
      <c r="F547" s="54"/>
      <c r="G547" s="54"/>
      <c r="H547" s="54"/>
      <c r="I547" s="54"/>
      <c r="J547" s="54"/>
      <c r="K547" s="54"/>
      <c r="L547" s="54"/>
      <c r="M547" s="57"/>
      <c r="N547" s="56"/>
      <c r="O547" s="55"/>
      <c r="P547" s="55"/>
      <c r="Q547" s="55"/>
      <c r="R547" s="55"/>
      <c r="S547" s="55"/>
      <c r="T547" s="55"/>
      <c r="U547" s="55"/>
      <c r="V547" s="55"/>
      <c r="W547" s="55"/>
      <c r="X547" s="55"/>
      <c r="Y547" s="55"/>
      <c r="Z547" s="55"/>
      <c r="AA547" s="55"/>
      <c r="AB547" s="55"/>
      <c r="AC547" s="55"/>
      <c r="AD547" s="55"/>
      <c r="AE547" s="55"/>
      <c r="AF547" s="55"/>
      <c r="AG547" s="55"/>
    </row>
    <row r="548" spans="4:33" s="14" customFormat="1" x14ac:dyDescent="0.25">
      <c r="D548" s="268" t="s">
        <v>66</v>
      </c>
      <c r="E548" s="269"/>
      <c r="F548" s="269"/>
      <c r="G548" s="269"/>
      <c r="H548" s="269"/>
      <c r="I548" s="269"/>
      <c r="J548" s="269"/>
      <c r="K548" s="269"/>
      <c r="L548" s="269"/>
      <c r="M548" s="269"/>
      <c r="N548" s="269"/>
      <c r="O548" s="269"/>
      <c r="P548" s="269"/>
      <c r="Q548" s="269"/>
      <c r="R548" s="269"/>
      <c r="S548" s="269"/>
      <c r="T548" s="269"/>
      <c r="U548" s="269"/>
      <c r="V548" s="269"/>
      <c r="W548" s="269"/>
      <c r="X548" s="269"/>
      <c r="Y548" s="269"/>
      <c r="Z548" s="269"/>
      <c r="AA548" s="269"/>
      <c r="AB548" s="269"/>
      <c r="AC548" s="269"/>
      <c r="AD548" s="269"/>
      <c r="AE548" s="269"/>
      <c r="AF548" s="269"/>
      <c r="AG548" s="270"/>
    </row>
    <row r="549" spans="4:33" s="14" customFormat="1" x14ac:dyDescent="0.25">
      <c r="D549" s="271"/>
      <c r="E549" s="247"/>
      <c r="F549" s="247"/>
      <c r="G549" s="247"/>
      <c r="H549" s="247"/>
      <c r="I549" s="247"/>
      <c r="J549" s="247"/>
      <c r="K549" s="247"/>
      <c r="L549" s="247"/>
      <c r="M549" s="247"/>
      <c r="N549" s="247"/>
      <c r="O549" s="247"/>
      <c r="P549" s="247"/>
      <c r="Q549" s="247"/>
      <c r="R549" s="247"/>
      <c r="S549" s="247"/>
      <c r="T549" s="247"/>
      <c r="U549" s="247"/>
      <c r="V549" s="247"/>
      <c r="W549" s="247"/>
      <c r="X549" s="247"/>
      <c r="Y549" s="247"/>
      <c r="Z549" s="247"/>
      <c r="AA549" s="247"/>
      <c r="AB549" s="247"/>
      <c r="AC549" s="247"/>
      <c r="AD549" s="247"/>
      <c r="AE549" s="247"/>
      <c r="AF549" s="247"/>
      <c r="AG549" s="248"/>
    </row>
    <row r="550" spans="4:33" s="14" customFormat="1" ht="15.75" thickBot="1" x14ac:dyDescent="0.3">
      <c r="D550" s="272"/>
      <c r="E550" s="273"/>
      <c r="F550" s="273"/>
      <c r="G550" s="273"/>
      <c r="H550" s="273"/>
      <c r="I550" s="273"/>
      <c r="J550" s="273"/>
      <c r="K550" s="273"/>
      <c r="L550" s="273"/>
      <c r="M550" s="273"/>
      <c r="N550" s="273"/>
      <c r="O550" s="273"/>
      <c r="P550" s="273"/>
      <c r="Q550" s="273"/>
      <c r="R550" s="273"/>
      <c r="S550" s="273"/>
      <c r="T550" s="273"/>
      <c r="U550" s="273"/>
      <c r="V550" s="273"/>
      <c r="W550" s="273"/>
      <c r="X550" s="273"/>
      <c r="Y550" s="273"/>
      <c r="Z550" s="273"/>
      <c r="AA550" s="273"/>
      <c r="AB550" s="273"/>
      <c r="AC550" s="273"/>
      <c r="AD550" s="273"/>
      <c r="AE550" s="273"/>
      <c r="AF550" s="273"/>
      <c r="AG550" s="274"/>
    </row>
    <row r="551" spans="4:33" s="14" customFormat="1" ht="19.5" customHeight="1" x14ac:dyDescent="0.25">
      <c r="D551" s="36"/>
      <c r="E551" s="37"/>
      <c r="F551" s="37"/>
      <c r="G551" s="37"/>
      <c r="H551" s="37"/>
      <c r="I551" s="37"/>
      <c r="J551" s="37"/>
      <c r="K551" s="281" t="s">
        <v>192</v>
      </c>
      <c r="L551" s="282"/>
      <c r="M551" s="282"/>
      <c r="N551" s="282"/>
      <c r="O551" s="282"/>
      <c r="P551" s="282"/>
      <c r="Q551" s="282"/>
      <c r="R551" s="283"/>
      <c r="S551" s="37"/>
      <c r="T551" s="37"/>
      <c r="U551" s="37"/>
      <c r="V551" s="37"/>
      <c r="W551" s="37"/>
      <c r="X551" s="37"/>
      <c r="Y551" s="37"/>
      <c r="Z551" s="37"/>
      <c r="AA551" s="37"/>
      <c r="AB551" s="37"/>
      <c r="AC551" s="37"/>
      <c r="AD551" s="37"/>
      <c r="AE551" s="37"/>
      <c r="AF551" s="37"/>
      <c r="AG551" s="38"/>
    </row>
    <row r="552" spans="4:33" s="14" customFormat="1" ht="17.25" customHeight="1" thickBot="1" x14ac:dyDescent="0.3">
      <c r="D552" s="36"/>
      <c r="E552" s="37"/>
      <c r="F552" s="37"/>
      <c r="G552" s="37"/>
      <c r="H552" s="37"/>
      <c r="I552" s="37"/>
      <c r="J552" s="37"/>
      <c r="K552" s="284"/>
      <c r="L552" s="285"/>
      <c r="M552" s="285"/>
      <c r="N552" s="285"/>
      <c r="O552" s="285"/>
      <c r="P552" s="285"/>
      <c r="Q552" s="285"/>
      <c r="R552" s="286"/>
      <c r="S552" s="37"/>
      <c r="T552" s="37"/>
      <c r="U552" s="37"/>
      <c r="V552" s="37"/>
      <c r="W552" s="37"/>
      <c r="X552" s="37"/>
      <c r="Y552" s="37"/>
      <c r="Z552" s="37"/>
      <c r="AA552" s="37"/>
      <c r="AB552" s="37"/>
      <c r="AC552" s="37"/>
      <c r="AD552" s="37"/>
      <c r="AE552" s="37"/>
      <c r="AF552" s="37"/>
      <c r="AG552" s="38"/>
    </row>
    <row r="553" spans="4:33" s="14" customFormat="1" x14ac:dyDescent="0.25">
      <c r="D553" s="275" t="s">
        <v>95</v>
      </c>
      <c r="E553" s="275" t="str">
        <f>IF(OR(M492="",O492=""),"VENCEDOR J17",IF(M492&gt;O492,E490,P490))</f>
        <v>VENCEDOR J17</v>
      </c>
      <c r="F553" s="276"/>
      <c r="G553" s="276"/>
      <c r="H553" s="276"/>
      <c r="I553" s="276"/>
      <c r="J553" s="276"/>
      <c r="K553" s="276"/>
      <c r="L553" s="277"/>
      <c r="M553" s="39"/>
      <c r="N553" s="40" t="s">
        <v>28</v>
      </c>
      <c r="O553" s="41"/>
      <c r="P553" s="275" t="str">
        <f>IF(OR(M495="",O495=""),"VENCEDOR J18",IF(M495&gt;O495,E493,P493))</f>
        <v>VENCEDOR J18</v>
      </c>
      <c r="Q553" s="276"/>
      <c r="R553" s="276"/>
      <c r="S553" s="276"/>
      <c r="T553" s="276"/>
      <c r="U553" s="276"/>
      <c r="V553" s="276"/>
      <c r="W553" s="276"/>
      <c r="X553" s="276"/>
      <c r="Y553" s="276"/>
      <c r="Z553" s="276"/>
      <c r="AA553" s="276"/>
      <c r="AB553" s="276"/>
      <c r="AC553" s="276"/>
      <c r="AD553" s="276"/>
      <c r="AE553" s="276"/>
      <c r="AF553" s="276"/>
      <c r="AG553" s="277"/>
    </row>
    <row r="554" spans="4:33" s="14" customFormat="1" ht="15.75" thickBot="1" x14ac:dyDescent="0.3">
      <c r="D554" s="249"/>
      <c r="E554" s="278"/>
      <c r="F554" s="279"/>
      <c r="G554" s="279"/>
      <c r="H554" s="279"/>
      <c r="I554" s="279"/>
      <c r="J554" s="279"/>
      <c r="K554" s="279"/>
      <c r="L554" s="280"/>
      <c r="M554" s="58"/>
      <c r="N554" s="59" t="s">
        <v>28</v>
      </c>
      <c r="O554" s="60"/>
      <c r="P554" s="278"/>
      <c r="Q554" s="279"/>
      <c r="R554" s="279"/>
      <c r="S554" s="279"/>
      <c r="T554" s="279"/>
      <c r="U554" s="279"/>
      <c r="V554" s="279"/>
      <c r="W554" s="279"/>
      <c r="X554" s="279"/>
      <c r="Y554" s="279"/>
      <c r="Z554" s="279"/>
      <c r="AA554" s="279"/>
      <c r="AB554" s="279"/>
      <c r="AC554" s="279"/>
      <c r="AD554" s="279"/>
      <c r="AE554" s="279"/>
      <c r="AF554" s="279"/>
      <c r="AG554" s="280"/>
    </row>
    <row r="555" spans="4:33" s="14" customFormat="1" ht="18.75" customHeight="1" thickBot="1" x14ac:dyDescent="0.3">
      <c r="D555" s="61"/>
      <c r="E555" s="62"/>
      <c r="F555" s="63"/>
      <c r="G555" s="63"/>
      <c r="H555" s="63"/>
      <c r="I555" s="63"/>
      <c r="J555" s="63"/>
      <c r="K555" s="63"/>
      <c r="L555" s="64"/>
      <c r="M555" s="65" t="str">
        <f>IF(OR(M553="",O553=""),"",SUM(M553:M554))</f>
        <v/>
      </c>
      <c r="N555" s="66"/>
      <c r="O555" s="67" t="str">
        <f>IF(OR(M553="",O553=""),"",SUM(O553:O554))</f>
        <v/>
      </c>
      <c r="P555" s="252"/>
      <c r="Q555" s="253"/>
      <c r="R555" s="253"/>
      <c r="S555" s="253"/>
      <c r="T555" s="253"/>
      <c r="U555" s="253"/>
      <c r="V555" s="253"/>
      <c r="W555" s="253"/>
      <c r="X555" s="253"/>
      <c r="Y555" s="253"/>
      <c r="Z555" s="253"/>
      <c r="AA555" s="253"/>
      <c r="AB555" s="253"/>
      <c r="AC555" s="253"/>
      <c r="AD555" s="253"/>
      <c r="AE555" s="253"/>
      <c r="AF555" s="253"/>
      <c r="AG555" s="254"/>
    </row>
    <row r="556" spans="4:33" s="14" customFormat="1" ht="15.75" thickBot="1" x14ac:dyDescent="0.3">
      <c r="D556" s="54"/>
      <c r="E556" s="54"/>
      <c r="F556" s="54"/>
      <c r="G556" s="54"/>
      <c r="H556" s="54"/>
      <c r="I556" s="54"/>
      <c r="J556" s="54"/>
      <c r="K556" s="54"/>
      <c r="L556" s="54"/>
      <c r="M556" s="57"/>
      <c r="N556" s="56"/>
      <c r="O556" s="55"/>
      <c r="P556" s="55"/>
      <c r="Q556" s="55"/>
      <c r="R556" s="55"/>
      <c r="S556" s="55"/>
      <c r="T556" s="55"/>
      <c r="U556" s="55"/>
      <c r="V556" s="55"/>
      <c r="W556" s="55"/>
      <c r="X556" s="55"/>
      <c r="Y556" s="55"/>
      <c r="Z556" s="55"/>
      <c r="AA556" s="55"/>
      <c r="AB556" s="55"/>
      <c r="AC556" s="55"/>
      <c r="AD556" s="55"/>
      <c r="AE556" s="55"/>
      <c r="AF556" s="55"/>
      <c r="AG556" s="55"/>
    </row>
    <row r="557" spans="4:33" s="14" customFormat="1" x14ac:dyDescent="0.25">
      <c r="D557" s="268" t="s">
        <v>72</v>
      </c>
      <c r="E557" s="269"/>
      <c r="F557" s="269"/>
      <c r="G557" s="269"/>
      <c r="H557" s="269"/>
      <c r="I557" s="269"/>
      <c r="J557" s="269"/>
      <c r="K557" s="269"/>
      <c r="L557" s="269"/>
      <c r="M557" s="269"/>
      <c r="N557" s="269"/>
      <c r="O557" s="269"/>
      <c r="P557" s="269"/>
      <c r="Q557" s="269"/>
      <c r="R557" s="269"/>
      <c r="S557" s="269"/>
      <c r="T557" s="269"/>
      <c r="U557" s="269"/>
      <c r="V557" s="269"/>
      <c r="W557" s="269"/>
      <c r="X557" s="269"/>
      <c r="Y557" s="269"/>
      <c r="Z557" s="269"/>
      <c r="AA557" s="269"/>
      <c r="AB557" s="269"/>
      <c r="AC557" s="269"/>
      <c r="AD557" s="269"/>
      <c r="AE557" s="269"/>
      <c r="AF557" s="269"/>
      <c r="AG557" s="270"/>
    </row>
    <row r="558" spans="4:33" s="14" customFormat="1" x14ac:dyDescent="0.25">
      <c r="D558" s="271"/>
      <c r="E558" s="247"/>
      <c r="F558" s="247"/>
      <c r="G558" s="247"/>
      <c r="H558" s="247"/>
      <c r="I558" s="247"/>
      <c r="J558" s="247"/>
      <c r="K558" s="247"/>
      <c r="L558" s="247"/>
      <c r="M558" s="247"/>
      <c r="N558" s="247"/>
      <c r="O558" s="247"/>
      <c r="P558" s="247"/>
      <c r="Q558" s="247"/>
      <c r="R558" s="247"/>
      <c r="S558" s="247"/>
      <c r="T558" s="247"/>
      <c r="U558" s="247"/>
      <c r="V558" s="247"/>
      <c r="W558" s="247"/>
      <c r="X558" s="247"/>
      <c r="Y558" s="247"/>
      <c r="Z558" s="247"/>
      <c r="AA558" s="247"/>
      <c r="AB558" s="247"/>
      <c r="AC558" s="247"/>
      <c r="AD558" s="247"/>
      <c r="AE558" s="247"/>
      <c r="AF558" s="247"/>
      <c r="AG558" s="248"/>
    </row>
    <row r="559" spans="4:33" s="14" customFormat="1" ht="15.75" thickBot="1" x14ac:dyDescent="0.3">
      <c r="D559" s="272"/>
      <c r="E559" s="273"/>
      <c r="F559" s="273"/>
      <c r="G559" s="273"/>
      <c r="H559" s="273"/>
      <c r="I559" s="273"/>
      <c r="J559" s="273"/>
      <c r="K559" s="273"/>
      <c r="L559" s="273"/>
      <c r="M559" s="273"/>
      <c r="N559" s="273"/>
      <c r="O559" s="273"/>
      <c r="P559" s="273"/>
      <c r="Q559" s="273"/>
      <c r="R559" s="273"/>
      <c r="S559" s="273"/>
      <c r="T559" s="273"/>
      <c r="U559" s="273"/>
      <c r="V559" s="273"/>
      <c r="W559" s="273"/>
      <c r="X559" s="273"/>
      <c r="Y559" s="273"/>
      <c r="Z559" s="273"/>
      <c r="AA559" s="273"/>
      <c r="AB559" s="273"/>
      <c r="AC559" s="273"/>
      <c r="AD559" s="273"/>
      <c r="AE559" s="273"/>
      <c r="AF559" s="273"/>
      <c r="AG559" s="274"/>
    </row>
    <row r="560" spans="4:33" s="14" customFormat="1" ht="13.5" customHeight="1" x14ac:dyDescent="0.25">
      <c r="D560" s="36"/>
      <c r="E560" s="37"/>
      <c r="F560" s="37"/>
      <c r="G560" s="37"/>
      <c r="H560" s="37"/>
      <c r="I560" s="37"/>
      <c r="J560" s="37"/>
      <c r="K560" s="281" t="s">
        <v>192</v>
      </c>
      <c r="L560" s="282"/>
      <c r="M560" s="282"/>
      <c r="N560" s="282"/>
      <c r="O560" s="282"/>
      <c r="P560" s="282"/>
      <c r="Q560" s="282"/>
      <c r="R560" s="283"/>
      <c r="S560" s="37"/>
      <c r="T560" s="37"/>
      <c r="U560" s="37"/>
      <c r="V560" s="37"/>
      <c r="W560" s="37"/>
      <c r="X560" s="37"/>
      <c r="Y560" s="37"/>
      <c r="Z560" s="37"/>
      <c r="AA560" s="37"/>
      <c r="AB560" s="37"/>
      <c r="AC560" s="37"/>
      <c r="AD560" s="37"/>
      <c r="AE560" s="37"/>
      <c r="AF560" s="37"/>
      <c r="AG560" s="38"/>
    </row>
    <row r="561" spans="4:33" s="14" customFormat="1" ht="14.25" customHeight="1" thickBot="1" x14ac:dyDescent="0.3">
      <c r="D561" s="36"/>
      <c r="E561" s="37"/>
      <c r="F561" s="37"/>
      <c r="G561" s="37"/>
      <c r="H561" s="37"/>
      <c r="I561" s="37"/>
      <c r="J561" s="37"/>
      <c r="K561" s="284"/>
      <c r="L561" s="285"/>
      <c r="M561" s="285"/>
      <c r="N561" s="285"/>
      <c r="O561" s="285"/>
      <c r="P561" s="285"/>
      <c r="Q561" s="285"/>
      <c r="R561" s="286"/>
      <c r="S561" s="37"/>
      <c r="T561" s="37"/>
      <c r="U561" s="37"/>
      <c r="V561" s="37"/>
      <c r="W561" s="37"/>
      <c r="X561" s="37"/>
      <c r="Y561" s="37"/>
      <c r="Z561" s="37"/>
      <c r="AA561" s="37"/>
      <c r="AB561" s="37"/>
      <c r="AC561" s="37"/>
      <c r="AD561" s="37"/>
      <c r="AE561" s="37"/>
      <c r="AF561" s="37"/>
      <c r="AG561" s="38"/>
    </row>
    <row r="562" spans="4:33" s="14" customFormat="1" x14ac:dyDescent="0.25">
      <c r="D562" s="275" t="s">
        <v>96</v>
      </c>
      <c r="E562" s="275" t="str">
        <f>IF(OR(M504="",O504=""),"PERDEDOR J19",IF(M504&lt;O504,E502,P502))</f>
        <v>PERDEDOR J19</v>
      </c>
      <c r="F562" s="276"/>
      <c r="G562" s="276"/>
      <c r="H562" s="276"/>
      <c r="I562" s="276"/>
      <c r="J562" s="276"/>
      <c r="K562" s="276"/>
      <c r="L562" s="277"/>
      <c r="M562" s="39" t="str">
        <f>IF(OR(AE44="",AF44=""),"",SUM(AE44:AF44))</f>
        <v/>
      </c>
      <c r="N562" s="40" t="s">
        <v>28</v>
      </c>
      <c r="O562" s="41" t="str">
        <f>IF(OR(AE45="",AF45=""),"",SUM(AE45:AF45))</f>
        <v/>
      </c>
      <c r="P562" s="275" t="str">
        <f>IF(OR(M507="",O507=""),"PERDEDOR J20",IF(M507&lt;O507,E505,P505))</f>
        <v>PERDEDOR J20</v>
      </c>
      <c r="Q562" s="276"/>
      <c r="R562" s="276"/>
      <c r="S562" s="276"/>
      <c r="T562" s="276"/>
      <c r="U562" s="276"/>
      <c r="V562" s="276"/>
      <c r="W562" s="276"/>
      <c r="X562" s="276"/>
      <c r="Y562" s="276"/>
      <c r="Z562" s="276"/>
      <c r="AA562" s="276"/>
      <c r="AB562" s="276"/>
      <c r="AC562" s="276"/>
      <c r="AD562" s="276"/>
      <c r="AE562" s="276"/>
      <c r="AF562" s="276"/>
      <c r="AG562" s="277"/>
    </row>
    <row r="563" spans="4:33" s="14" customFormat="1" ht="15.75" thickBot="1" x14ac:dyDescent="0.3">
      <c r="D563" s="249"/>
      <c r="E563" s="278"/>
      <c r="F563" s="279"/>
      <c r="G563" s="279"/>
      <c r="H563" s="279"/>
      <c r="I563" s="279"/>
      <c r="J563" s="279"/>
      <c r="K563" s="279"/>
      <c r="L563" s="280"/>
      <c r="M563" s="58" t="str">
        <f>IF(OR(AG44="",AH44=""),"",SUM(AG44:AH44))</f>
        <v/>
      </c>
      <c r="N563" s="59" t="s">
        <v>28</v>
      </c>
      <c r="O563" s="60" t="str">
        <f>IF(OR(AG45="",AH45=""),"",SUM(AG45:AH45))</f>
        <v/>
      </c>
      <c r="P563" s="278"/>
      <c r="Q563" s="279"/>
      <c r="R563" s="279"/>
      <c r="S563" s="279"/>
      <c r="T563" s="279"/>
      <c r="U563" s="279"/>
      <c r="V563" s="279"/>
      <c r="W563" s="279"/>
      <c r="X563" s="279"/>
      <c r="Y563" s="279"/>
      <c r="Z563" s="279"/>
      <c r="AA563" s="279"/>
      <c r="AB563" s="279"/>
      <c r="AC563" s="279"/>
      <c r="AD563" s="279"/>
      <c r="AE563" s="279"/>
      <c r="AF563" s="279"/>
      <c r="AG563" s="280"/>
    </row>
    <row r="564" spans="4:33" s="14" customFormat="1" ht="19.5" customHeight="1" thickBot="1" x14ac:dyDescent="0.3">
      <c r="D564" s="61"/>
      <c r="E564" s="62"/>
      <c r="F564" s="63"/>
      <c r="G564" s="63"/>
      <c r="H564" s="63"/>
      <c r="I564" s="63"/>
      <c r="J564" s="63"/>
      <c r="K564" s="63"/>
      <c r="L564" s="64"/>
      <c r="M564" s="65" t="str">
        <f>IF(OR(M562="",O562=""),"",SUM(M562:M563))</f>
        <v/>
      </c>
      <c r="N564" s="66"/>
      <c r="O564" s="67" t="str">
        <f>IF(OR(M562="",O562=""),"",SUM(O562:O563))</f>
        <v/>
      </c>
      <c r="P564" s="252"/>
      <c r="Q564" s="253"/>
      <c r="R564" s="253"/>
      <c r="S564" s="253"/>
      <c r="T564" s="253"/>
      <c r="U564" s="253"/>
      <c r="V564" s="253"/>
      <c r="W564" s="253"/>
      <c r="X564" s="253"/>
      <c r="Y564" s="253"/>
      <c r="Z564" s="253"/>
      <c r="AA564" s="253"/>
      <c r="AB564" s="253"/>
      <c r="AC564" s="253"/>
      <c r="AD564" s="253"/>
      <c r="AE564" s="253"/>
      <c r="AF564" s="253"/>
      <c r="AG564" s="254"/>
    </row>
    <row r="565" spans="4:33" s="14" customFormat="1" ht="15.75" thickBot="1" x14ac:dyDescent="0.3">
      <c r="D565" s="54"/>
      <c r="E565" s="54"/>
      <c r="F565" s="54"/>
      <c r="G565" s="54"/>
      <c r="H565" s="54"/>
      <c r="I565" s="54"/>
      <c r="J565" s="54"/>
      <c r="K565" s="54"/>
      <c r="L565" s="54"/>
      <c r="M565" s="57"/>
      <c r="N565" s="56"/>
      <c r="O565" s="55"/>
      <c r="P565" s="55"/>
      <c r="Q565" s="55"/>
      <c r="R565" s="55"/>
      <c r="S565" s="55"/>
      <c r="T565" s="55"/>
      <c r="U565" s="55"/>
      <c r="V565" s="55"/>
      <c r="W565" s="55"/>
      <c r="X565" s="55"/>
      <c r="Y565" s="55"/>
      <c r="Z565" s="55"/>
      <c r="AA565" s="55"/>
      <c r="AB565" s="55"/>
      <c r="AC565" s="55"/>
      <c r="AD565" s="55"/>
      <c r="AE565" s="55"/>
      <c r="AF565" s="55"/>
      <c r="AG565" s="55"/>
    </row>
    <row r="566" spans="4:33" s="14" customFormat="1" x14ac:dyDescent="0.25">
      <c r="D566" s="268" t="s">
        <v>67</v>
      </c>
      <c r="E566" s="269"/>
      <c r="F566" s="269"/>
      <c r="G566" s="269"/>
      <c r="H566" s="269"/>
      <c r="I566" s="269"/>
      <c r="J566" s="269"/>
      <c r="K566" s="269"/>
      <c r="L566" s="269"/>
      <c r="M566" s="269"/>
      <c r="N566" s="269"/>
      <c r="O566" s="269"/>
      <c r="P566" s="269"/>
      <c r="Q566" s="269"/>
      <c r="R566" s="269"/>
      <c r="S566" s="269"/>
      <c r="T566" s="269"/>
      <c r="U566" s="269"/>
      <c r="V566" s="269"/>
      <c r="W566" s="269"/>
      <c r="X566" s="269"/>
      <c r="Y566" s="269"/>
      <c r="Z566" s="269"/>
      <c r="AA566" s="269"/>
      <c r="AB566" s="269"/>
      <c r="AC566" s="269"/>
      <c r="AD566" s="269"/>
      <c r="AE566" s="269"/>
      <c r="AF566" s="269"/>
      <c r="AG566" s="270"/>
    </row>
    <row r="567" spans="4:33" s="14" customFormat="1" x14ac:dyDescent="0.25">
      <c r="D567" s="271"/>
      <c r="E567" s="247"/>
      <c r="F567" s="247"/>
      <c r="G567" s="247"/>
      <c r="H567" s="247"/>
      <c r="I567" s="247"/>
      <c r="J567" s="247"/>
      <c r="K567" s="247"/>
      <c r="L567" s="247"/>
      <c r="M567" s="247"/>
      <c r="N567" s="247"/>
      <c r="O567" s="247"/>
      <c r="P567" s="247"/>
      <c r="Q567" s="247"/>
      <c r="R567" s="247"/>
      <c r="S567" s="247"/>
      <c r="T567" s="247"/>
      <c r="U567" s="247"/>
      <c r="V567" s="247"/>
      <c r="W567" s="247"/>
      <c r="X567" s="247"/>
      <c r="Y567" s="247"/>
      <c r="Z567" s="247"/>
      <c r="AA567" s="247"/>
      <c r="AB567" s="247"/>
      <c r="AC567" s="247"/>
      <c r="AD567" s="247"/>
      <c r="AE567" s="247"/>
      <c r="AF567" s="247"/>
      <c r="AG567" s="248"/>
    </row>
    <row r="568" spans="4:33" s="14" customFormat="1" ht="15.75" thickBot="1" x14ac:dyDescent="0.3">
      <c r="D568" s="272"/>
      <c r="E568" s="273"/>
      <c r="F568" s="273"/>
      <c r="G568" s="273"/>
      <c r="H568" s="273"/>
      <c r="I568" s="273"/>
      <c r="J568" s="273"/>
      <c r="K568" s="273"/>
      <c r="L568" s="273"/>
      <c r="M568" s="273"/>
      <c r="N568" s="273"/>
      <c r="O568" s="273"/>
      <c r="P568" s="273"/>
      <c r="Q568" s="273"/>
      <c r="R568" s="273"/>
      <c r="S568" s="273"/>
      <c r="T568" s="273"/>
      <c r="U568" s="273"/>
      <c r="V568" s="273"/>
      <c r="W568" s="273"/>
      <c r="X568" s="273"/>
      <c r="Y568" s="273"/>
      <c r="Z568" s="273"/>
      <c r="AA568" s="273"/>
      <c r="AB568" s="273"/>
      <c r="AC568" s="273"/>
      <c r="AD568" s="273"/>
      <c r="AE568" s="273"/>
      <c r="AF568" s="273"/>
      <c r="AG568" s="274"/>
    </row>
    <row r="569" spans="4:33" s="14" customFormat="1" ht="18" customHeight="1" x14ac:dyDescent="0.25">
      <c r="D569" s="36"/>
      <c r="E569" s="37"/>
      <c r="F569" s="37"/>
      <c r="G569" s="37"/>
      <c r="H569" s="37"/>
      <c r="I569" s="37"/>
      <c r="J569" s="37"/>
      <c r="K569" s="281" t="s">
        <v>192</v>
      </c>
      <c r="L569" s="282"/>
      <c r="M569" s="282"/>
      <c r="N569" s="282"/>
      <c r="O569" s="282"/>
      <c r="P569" s="282"/>
      <c r="Q569" s="282"/>
      <c r="R569" s="283"/>
      <c r="S569" s="37"/>
      <c r="T569" s="37"/>
      <c r="U569" s="37"/>
      <c r="V569" s="37"/>
      <c r="W569" s="37"/>
      <c r="X569" s="37"/>
      <c r="Y569" s="37"/>
      <c r="Z569" s="37"/>
      <c r="AA569" s="37"/>
      <c r="AB569" s="37"/>
      <c r="AC569" s="37"/>
      <c r="AD569" s="37"/>
      <c r="AE569" s="37"/>
      <c r="AF569" s="37"/>
      <c r="AG569" s="38"/>
    </row>
    <row r="570" spans="4:33" s="14" customFormat="1" ht="12.75" customHeight="1" thickBot="1" x14ac:dyDescent="0.3">
      <c r="D570" s="36"/>
      <c r="E570" s="37"/>
      <c r="F570" s="37"/>
      <c r="G570" s="37"/>
      <c r="H570" s="37"/>
      <c r="I570" s="37"/>
      <c r="J570" s="37"/>
      <c r="K570" s="284"/>
      <c r="L570" s="285"/>
      <c r="M570" s="285"/>
      <c r="N570" s="285"/>
      <c r="O570" s="285"/>
      <c r="P570" s="285"/>
      <c r="Q570" s="285"/>
      <c r="R570" s="286"/>
      <c r="S570" s="37"/>
      <c r="T570" s="37"/>
      <c r="U570" s="37"/>
      <c r="V570" s="37"/>
      <c r="W570" s="37"/>
      <c r="X570" s="37"/>
      <c r="Y570" s="37"/>
      <c r="Z570" s="37"/>
      <c r="AA570" s="37"/>
      <c r="AB570" s="37"/>
      <c r="AC570" s="37"/>
      <c r="AD570" s="37"/>
      <c r="AE570" s="37"/>
      <c r="AF570" s="37"/>
      <c r="AG570" s="38"/>
    </row>
    <row r="571" spans="4:33" s="14" customFormat="1" x14ac:dyDescent="0.25">
      <c r="D571" s="275" t="s">
        <v>97</v>
      </c>
      <c r="E571" s="275" t="str">
        <f>IF(OR(M504="",O504=""),"VENCEDOR J19",IF(M504&gt;O504,E502,P502))</f>
        <v>VENCEDOR J19</v>
      </c>
      <c r="F571" s="276"/>
      <c r="G571" s="276"/>
      <c r="H571" s="276"/>
      <c r="I571" s="276"/>
      <c r="J571" s="276"/>
      <c r="K571" s="276"/>
      <c r="L571" s="277"/>
      <c r="M571" s="39" t="str">
        <f>IF(OR(AE40="",AF40=""),"",SUM(AE40:AF40))</f>
        <v/>
      </c>
      <c r="N571" s="40" t="s">
        <v>28</v>
      </c>
      <c r="O571" s="41" t="str">
        <f>IF(OR(AE41="",AF41=""),"",SUM(AE41:AF41))</f>
        <v/>
      </c>
      <c r="P571" s="275" t="str">
        <f>IF(OR(M507="",O507=""),"VENCEDOR J20",IF(M507&gt;O507,E505,P505))</f>
        <v>VENCEDOR J20</v>
      </c>
      <c r="Q571" s="276"/>
      <c r="R571" s="276"/>
      <c r="S571" s="276"/>
      <c r="T571" s="276"/>
      <c r="U571" s="276"/>
      <c r="V571" s="276"/>
      <c r="W571" s="276"/>
      <c r="X571" s="276"/>
      <c r="Y571" s="276"/>
      <c r="Z571" s="276"/>
      <c r="AA571" s="276"/>
      <c r="AB571" s="276"/>
      <c r="AC571" s="276"/>
      <c r="AD571" s="276"/>
      <c r="AE571" s="276"/>
      <c r="AF571" s="276"/>
      <c r="AG571" s="277"/>
    </row>
    <row r="572" spans="4:33" s="14" customFormat="1" ht="15.75" thickBot="1" x14ac:dyDescent="0.3">
      <c r="D572" s="249"/>
      <c r="E572" s="278"/>
      <c r="F572" s="279"/>
      <c r="G572" s="279"/>
      <c r="H572" s="279"/>
      <c r="I572" s="279"/>
      <c r="J572" s="279"/>
      <c r="K572" s="279"/>
      <c r="L572" s="280"/>
      <c r="M572" s="58" t="str">
        <f>IF(OR(AG40="",AH40=""),"",SUM(AG40:AH40))</f>
        <v/>
      </c>
      <c r="N572" s="59" t="s">
        <v>28</v>
      </c>
      <c r="O572" s="60" t="str">
        <f>IF(OR(AG41="",AH41=""),"",SUM(AG41:AH41))</f>
        <v/>
      </c>
      <c r="P572" s="278"/>
      <c r="Q572" s="279"/>
      <c r="R572" s="279"/>
      <c r="S572" s="279"/>
      <c r="T572" s="279"/>
      <c r="U572" s="279"/>
      <c r="V572" s="279"/>
      <c r="W572" s="279"/>
      <c r="X572" s="279"/>
      <c r="Y572" s="279"/>
      <c r="Z572" s="279"/>
      <c r="AA572" s="279"/>
      <c r="AB572" s="279"/>
      <c r="AC572" s="279"/>
      <c r="AD572" s="279"/>
      <c r="AE572" s="279"/>
      <c r="AF572" s="279"/>
      <c r="AG572" s="280"/>
    </row>
    <row r="573" spans="4:33" s="14" customFormat="1" ht="18.75" customHeight="1" thickBot="1" x14ac:dyDescent="0.3">
      <c r="D573" s="61"/>
      <c r="E573" s="62"/>
      <c r="F573" s="63"/>
      <c r="G573" s="63"/>
      <c r="H573" s="63"/>
      <c r="I573" s="63"/>
      <c r="J573" s="63"/>
      <c r="K573" s="63"/>
      <c r="L573" s="64"/>
      <c r="M573" s="65" t="str">
        <f>IF(OR(M571="",O571=""),"",SUM(M571:M572))</f>
        <v/>
      </c>
      <c r="N573" s="66"/>
      <c r="O573" s="67" t="str">
        <f>IF(OR(M571="",O571=""),"",SUM(O571:O572))</f>
        <v/>
      </c>
      <c r="P573" s="252"/>
      <c r="Q573" s="253"/>
      <c r="R573" s="253"/>
      <c r="S573" s="253"/>
      <c r="T573" s="253"/>
      <c r="U573" s="253"/>
      <c r="V573" s="253"/>
      <c r="W573" s="253"/>
      <c r="X573" s="253"/>
      <c r="Y573" s="253"/>
      <c r="Z573" s="253"/>
      <c r="AA573" s="253"/>
      <c r="AB573" s="253"/>
      <c r="AC573" s="253"/>
      <c r="AD573" s="253"/>
      <c r="AE573" s="253"/>
      <c r="AF573" s="253"/>
      <c r="AG573" s="254"/>
    </row>
    <row r="574" spans="4:33" s="14" customFormat="1" ht="15.75" thickBot="1" x14ac:dyDescent="0.3">
      <c r="D574" s="54"/>
      <c r="E574" s="54"/>
      <c r="F574" s="54"/>
      <c r="G574" s="54"/>
      <c r="H574" s="54"/>
      <c r="I574" s="54"/>
      <c r="J574" s="54"/>
      <c r="K574" s="54"/>
      <c r="L574" s="54"/>
      <c r="M574" s="57"/>
      <c r="N574" s="56"/>
      <c r="O574" s="55"/>
      <c r="P574" s="55"/>
      <c r="Q574" s="55"/>
      <c r="R574" s="55"/>
      <c r="S574" s="55"/>
      <c r="T574" s="55"/>
      <c r="U574" s="55"/>
      <c r="V574" s="55"/>
      <c r="W574" s="55"/>
      <c r="X574" s="55"/>
      <c r="Y574" s="55"/>
      <c r="Z574" s="55"/>
      <c r="AA574" s="55"/>
      <c r="AB574" s="55"/>
      <c r="AC574" s="55"/>
      <c r="AD574" s="55"/>
      <c r="AE574" s="55"/>
      <c r="AF574" s="55"/>
      <c r="AG574" s="55"/>
    </row>
    <row r="575" spans="4:33" s="14" customFormat="1" x14ac:dyDescent="0.25">
      <c r="D575" s="268" t="s">
        <v>44</v>
      </c>
      <c r="E575" s="269"/>
      <c r="F575" s="269"/>
      <c r="G575" s="269"/>
      <c r="H575" s="269"/>
      <c r="I575" s="269"/>
      <c r="J575" s="269"/>
      <c r="K575" s="269"/>
      <c r="L575" s="269"/>
      <c r="M575" s="269"/>
      <c r="N575" s="269"/>
      <c r="O575" s="269"/>
      <c r="P575" s="269"/>
      <c r="Q575" s="269"/>
      <c r="R575" s="269"/>
      <c r="S575" s="269"/>
      <c r="T575" s="269"/>
      <c r="U575" s="269"/>
      <c r="V575" s="269"/>
      <c r="W575" s="269"/>
      <c r="X575" s="269"/>
      <c r="Y575" s="269"/>
      <c r="Z575" s="269"/>
      <c r="AA575" s="269"/>
      <c r="AB575" s="269"/>
      <c r="AC575" s="269"/>
      <c r="AD575" s="269"/>
      <c r="AE575" s="269"/>
      <c r="AF575" s="269"/>
      <c r="AG575" s="270"/>
    </row>
    <row r="576" spans="4:33" s="14" customFormat="1" x14ac:dyDescent="0.25">
      <c r="D576" s="271"/>
      <c r="E576" s="247"/>
      <c r="F576" s="247"/>
      <c r="G576" s="247"/>
      <c r="H576" s="247"/>
      <c r="I576" s="247"/>
      <c r="J576" s="247"/>
      <c r="K576" s="247"/>
      <c r="L576" s="247"/>
      <c r="M576" s="247"/>
      <c r="N576" s="247"/>
      <c r="O576" s="247"/>
      <c r="P576" s="247"/>
      <c r="Q576" s="247"/>
      <c r="R576" s="247"/>
      <c r="S576" s="247"/>
      <c r="T576" s="247"/>
      <c r="U576" s="247"/>
      <c r="V576" s="247"/>
      <c r="W576" s="247"/>
      <c r="X576" s="247"/>
      <c r="Y576" s="247"/>
      <c r="Z576" s="247"/>
      <c r="AA576" s="247"/>
      <c r="AB576" s="247"/>
      <c r="AC576" s="247"/>
      <c r="AD576" s="247"/>
      <c r="AE576" s="247"/>
      <c r="AF576" s="247"/>
      <c r="AG576" s="248"/>
    </row>
    <row r="577" spans="4:35" s="14" customFormat="1" ht="15.75" thickBot="1" x14ac:dyDescent="0.3">
      <c r="D577" s="272"/>
      <c r="E577" s="273"/>
      <c r="F577" s="273"/>
      <c r="G577" s="273"/>
      <c r="H577" s="273"/>
      <c r="I577" s="273"/>
      <c r="J577" s="273"/>
      <c r="K577" s="273"/>
      <c r="L577" s="273"/>
      <c r="M577" s="273"/>
      <c r="N577" s="273"/>
      <c r="O577" s="273"/>
      <c r="P577" s="273"/>
      <c r="Q577" s="273"/>
      <c r="R577" s="273"/>
      <c r="S577" s="273"/>
      <c r="T577" s="273"/>
      <c r="U577" s="273"/>
      <c r="V577" s="273"/>
      <c r="W577" s="273"/>
      <c r="X577" s="273"/>
      <c r="Y577" s="273"/>
      <c r="Z577" s="273"/>
      <c r="AA577" s="273"/>
      <c r="AB577" s="273"/>
      <c r="AC577" s="273"/>
      <c r="AD577" s="273"/>
      <c r="AE577" s="273"/>
      <c r="AF577" s="273"/>
      <c r="AG577" s="274"/>
    </row>
    <row r="578" spans="4:35" s="14" customFormat="1" ht="18" customHeight="1" x14ac:dyDescent="0.25">
      <c r="D578" s="36"/>
      <c r="E578" s="37"/>
      <c r="F578" s="37"/>
      <c r="G578" s="37"/>
      <c r="H578" s="37"/>
      <c r="I578" s="37"/>
      <c r="J578" s="37"/>
      <c r="K578" s="281" t="s">
        <v>192</v>
      </c>
      <c r="L578" s="282"/>
      <c r="M578" s="282"/>
      <c r="N578" s="282"/>
      <c r="O578" s="282"/>
      <c r="P578" s="282"/>
      <c r="Q578" s="282"/>
      <c r="R578" s="283"/>
      <c r="S578" s="37"/>
      <c r="T578" s="37"/>
      <c r="U578" s="37"/>
      <c r="V578" s="37"/>
      <c r="W578" s="37"/>
      <c r="X578" s="37"/>
      <c r="Y578" s="37"/>
      <c r="Z578" s="37"/>
      <c r="AA578" s="37"/>
      <c r="AB578" s="37"/>
      <c r="AC578" s="37"/>
      <c r="AD578" s="37"/>
      <c r="AE578" s="37"/>
      <c r="AF578" s="37"/>
      <c r="AG578" s="38"/>
    </row>
    <row r="579" spans="4:35" s="14" customFormat="1" ht="19.5" customHeight="1" thickBot="1" x14ac:dyDescent="0.3">
      <c r="D579" s="36"/>
      <c r="E579" s="37"/>
      <c r="F579" s="37"/>
      <c r="G579" s="37"/>
      <c r="H579" s="37"/>
      <c r="I579" s="37"/>
      <c r="J579" s="37"/>
      <c r="K579" s="284"/>
      <c r="L579" s="285"/>
      <c r="M579" s="285"/>
      <c r="N579" s="285"/>
      <c r="O579" s="285"/>
      <c r="P579" s="285"/>
      <c r="Q579" s="285"/>
      <c r="R579" s="286"/>
      <c r="S579" s="37"/>
      <c r="T579" s="37"/>
      <c r="U579" s="37"/>
      <c r="V579" s="37"/>
      <c r="W579" s="37"/>
      <c r="X579" s="37"/>
      <c r="Y579" s="37"/>
      <c r="Z579" s="37"/>
      <c r="AA579" s="37"/>
      <c r="AB579" s="37"/>
      <c r="AC579" s="37"/>
      <c r="AD579" s="37"/>
      <c r="AE579" s="37"/>
      <c r="AF579" s="37"/>
      <c r="AG579" s="38"/>
    </row>
    <row r="580" spans="4:35" s="14" customFormat="1" x14ac:dyDescent="0.25">
      <c r="D580" s="275" t="s">
        <v>98</v>
      </c>
      <c r="E580" s="275" t="str">
        <f>IF(OR(M516="",O516=""),"PERDEDOR J21",IF(M516&lt;O516,E514,P514))</f>
        <v>PERDEDOR J21</v>
      </c>
      <c r="F580" s="276"/>
      <c r="G580" s="276"/>
      <c r="H580" s="276"/>
      <c r="I580" s="276"/>
      <c r="J580" s="276"/>
      <c r="K580" s="276"/>
      <c r="L580" s="277"/>
      <c r="M580" s="39" t="str">
        <f>IF(OR(AE48="",AF48=""),"",SUM(AE48:AF48))</f>
        <v/>
      </c>
      <c r="N580" s="40" t="s">
        <v>28</v>
      </c>
      <c r="O580" s="41" t="str">
        <f>IF(OR(AE49="",AF49=""),"",SUM(AE49:AF49))</f>
        <v/>
      </c>
      <c r="P580" s="275" t="str">
        <f>IF(OR(M519="",O519=""),"PERDEDOR J21",IF(M519&lt;O519,E517,P517))</f>
        <v>PERDEDOR J21</v>
      </c>
      <c r="Q580" s="276"/>
      <c r="R580" s="276"/>
      <c r="S580" s="276"/>
      <c r="T580" s="276"/>
      <c r="U580" s="276"/>
      <c r="V580" s="276"/>
      <c r="W580" s="276"/>
      <c r="X580" s="276"/>
      <c r="Y580" s="276"/>
      <c r="Z580" s="276"/>
      <c r="AA580" s="276"/>
      <c r="AB580" s="276"/>
      <c r="AC580" s="276"/>
      <c r="AD580" s="276"/>
      <c r="AE580" s="276"/>
      <c r="AF580" s="276"/>
      <c r="AG580" s="277"/>
    </row>
    <row r="581" spans="4:35" s="14" customFormat="1" ht="15.75" thickBot="1" x14ac:dyDescent="0.3">
      <c r="D581" s="249"/>
      <c r="E581" s="278"/>
      <c r="F581" s="279"/>
      <c r="G581" s="279"/>
      <c r="H581" s="279"/>
      <c r="I581" s="279"/>
      <c r="J581" s="279"/>
      <c r="K581" s="279"/>
      <c r="L581" s="280"/>
      <c r="M581" s="58" t="str">
        <f>IF(OR(AG48="",AH48=""),"",SUM(AG48:AH48))</f>
        <v/>
      </c>
      <c r="N581" s="59" t="s">
        <v>28</v>
      </c>
      <c r="O581" s="60" t="str">
        <f>IF(OR(AG49="",AH49=""),"",SUM(AG49:AH49))</f>
        <v/>
      </c>
      <c r="P581" s="278"/>
      <c r="Q581" s="279"/>
      <c r="R581" s="279"/>
      <c r="S581" s="279"/>
      <c r="T581" s="279"/>
      <c r="U581" s="279"/>
      <c r="V581" s="279"/>
      <c r="W581" s="279"/>
      <c r="X581" s="279"/>
      <c r="Y581" s="279"/>
      <c r="Z581" s="279"/>
      <c r="AA581" s="279"/>
      <c r="AB581" s="279"/>
      <c r="AC581" s="279"/>
      <c r="AD581" s="279"/>
      <c r="AE581" s="279"/>
      <c r="AF581" s="279"/>
      <c r="AG581" s="280"/>
    </row>
    <row r="582" spans="4:35" s="14" customFormat="1" ht="19.5" customHeight="1" thickBot="1" x14ac:dyDescent="0.3">
      <c r="D582" s="61"/>
      <c r="E582" s="62"/>
      <c r="F582" s="63"/>
      <c r="G582" s="63"/>
      <c r="H582" s="63"/>
      <c r="I582" s="63"/>
      <c r="J582" s="63"/>
      <c r="K582" s="63"/>
      <c r="L582" s="64"/>
      <c r="M582" s="65" t="str">
        <f>IF(OR(M580="",O580=""),"",SUM(M580:M581))</f>
        <v/>
      </c>
      <c r="N582" s="66"/>
      <c r="O582" s="67" t="str">
        <f>IF(OR(M580="",O580=""),"",SUM(O580:O581))</f>
        <v/>
      </c>
      <c r="P582" s="252"/>
      <c r="Q582" s="253"/>
      <c r="R582" s="253"/>
      <c r="S582" s="253"/>
      <c r="T582" s="253"/>
      <c r="U582" s="253"/>
      <c r="V582" s="253"/>
      <c r="W582" s="253"/>
      <c r="X582" s="253"/>
      <c r="Y582" s="253"/>
      <c r="Z582" s="253"/>
      <c r="AA582" s="253"/>
      <c r="AB582" s="253"/>
      <c r="AC582" s="253"/>
      <c r="AD582" s="253"/>
      <c r="AE582" s="253"/>
      <c r="AF582" s="253"/>
      <c r="AG582" s="254"/>
    </row>
    <row r="583" spans="4:35" s="14" customFormat="1" ht="18" customHeight="1" thickBot="1" x14ac:dyDescent="0.3">
      <c r="D583" s="72"/>
      <c r="E583" s="72"/>
      <c r="F583" s="72"/>
      <c r="G583" s="72"/>
      <c r="H583" s="72"/>
      <c r="I583" s="72"/>
      <c r="J583" s="73"/>
      <c r="K583" s="73"/>
      <c r="L583" s="74"/>
      <c r="M583" s="74"/>
      <c r="N583" s="74"/>
      <c r="O583" s="74"/>
      <c r="P583" s="74"/>
      <c r="Q583" s="74"/>
      <c r="R583" s="74"/>
      <c r="S583" s="74"/>
      <c r="T583" s="74"/>
      <c r="U583" s="74"/>
      <c r="V583" s="74"/>
      <c r="W583" s="74"/>
      <c r="X583" s="74"/>
      <c r="Y583" s="74"/>
      <c r="Z583" s="74"/>
      <c r="AA583" s="74"/>
      <c r="AB583" s="74"/>
      <c r="AC583" s="74"/>
      <c r="AD583" s="74"/>
      <c r="AE583" s="74"/>
      <c r="AF583" s="74"/>
      <c r="AG583" s="74"/>
      <c r="AH583" s="74"/>
      <c r="AI583" s="74"/>
    </row>
    <row r="584" spans="4:35" s="14" customFormat="1" x14ac:dyDescent="0.25">
      <c r="D584" s="268" t="s">
        <v>46</v>
      </c>
      <c r="E584" s="269"/>
      <c r="F584" s="269"/>
      <c r="G584" s="269"/>
      <c r="H584" s="269"/>
      <c r="I584" s="269"/>
      <c r="J584" s="269"/>
      <c r="K584" s="269"/>
      <c r="L584" s="269"/>
      <c r="M584" s="269"/>
      <c r="N584" s="269"/>
      <c r="O584" s="269"/>
      <c r="P584" s="269"/>
      <c r="Q584" s="269"/>
      <c r="R584" s="269"/>
      <c r="S584" s="269"/>
      <c r="T584" s="269"/>
      <c r="U584" s="269"/>
      <c r="V584" s="269"/>
      <c r="W584" s="269"/>
      <c r="X584" s="269"/>
      <c r="Y584" s="269"/>
      <c r="Z584" s="269"/>
      <c r="AA584" s="269"/>
      <c r="AB584" s="269"/>
      <c r="AC584" s="269"/>
      <c r="AD584" s="269"/>
      <c r="AE584" s="269"/>
      <c r="AF584" s="269"/>
      <c r="AG584" s="270"/>
    </row>
    <row r="585" spans="4:35" s="14" customFormat="1" x14ac:dyDescent="0.25">
      <c r="D585" s="271"/>
      <c r="E585" s="247"/>
      <c r="F585" s="247"/>
      <c r="G585" s="247"/>
      <c r="H585" s="247"/>
      <c r="I585" s="247"/>
      <c r="J585" s="247"/>
      <c r="K585" s="247"/>
      <c r="L585" s="247"/>
      <c r="M585" s="247"/>
      <c r="N585" s="247"/>
      <c r="O585" s="247"/>
      <c r="P585" s="247"/>
      <c r="Q585" s="247"/>
      <c r="R585" s="247"/>
      <c r="S585" s="247"/>
      <c r="T585" s="247"/>
      <c r="U585" s="247"/>
      <c r="V585" s="247"/>
      <c r="W585" s="247"/>
      <c r="X585" s="247"/>
      <c r="Y585" s="247"/>
      <c r="Z585" s="247"/>
      <c r="AA585" s="247"/>
      <c r="AB585" s="247"/>
      <c r="AC585" s="247"/>
      <c r="AD585" s="247"/>
      <c r="AE585" s="247"/>
      <c r="AF585" s="247"/>
      <c r="AG585" s="248"/>
    </row>
    <row r="586" spans="4:35" s="14" customFormat="1" ht="15.75" thickBot="1" x14ac:dyDescent="0.3">
      <c r="D586" s="272"/>
      <c r="E586" s="273"/>
      <c r="F586" s="273"/>
      <c r="G586" s="273"/>
      <c r="H586" s="273"/>
      <c r="I586" s="273"/>
      <c r="J586" s="273"/>
      <c r="K586" s="273"/>
      <c r="L586" s="273"/>
      <c r="M586" s="273"/>
      <c r="N586" s="273"/>
      <c r="O586" s="273"/>
      <c r="P586" s="273"/>
      <c r="Q586" s="273"/>
      <c r="R586" s="273"/>
      <c r="S586" s="273"/>
      <c r="T586" s="273"/>
      <c r="U586" s="273"/>
      <c r="V586" s="273"/>
      <c r="W586" s="273"/>
      <c r="X586" s="273"/>
      <c r="Y586" s="273"/>
      <c r="Z586" s="273"/>
      <c r="AA586" s="273"/>
      <c r="AB586" s="273"/>
      <c r="AC586" s="273"/>
      <c r="AD586" s="273"/>
      <c r="AE586" s="273"/>
      <c r="AF586" s="273"/>
      <c r="AG586" s="274"/>
    </row>
    <row r="587" spans="4:35" s="14" customFormat="1" ht="18.75" customHeight="1" x14ac:dyDescent="0.25">
      <c r="D587" s="36"/>
      <c r="E587" s="37"/>
      <c r="F587" s="37"/>
      <c r="G587" s="37"/>
      <c r="H587" s="37"/>
      <c r="I587" s="37"/>
      <c r="J587" s="37"/>
      <c r="K587" s="281" t="s">
        <v>192</v>
      </c>
      <c r="L587" s="282"/>
      <c r="M587" s="282"/>
      <c r="N587" s="282"/>
      <c r="O587" s="282"/>
      <c r="P587" s="282"/>
      <c r="Q587" s="282"/>
      <c r="R587" s="283"/>
      <c r="S587" s="37"/>
      <c r="T587" s="37"/>
      <c r="U587" s="37"/>
      <c r="V587" s="37"/>
      <c r="W587" s="37"/>
      <c r="X587" s="37"/>
      <c r="Y587" s="37"/>
      <c r="Z587" s="37"/>
      <c r="AA587" s="37"/>
      <c r="AB587" s="37"/>
      <c r="AC587" s="37"/>
      <c r="AD587" s="37"/>
      <c r="AE587" s="37"/>
      <c r="AF587" s="37"/>
      <c r="AG587" s="38"/>
    </row>
    <row r="588" spans="4:35" s="14" customFormat="1" ht="18.75" customHeight="1" thickBot="1" x14ac:dyDescent="0.3">
      <c r="D588" s="36"/>
      <c r="E588" s="37"/>
      <c r="F588" s="37"/>
      <c r="G588" s="37"/>
      <c r="H588" s="37"/>
      <c r="I588" s="37"/>
      <c r="J588" s="37"/>
      <c r="K588" s="284"/>
      <c r="L588" s="285"/>
      <c r="M588" s="285"/>
      <c r="N588" s="285"/>
      <c r="O588" s="285"/>
      <c r="P588" s="285"/>
      <c r="Q588" s="285"/>
      <c r="R588" s="286"/>
      <c r="S588" s="37"/>
      <c r="T588" s="37"/>
      <c r="U588" s="37"/>
      <c r="V588" s="37"/>
      <c r="W588" s="37"/>
      <c r="X588" s="37"/>
      <c r="Y588" s="37"/>
      <c r="Z588" s="37"/>
      <c r="AA588" s="37"/>
      <c r="AB588" s="37"/>
      <c r="AC588" s="37"/>
      <c r="AD588" s="37"/>
      <c r="AE588" s="37"/>
      <c r="AF588" s="37"/>
      <c r="AG588" s="38"/>
    </row>
    <row r="589" spans="4:35" s="14" customFormat="1" x14ac:dyDescent="0.25">
      <c r="D589" s="275" t="s">
        <v>99</v>
      </c>
      <c r="E589" s="275" t="str">
        <f>IF(OR(M516="",O516=""),"VENCEDOR J21",IF(M516&gt;O516,E514,P514))</f>
        <v>VENCEDOR J21</v>
      </c>
      <c r="F589" s="276"/>
      <c r="G589" s="276"/>
      <c r="H589" s="276"/>
      <c r="I589" s="276"/>
      <c r="J589" s="276"/>
      <c r="K589" s="276"/>
      <c r="L589" s="277"/>
      <c r="M589" s="39" t="str">
        <f>IF(OR(AE50="",AF50=""),"",SUM(AE50:AF50))</f>
        <v/>
      </c>
      <c r="N589" s="40" t="s">
        <v>28</v>
      </c>
      <c r="O589" s="41" t="str">
        <f>IF(OR(AE51="",AF51=""),"",SUM(AE51:AF51))</f>
        <v/>
      </c>
      <c r="P589" s="275" t="str">
        <f>IF(OR(M519="",O519=""),"VENDEDOR J21",IF(M519&gt;O519,E517,P517))</f>
        <v>VENDEDOR J21</v>
      </c>
      <c r="Q589" s="276"/>
      <c r="R589" s="276"/>
      <c r="S589" s="276"/>
      <c r="T589" s="276"/>
      <c r="U589" s="276"/>
      <c r="V589" s="276"/>
      <c r="W589" s="276"/>
      <c r="X589" s="276"/>
      <c r="Y589" s="276"/>
      <c r="Z589" s="276"/>
      <c r="AA589" s="276"/>
      <c r="AB589" s="276"/>
      <c r="AC589" s="276"/>
      <c r="AD589" s="276"/>
      <c r="AE589" s="276"/>
      <c r="AF589" s="276"/>
      <c r="AG589" s="277"/>
    </row>
    <row r="590" spans="4:35" s="14" customFormat="1" ht="15.75" thickBot="1" x14ac:dyDescent="0.3">
      <c r="D590" s="249"/>
      <c r="E590" s="278"/>
      <c r="F590" s="279"/>
      <c r="G590" s="279"/>
      <c r="H590" s="279"/>
      <c r="I590" s="279"/>
      <c r="J590" s="279"/>
      <c r="K590" s="279"/>
      <c r="L590" s="280"/>
      <c r="M590" s="58" t="str">
        <f>IF(OR(AG50="",AH50=""),"",SUM(AG50:AH50))</f>
        <v/>
      </c>
      <c r="N590" s="59" t="s">
        <v>28</v>
      </c>
      <c r="O590" s="60" t="str">
        <f>IF(OR(AG51="",AH51=""),"",SUM(AG51:AH51))</f>
        <v/>
      </c>
      <c r="P590" s="278"/>
      <c r="Q590" s="279"/>
      <c r="R590" s="279"/>
      <c r="S590" s="279"/>
      <c r="T590" s="279"/>
      <c r="U590" s="279"/>
      <c r="V590" s="279"/>
      <c r="W590" s="279"/>
      <c r="X590" s="279"/>
      <c r="Y590" s="279"/>
      <c r="Z590" s="279"/>
      <c r="AA590" s="279"/>
      <c r="AB590" s="279"/>
      <c r="AC590" s="279"/>
      <c r="AD590" s="279"/>
      <c r="AE590" s="279"/>
      <c r="AF590" s="279"/>
      <c r="AG590" s="280"/>
    </row>
    <row r="591" spans="4:35" s="14" customFormat="1" ht="17.25" customHeight="1" thickBot="1" x14ac:dyDescent="0.3">
      <c r="D591" s="61"/>
      <c r="E591" s="62"/>
      <c r="F591" s="63"/>
      <c r="G591" s="63"/>
      <c r="H591" s="63"/>
      <c r="I591" s="63"/>
      <c r="J591" s="63"/>
      <c r="K591" s="63"/>
      <c r="L591" s="64"/>
      <c r="M591" s="65" t="str">
        <f>IF(OR(M589="",O589=""),"",SUM(M589:M590))</f>
        <v/>
      </c>
      <c r="N591" s="66"/>
      <c r="O591" s="67" t="str">
        <f>IF(OR(M589="",O589=""),"",SUM(O589:O590))</f>
        <v/>
      </c>
      <c r="P591" s="252"/>
      <c r="Q591" s="253"/>
      <c r="R591" s="253"/>
      <c r="S591" s="253"/>
      <c r="T591" s="253"/>
      <c r="U591" s="253"/>
      <c r="V591" s="253"/>
      <c r="W591" s="253"/>
      <c r="X591" s="253"/>
      <c r="Y591" s="253"/>
      <c r="Z591" s="253"/>
      <c r="AA591" s="253"/>
      <c r="AB591" s="253"/>
      <c r="AC591" s="253"/>
      <c r="AD591" s="253"/>
      <c r="AE591" s="253"/>
      <c r="AF591" s="253"/>
      <c r="AG591" s="254"/>
    </row>
    <row r="592" spans="4:35" s="14" customFormat="1" ht="19.5" customHeight="1" thickBot="1" x14ac:dyDescent="0.3">
      <c r="D592" s="72"/>
      <c r="E592" s="72"/>
      <c r="F592" s="72"/>
      <c r="G592" s="72"/>
      <c r="H592" s="72"/>
      <c r="I592" s="72"/>
      <c r="J592" s="72"/>
      <c r="K592" s="72"/>
    </row>
    <row r="593" spans="4:33" s="14" customFormat="1" ht="21" customHeight="1" x14ac:dyDescent="0.25">
      <c r="D593" s="229" t="str">
        <f>IF(OR(M591="",O591=""),"Campeão",IF(M591&gt;O591,E589,P589))</f>
        <v>Campeão</v>
      </c>
      <c r="E593" s="230"/>
      <c r="F593" s="230"/>
      <c r="G593" s="230"/>
      <c r="H593" s="230"/>
      <c r="I593" s="230"/>
      <c r="J593" s="230"/>
      <c r="K593" s="230"/>
      <c r="L593" s="231"/>
      <c r="M593" s="238" t="s">
        <v>103</v>
      </c>
      <c r="N593" s="239"/>
      <c r="O593" s="239"/>
      <c r="P593" s="239"/>
      <c r="Q593" s="239"/>
      <c r="R593" s="239"/>
      <c r="S593" s="239"/>
      <c r="T593" s="239"/>
      <c r="U593" s="239"/>
      <c r="V593" s="239"/>
      <c r="W593" s="239"/>
      <c r="X593" s="239"/>
      <c r="Y593" s="239"/>
      <c r="Z593" s="239"/>
      <c r="AA593" s="239"/>
      <c r="AB593" s="239"/>
      <c r="AC593" s="239"/>
      <c r="AD593" s="239"/>
      <c r="AE593" s="239"/>
      <c r="AF593" s="239"/>
      <c r="AG593" s="240"/>
    </row>
    <row r="594" spans="4:33" s="14" customFormat="1" ht="21.75" customHeight="1" x14ac:dyDescent="0.25">
      <c r="D594" s="232"/>
      <c r="E594" s="233"/>
      <c r="F594" s="233"/>
      <c r="G594" s="233"/>
      <c r="H594" s="233"/>
      <c r="I594" s="233"/>
      <c r="J594" s="233"/>
      <c r="K594" s="233"/>
      <c r="L594" s="234"/>
      <c r="M594" s="241"/>
      <c r="N594" s="242"/>
      <c r="O594" s="242"/>
      <c r="P594" s="242"/>
      <c r="Q594" s="242"/>
      <c r="R594" s="242"/>
      <c r="S594" s="242"/>
      <c r="T594" s="242"/>
      <c r="U594" s="242"/>
      <c r="V594" s="242"/>
      <c r="W594" s="242"/>
      <c r="X594" s="242"/>
      <c r="Y594" s="242"/>
      <c r="Z594" s="242"/>
      <c r="AA594" s="242"/>
      <c r="AB594" s="242"/>
      <c r="AC594" s="242"/>
      <c r="AD594" s="242"/>
      <c r="AE594" s="242"/>
      <c r="AF594" s="242"/>
      <c r="AG594" s="243"/>
    </row>
    <row r="595" spans="4:33" s="14" customFormat="1" ht="18.75" customHeight="1" x14ac:dyDescent="0.25">
      <c r="D595" s="232"/>
      <c r="E595" s="233"/>
      <c r="F595" s="233"/>
      <c r="G595" s="233"/>
      <c r="H595" s="233"/>
      <c r="I595" s="233"/>
      <c r="J595" s="233"/>
      <c r="K595" s="233"/>
      <c r="L595" s="234"/>
      <c r="M595" s="241"/>
      <c r="N595" s="242"/>
      <c r="O595" s="242"/>
      <c r="P595" s="242"/>
      <c r="Q595" s="242"/>
      <c r="R595" s="242"/>
      <c r="S595" s="242"/>
      <c r="T595" s="242"/>
      <c r="U595" s="242"/>
      <c r="V595" s="242"/>
      <c r="W595" s="242"/>
      <c r="X595" s="242"/>
      <c r="Y595" s="242"/>
      <c r="Z595" s="242"/>
      <c r="AA595" s="242"/>
      <c r="AB595" s="242"/>
      <c r="AC595" s="242"/>
      <c r="AD595" s="242"/>
      <c r="AE595" s="242"/>
      <c r="AF595" s="242"/>
      <c r="AG595" s="243"/>
    </row>
    <row r="596" spans="4:33" s="14" customFormat="1" ht="24" customHeight="1" x14ac:dyDescent="0.25">
      <c r="D596" s="232"/>
      <c r="E596" s="233"/>
      <c r="F596" s="233"/>
      <c r="G596" s="233"/>
      <c r="H596" s="233"/>
      <c r="I596" s="233"/>
      <c r="J596" s="233"/>
      <c r="K596" s="233"/>
      <c r="L596" s="234"/>
      <c r="M596" s="241"/>
      <c r="N596" s="242"/>
      <c r="O596" s="242"/>
      <c r="P596" s="242"/>
      <c r="Q596" s="242"/>
      <c r="R596" s="242"/>
      <c r="S596" s="242"/>
      <c r="T596" s="242"/>
      <c r="U596" s="242"/>
      <c r="V596" s="242"/>
      <c r="W596" s="242"/>
      <c r="X596" s="242"/>
      <c r="Y596" s="242"/>
      <c r="Z596" s="242"/>
      <c r="AA596" s="242"/>
      <c r="AB596" s="242"/>
      <c r="AC596" s="242"/>
      <c r="AD596" s="242"/>
      <c r="AE596" s="242"/>
      <c r="AF596" s="242"/>
      <c r="AG596" s="243"/>
    </row>
    <row r="597" spans="4:33" s="14" customFormat="1" ht="15" customHeight="1" x14ac:dyDescent="0.25">
      <c r="D597" s="232"/>
      <c r="E597" s="233"/>
      <c r="F597" s="233"/>
      <c r="G597" s="233"/>
      <c r="H597" s="233"/>
      <c r="I597" s="233"/>
      <c r="J597" s="233"/>
      <c r="K597" s="233"/>
      <c r="L597" s="234"/>
      <c r="M597" s="241"/>
      <c r="N597" s="242"/>
      <c r="O597" s="242"/>
      <c r="P597" s="242"/>
      <c r="Q597" s="242"/>
      <c r="R597" s="242"/>
      <c r="S597" s="242"/>
      <c r="T597" s="242"/>
      <c r="U597" s="242"/>
      <c r="V597" s="242"/>
      <c r="W597" s="242"/>
      <c r="X597" s="242"/>
      <c r="Y597" s="242"/>
      <c r="Z597" s="242"/>
      <c r="AA597" s="242"/>
      <c r="AB597" s="242"/>
      <c r="AC597" s="242"/>
      <c r="AD597" s="242"/>
      <c r="AE597" s="242"/>
      <c r="AF597" s="242"/>
      <c r="AG597" s="243"/>
    </row>
    <row r="598" spans="4:33" s="14" customFormat="1" ht="21.75" customHeight="1" x14ac:dyDescent="0.25">
      <c r="D598" s="232"/>
      <c r="E598" s="233"/>
      <c r="F598" s="233"/>
      <c r="G598" s="233"/>
      <c r="H598" s="233"/>
      <c r="I598" s="233"/>
      <c r="J598" s="233"/>
      <c r="K598" s="233"/>
      <c r="L598" s="234"/>
      <c r="M598" s="241"/>
      <c r="N598" s="242"/>
      <c r="O598" s="242"/>
      <c r="P598" s="242"/>
      <c r="Q598" s="242"/>
      <c r="R598" s="242"/>
      <c r="S598" s="242"/>
      <c r="T598" s="242"/>
      <c r="U598" s="242"/>
      <c r="V598" s="242"/>
      <c r="W598" s="242"/>
      <c r="X598" s="242"/>
      <c r="Y598" s="242"/>
      <c r="Z598" s="242"/>
      <c r="AA598" s="242"/>
      <c r="AB598" s="242"/>
      <c r="AC598" s="242"/>
      <c r="AD598" s="242"/>
      <c r="AE598" s="242"/>
      <c r="AF598" s="242"/>
      <c r="AG598" s="243"/>
    </row>
    <row r="599" spans="4:33" s="14" customFormat="1" ht="19.5" customHeight="1" x14ac:dyDescent="0.25">
      <c r="D599" s="232"/>
      <c r="E599" s="233"/>
      <c r="F599" s="233"/>
      <c r="G599" s="233"/>
      <c r="H599" s="233"/>
      <c r="I599" s="233"/>
      <c r="J599" s="233"/>
      <c r="K599" s="233"/>
      <c r="L599" s="234"/>
      <c r="M599" s="241"/>
      <c r="N599" s="242"/>
      <c r="O599" s="242"/>
      <c r="P599" s="242"/>
      <c r="Q599" s="242"/>
      <c r="R599" s="242"/>
      <c r="S599" s="242"/>
      <c r="T599" s="242"/>
      <c r="U599" s="242"/>
      <c r="V599" s="242"/>
      <c r="W599" s="242"/>
      <c r="X599" s="242"/>
      <c r="Y599" s="242"/>
      <c r="Z599" s="242"/>
      <c r="AA599" s="242"/>
      <c r="AB599" s="242"/>
      <c r="AC599" s="242"/>
      <c r="AD599" s="242"/>
      <c r="AE599" s="242"/>
      <c r="AF599" s="242"/>
      <c r="AG599" s="243"/>
    </row>
    <row r="600" spans="4:33" s="14" customFormat="1" ht="18.75" customHeight="1" x14ac:dyDescent="0.25">
      <c r="D600" s="232"/>
      <c r="E600" s="233"/>
      <c r="F600" s="233"/>
      <c r="G600" s="233"/>
      <c r="H600" s="233"/>
      <c r="I600" s="233"/>
      <c r="J600" s="233"/>
      <c r="K600" s="233"/>
      <c r="L600" s="234"/>
      <c r="M600" s="241"/>
      <c r="N600" s="242"/>
      <c r="O600" s="242"/>
      <c r="P600" s="242"/>
      <c r="Q600" s="242"/>
      <c r="R600" s="242"/>
      <c r="S600" s="242"/>
      <c r="T600" s="242"/>
      <c r="U600" s="242"/>
      <c r="V600" s="242"/>
      <c r="W600" s="242"/>
      <c r="X600" s="242"/>
      <c r="Y600" s="242"/>
      <c r="Z600" s="242"/>
      <c r="AA600" s="242"/>
      <c r="AB600" s="242"/>
      <c r="AC600" s="242"/>
      <c r="AD600" s="242"/>
      <c r="AE600" s="242"/>
      <c r="AF600" s="242"/>
      <c r="AG600" s="243"/>
    </row>
    <row r="601" spans="4:33" s="14" customFormat="1" ht="17.25" customHeight="1" x14ac:dyDescent="0.25">
      <c r="D601" s="232"/>
      <c r="E601" s="233"/>
      <c r="F601" s="233"/>
      <c r="G601" s="233"/>
      <c r="H601" s="233"/>
      <c r="I601" s="233"/>
      <c r="J601" s="233"/>
      <c r="K601" s="233"/>
      <c r="L601" s="234"/>
      <c r="M601" s="241"/>
      <c r="N601" s="242"/>
      <c r="O601" s="242"/>
      <c r="P601" s="242"/>
      <c r="Q601" s="242"/>
      <c r="R601" s="242"/>
      <c r="S601" s="242"/>
      <c r="T601" s="242"/>
      <c r="U601" s="242"/>
      <c r="V601" s="242"/>
      <c r="W601" s="242"/>
      <c r="X601" s="242"/>
      <c r="Y601" s="242"/>
      <c r="Z601" s="242"/>
      <c r="AA601" s="242"/>
      <c r="AB601" s="242"/>
      <c r="AC601" s="242"/>
      <c r="AD601" s="242"/>
      <c r="AE601" s="242"/>
      <c r="AF601" s="242"/>
      <c r="AG601" s="243"/>
    </row>
    <row r="602" spans="4:33" s="14" customFormat="1" ht="21" customHeight="1" thickBot="1" x14ac:dyDescent="0.3">
      <c r="D602" s="235"/>
      <c r="E602" s="236"/>
      <c r="F602" s="236"/>
      <c r="G602" s="236"/>
      <c r="H602" s="236"/>
      <c r="I602" s="236"/>
      <c r="J602" s="236"/>
      <c r="K602" s="236"/>
      <c r="L602" s="237"/>
      <c r="M602" s="244"/>
      <c r="N602" s="245"/>
      <c r="O602" s="245"/>
      <c r="P602" s="245"/>
      <c r="Q602" s="245"/>
      <c r="R602" s="245"/>
      <c r="S602" s="245"/>
      <c r="T602" s="245"/>
      <c r="U602" s="245"/>
      <c r="V602" s="245"/>
      <c r="W602" s="245"/>
      <c r="X602" s="245"/>
      <c r="Y602" s="245"/>
      <c r="Z602" s="245"/>
      <c r="AA602" s="245"/>
      <c r="AB602" s="245"/>
      <c r="AC602" s="245"/>
      <c r="AD602" s="245"/>
      <c r="AE602" s="245"/>
      <c r="AF602" s="245"/>
      <c r="AG602" s="246"/>
    </row>
    <row r="603" spans="4:33" s="14" customFormat="1" ht="17.25" customHeight="1" thickBot="1" x14ac:dyDescent="0.3">
      <c r="D603" s="72"/>
      <c r="E603" s="72"/>
      <c r="F603" s="72"/>
      <c r="G603" s="72"/>
      <c r="H603" s="72"/>
      <c r="I603" s="72"/>
      <c r="J603" s="72"/>
      <c r="K603" s="72"/>
    </row>
    <row r="604" spans="4:33" s="14" customFormat="1" ht="21.75" customHeight="1" x14ac:dyDescent="0.25">
      <c r="D604" s="229" t="str">
        <f>IF(OR(M591="",O591=""),"vice",IF(M591&lt;O591,E589,P589))</f>
        <v>vice</v>
      </c>
      <c r="E604" s="230"/>
      <c r="F604" s="230"/>
      <c r="G604" s="230"/>
      <c r="H604" s="230"/>
      <c r="I604" s="230"/>
      <c r="J604" s="230"/>
      <c r="K604" s="230"/>
      <c r="L604" s="231"/>
      <c r="M604" s="238" t="s">
        <v>104</v>
      </c>
      <c r="N604" s="239"/>
      <c r="O604" s="239"/>
      <c r="P604" s="239"/>
      <c r="Q604" s="239"/>
      <c r="R604" s="239"/>
      <c r="S604" s="239"/>
      <c r="T604" s="239"/>
      <c r="U604" s="239"/>
      <c r="V604" s="239"/>
      <c r="W604" s="239"/>
      <c r="X604" s="239"/>
      <c r="Y604" s="239"/>
      <c r="Z604" s="239"/>
      <c r="AA604" s="239"/>
      <c r="AB604" s="239"/>
      <c r="AC604" s="239"/>
      <c r="AD604" s="239"/>
      <c r="AE604" s="239"/>
      <c r="AF604" s="239"/>
      <c r="AG604" s="240"/>
    </row>
    <row r="605" spans="4:33" s="14" customFormat="1" ht="21" customHeight="1" x14ac:dyDescent="0.25">
      <c r="D605" s="232"/>
      <c r="E605" s="233"/>
      <c r="F605" s="233"/>
      <c r="G605" s="233"/>
      <c r="H605" s="233"/>
      <c r="I605" s="233"/>
      <c r="J605" s="233"/>
      <c r="K605" s="233"/>
      <c r="L605" s="234"/>
      <c r="M605" s="241"/>
      <c r="N605" s="242"/>
      <c r="O605" s="242"/>
      <c r="P605" s="242"/>
      <c r="Q605" s="242"/>
      <c r="R605" s="242"/>
      <c r="S605" s="242"/>
      <c r="T605" s="242"/>
      <c r="U605" s="242"/>
      <c r="V605" s="242"/>
      <c r="W605" s="242"/>
      <c r="X605" s="242"/>
      <c r="Y605" s="242"/>
      <c r="Z605" s="242"/>
      <c r="AA605" s="242"/>
      <c r="AB605" s="242"/>
      <c r="AC605" s="242"/>
      <c r="AD605" s="242"/>
      <c r="AE605" s="242"/>
      <c r="AF605" s="242"/>
      <c r="AG605" s="243"/>
    </row>
    <row r="606" spans="4:33" s="14" customFormat="1" ht="28.5" customHeight="1" x14ac:dyDescent="0.25">
      <c r="D606" s="232"/>
      <c r="E606" s="233"/>
      <c r="F606" s="233"/>
      <c r="G606" s="233"/>
      <c r="H606" s="233"/>
      <c r="I606" s="233"/>
      <c r="J606" s="233"/>
      <c r="K606" s="233"/>
      <c r="L606" s="234"/>
      <c r="M606" s="241"/>
      <c r="N606" s="242"/>
      <c r="O606" s="242"/>
      <c r="P606" s="242"/>
      <c r="Q606" s="242"/>
      <c r="R606" s="242"/>
      <c r="S606" s="242"/>
      <c r="T606" s="242"/>
      <c r="U606" s="242"/>
      <c r="V606" s="242"/>
      <c r="W606" s="242"/>
      <c r="X606" s="242"/>
      <c r="Y606" s="242"/>
      <c r="Z606" s="242"/>
      <c r="AA606" s="242"/>
      <c r="AB606" s="242"/>
      <c r="AC606" s="242"/>
      <c r="AD606" s="242"/>
      <c r="AE606" s="242"/>
      <c r="AF606" s="242"/>
      <c r="AG606" s="243"/>
    </row>
    <row r="607" spans="4:33" s="14" customFormat="1" ht="23.25" customHeight="1" x14ac:dyDescent="0.25">
      <c r="D607" s="232"/>
      <c r="E607" s="233"/>
      <c r="F607" s="233"/>
      <c r="G607" s="233"/>
      <c r="H607" s="233"/>
      <c r="I607" s="233"/>
      <c r="J607" s="233"/>
      <c r="K607" s="233"/>
      <c r="L607" s="234"/>
      <c r="M607" s="241"/>
      <c r="N607" s="242"/>
      <c r="O607" s="242"/>
      <c r="P607" s="242"/>
      <c r="Q607" s="242"/>
      <c r="R607" s="242"/>
      <c r="S607" s="242"/>
      <c r="T607" s="242"/>
      <c r="U607" s="242"/>
      <c r="V607" s="242"/>
      <c r="W607" s="242"/>
      <c r="X607" s="242"/>
      <c r="Y607" s="242"/>
      <c r="Z607" s="242"/>
      <c r="AA607" s="242"/>
      <c r="AB607" s="242"/>
      <c r="AC607" s="242"/>
      <c r="AD607" s="242"/>
      <c r="AE607" s="242"/>
      <c r="AF607" s="242"/>
      <c r="AG607" s="243"/>
    </row>
    <row r="608" spans="4:33" s="14" customFormat="1" x14ac:dyDescent="0.25">
      <c r="D608" s="232"/>
      <c r="E608" s="233"/>
      <c r="F608" s="233"/>
      <c r="G608" s="233"/>
      <c r="H608" s="233"/>
      <c r="I608" s="233"/>
      <c r="J608" s="233"/>
      <c r="K608" s="233"/>
      <c r="L608" s="234"/>
      <c r="M608" s="241"/>
      <c r="N608" s="242"/>
      <c r="O608" s="242"/>
      <c r="P608" s="242"/>
      <c r="Q608" s="242"/>
      <c r="R608" s="242"/>
      <c r="S608" s="242"/>
      <c r="T608" s="242"/>
      <c r="U608" s="242"/>
      <c r="V608" s="242"/>
      <c r="W608" s="242"/>
      <c r="X608" s="242"/>
      <c r="Y608" s="242"/>
      <c r="Z608" s="242"/>
      <c r="AA608" s="242"/>
      <c r="AB608" s="242"/>
      <c r="AC608" s="242"/>
      <c r="AD608" s="242"/>
      <c r="AE608" s="242"/>
      <c r="AF608" s="242"/>
      <c r="AG608" s="243"/>
    </row>
    <row r="609" spans="4:33" s="14" customFormat="1" ht="27" customHeight="1" x14ac:dyDescent="0.25">
      <c r="D609" s="232"/>
      <c r="E609" s="233"/>
      <c r="F609" s="233"/>
      <c r="G609" s="233"/>
      <c r="H609" s="233"/>
      <c r="I609" s="233"/>
      <c r="J609" s="233"/>
      <c r="K609" s="233"/>
      <c r="L609" s="234"/>
      <c r="M609" s="241"/>
      <c r="N609" s="242"/>
      <c r="O609" s="242"/>
      <c r="P609" s="242"/>
      <c r="Q609" s="242"/>
      <c r="R609" s="242"/>
      <c r="S609" s="242"/>
      <c r="T609" s="242"/>
      <c r="U609" s="242"/>
      <c r="V609" s="242"/>
      <c r="W609" s="242"/>
      <c r="X609" s="242"/>
      <c r="Y609" s="242"/>
      <c r="Z609" s="242"/>
      <c r="AA609" s="242"/>
      <c r="AB609" s="242"/>
      <c r="AC609" s="242"/>
      <c r="AD609" s="242"/>
      <c r="AE609" s="242"/>
      <c r="AF609" s="242"/>
      <c r="AG609" s="243"/>
    </row>
    <row r="610" spans="4:33" s="14" customFormat="1" ht="26.25" customHeight="1" x14ac:dyDescent="0.25">
      <c r="D610" s="232"/>
      <c r="E610" s="233"/>
      <c r="F610" s="233"/>
      <c r="G610" s="233"/>
      <c r="H610" s="233"/>
      <c r="I610" s="233"/>
      <c r="J610" s="233"/>
      <c r="K610" s="233"/>
      <c r="L610" s="234"/>
      <c r="M610" s="241"/>
      <c r="N610" s="242"/>
      <c r="O610" s="242"/>
      <c r="P610" s="242"/>
      <c r="Q610" s="242"/>
      <c r="R610" s="242"/>
      <c r="S610" s="242"/>
      <c r="T610" s="242"/>
      <c r="U610" s="242"/>
      <c r="V610" s="242"/>
      <c r="W610" s="242"/>
      <c r="X610" s="242"/>
      <c r="Y610" s="242"/>
      <c r="Z610" s="242"/>
      <c r="AA610" s="242"/>
      <c r="AB610" s="242"/>
      <c r="AC610" s="242"/>
      <c r="AD610" s="242"/>
      <c r="AE610" s="242"/>
      <c r="AF610" s="242"/>
      <c r="AG610" s="243"/>
    </row>
    <row r="611" spans="4:33" s="14" customFormat="1" ht="21" customHeight="1" x14ac:dyDescent="0.25">
      <c r="D611" s="232"/>
      <c r="E611" s="233"/>
      <c r="F611" s="233"/>
      <c r="G611" s="233"/>
      <c r="H611" s="233"/>
      <c r="I611" s="233"/>
      <c r="J611" s="233"/>
      <c r="K611" s="233"/>
      <c r="L611" s="234"/>
      <c r="M611" s="241"/>
      <c r="N611" s="242"/>
      <c r="O611" s="242"/>
      <c r="P611" s="242"/>
      <c r="Q611" s="242"/>
      <c r="R611" s="242"/>
      <c r="S611" s="242"/>
      <c r="T611" s="242"/>
      <c r="U611" s="242"/>
      <c r="V611" s="242"/>
      <c r="W611" s="242"/>
      <c r="X611" s="242"/>
      <c r="Y611" s="242"/>
      <c r="Z611" s="242"/>
      <c r="AA611" s="242"/>
      <c r="AB611" s="242"/>
      <c r="AC611" s="242"/>
      <c r="AD611" s="242"/>
      <c r="AE611" s="242"/>
      <c r="AF611" s="242"/>
      <c r="AG611" s="243"/>
    </row>
    <row r="612" spans="4:33" s="14" customFormat="1" ht="24" customHeight="1" x14ac:dyDescent="0.25">
      <c r="D612" s="232"/>
      <c r="E612" s="233"/>
      <c r="F612" s="233"/>
      <c r="G612" s="233"/>
      <c r="H612" s="233"/>
      <c r="I612" s="233"/>
      <c r="J612" s="233"/>
      <c r="K612" s="233"/>
      <c r="L612" s="234"/>
      <c r="M612" s="241"/>
      <c r="N612" s="242"/>
      <c r="O612" s="242"/>
      <c r="P612" s="242"/>
      <c r="Q612" s="242"/>
      <c r="R612" s="242"/>
      <c r="S612" s="242"/>
      <c r="T612" s="242"/>
      <c r="U612" s="242"/>
      <c r="V612" s="242"/>
      <c r="W612" s="242"/>
      <c r="X612" s="242"/>
      <c r="Y612" s="242"/>
      <c r="Z612" s="242"/>
      <c r="AA612" s="242"/>
      <c r="AB612" s="242"/>
      <c r="AC612" s="242"/>
      <c r="AD612" s="242"/>
      <c r="AE612" s="242"/>
      <c r="AF612" s="242"/>
      <c r="AG612" s="243"/>
    </row>
    <row r="613" spans="4:33" s="14" customFormat="1" ht="24" customHeight="1" thickBot="1" x14ac:dyDescent="0.3">
      <c r="D613" s="235"/>
      <c r="E613" s="236"/>
      <c r="F613" s="236"/>
      <c r="G613" s="236"/>
      <c r="H613" s="236"/>
      <c r="I613" s="236"/>
      <c r="J613" s="236"/>
      <c r="K613" s="236"/>
      <c r="L613" s="237"/>
      <c r="M613" s="244"/>
      <c r="N613" s="245"/>
      <c r="O613" s="245"/>
      <c r="P613" s="245"/>
      <c r="Q613" s="245"/>
      <c r="R613" s="245"/>
      <c r="S613" s="245"/>
      <c r="T613" s="245"/>
      <c r="U613" s="245"/>
      <c r="V613" s="245"/>
      <c r="W613" s="245"/>
      <c r="X613" s="245"/>
      <c r="Y613" s="245"/>
      <c r="Z613" s="245"/>
      <c r="AA613" s="245"/>
      <c r="AB613" s="245"/>
      <c r="AC613" s="245"/>
      <c r="AD613" s="245"/>
      <c r="AE613" s="245"/>
      <c r="AF613" s="245"/>
      <c r="AG613" s="246"/>
    </row>
    <row r="614" spans="4:33" s="14" customFormat="1" ht="24.75" customHeight="1" thickBot="1" x14ac:dyDescent="0.3">
      <c r="D614" s="72"/>
      <c r="E614" s="72"/>
      <c r="F614" s="72"/>
      <c r="G614" s="72"/>
      <c r="H614" s="72"/>
      <c r="I614" s="72"/>
      <c r="J614" s="72"/>
      <c r="K614" s="72"/>
    </row>
    <row r="615" spans="4:33" s="14" customFormat="1" ht="24.75" customHeight="1" x14ac:dyDescent="0.25">
      <c r="D615" s="229" t="str">
        <f>IF(OR(M582="",O582=""),"3º Lugar",IF(M582&gt;O582,E580,P580))</f>
        <v>3º Lugar</v>
      </c>
      <c r="E615" s="230"/>
      <c r="F615" s="230"/>
      <c r="G615" s="230"/>
      <c r="H615" s="230"/>
      <c r="I615" s="230"/>
      <c r="J615" s="230"/>
      <c r="K615" s="230"/>
      <c r="L615" s="231"/>
      <c r="M615" s="238" t="s">
        <v>105</v>
      </c>
      <c r="N615" s="239"/>
      <c r="O615" s="239"/>
      <c r="P615" s="239"/>
      <c r="Q615" s="239"/>
      <c r="R615" s="239"/>
      <c r="S615" s="239"/>
      <c r="T615" s="239"/>
      <c r="U615" s="239"/>
      <c r="V615" s="239"/>
      <c r="W615" s="239"/>
      <c r="X615" s="239"/>
      <c r="Y615" s="239"/>
      <c r="Z615" s="239"/>
      <c r="AA615" s="239"/>
      <c r="AB615" s="239"/>
      <c r="AC615" s="239"/>
      <c r="AD615" s="239"/>
      <c r="AE615" s="239"/>
      <c r="AF615" s="239"/>
      <c r="AG615" s="240"/>
    </row>
    <row r="616" spans="4:33" s="14" customFormat="1" ht="18.75" customHeight="1" x14ac:dyDescent="0.25">
      <c r="D616" s="232"/>
      <c r="E616" s="233"/>
      <c r="F616" s="233"/>
      <c r="G616" s="233"/>
      <c r="H616" s="233"/>
      <c r="I616" s="233"/>
      <c r="J616" s="233"/>
      <c r="K616" s="233"/>
      <c r="L616" s="234"/>
      <c r="M616" s="241"/>
      <c r="N616" s="242"/>
      <c r="O616" s="242"/>
      <c r="P616" s="242"/>
      <c r="Q616" s="242"/>
      <c r="R616" s="242"/>
      <c r="S616" s="242"/>
      <c r="T616" s="242"/>
      <c r="U616" s="242"/>
      <c r="V616" s="242"/>
      <c r="W616" s="242"/>
      <c r="X616" s="242"/>
      <c r="Y616" s="242"/>
      <c r="Z616" s="242"/>
      <c r="AA616" s="242"/>
      <c r="AB616" s="242"/>
      <c r="AC616" s="242"/>
      <c r="AD616" s="242"/>
      <c r="AE616" s="242"/>
      <c r="AF616" s="242"/>
      <c r="AG616" s="243"/>
    </row>
    <row r="617" spans="4:33" s="14" customFormat="1" ht="26.25" customHeight="1" x14ac:dyDescent="0.25">
      <c r="D617" s="232"/>
      <c r="E617" s="233"/>
      <c r="F617" s="233"/>
      <c r="G617" s="233"/>
      <c r="H617" s="233"/>
      <c r="I617" s="233"/>
      <c r="J617" s="233"/>
      <c r="K617" s="233"/>
      <c r="L617" s="234"/>
      <c r="M617" s="241"/>
      <c r="N617" s="242"/>
      <c r="O617" s="242"/>
      <c r="P617" s="242"/>
      <c r="Q617" s="242"/>
      <c r="R617" s="242"/>
      <c r="S617" s="242"/>
      <c r="T617" s="242"/>
      <c r="U617" s="242"/>
      <c r="V617" s="242"/>
      <c r="W617" s="242"/>
      <c r="X617" s="242"/>
      <c r="Y617" s="242"/>
      <c r="Z617" s="242"/>
      <c r="AA617" s="242"/>
      <c r="AB617" s="242"/>
      <c r="AC617" s="242"/>
      <c r="AD617" s="242"/>
      <c r="AE617" s="242"/>
      <c r="AF617" s="242"/>
      <c r="AG617" s="243"/>
    </row>
    <row r="618" spans="4:33" s="14" customFormat="1" ht="21.75" customHeight="1" x14ac:dyDescent="0.25">
      <c r="D618" s="232"/>
      <c r="E618" s="233"/>
      <c r="F618" s="233"/>
      <c r="G618" s="233"/>
      <c r="H618" s="233"/>
      <c r="I618" s="233"/>
      <c r="J618" s="233"/>
      <c r="K618" s="233"/>
      <c r="L618" s="234"/>
      <c r="M618" s="241"/>
      <c r="N618" s="242"/>
      <c r="O618" s="242"/>
      <c r="P618" s="242"/>
      <c r="Q618" s="242"/>
      <c r="R618" s="242"/>
      <c r="S618" s="242"/>
      <c r="T618" s="242"/>
      <c r="U618" s="242"/>
      <c r="V618" s="242"/>
      <c r="W618" s="242"/>
      <c r="X618" s="242"/>
      <c r="Y618" s="242"/>
      <c r="Z618" s="242"/>
      <c r="AA618" s="242"/>
      <c r="AB618" s="242"/>
      <c r="AC618" s="242"/>
      <c r="AD618" s="242"/>
      <c r="AE618" s="242"/>
      <c r="AF618" s="242"/>
      <c r="AG618" s="243"/>
    </row>
    <row r="619" spans="4:33" x14ac:dyDescent="0.25">
      <c r="D619" s="232"/>
      <c r="E619" s="233"/>
      <c r="F619" s="233"/>
      <c r="G619" s="233"/>
      <c r="H619" s="233"/>
      <c r="I619" s="233"/>
      <c r="J619" s="233"/>
      <c r="K619" s="233"/>
      <c r="L619" s="234"/>
      <c r="M619" s="241"/>
      <c r="N619" s="242"/>
      <c r="O619" s="242"/>
      <c r="P619" s="242"/>
      <c r="Q619" s="242"/>
      <c r="R619" s="242"/>
      <c r="S619" s="242"/>
      <c r="T619" s="242"/>
      <c r="U619" s="242"/>
      <c r="V619" s="242"/>
      <c r="W619" s="242"/>
      <c r="X619" s="242"/>
      <c r="Y619" s="242"/>
      <c r="Z619" s="242"/>
      <c r="AA619" s="242"/>
      <c r="AB619" s="242"/>
      <c r="AC619" s="242"/>
      <c r="AD619" s="242"/>
      <c r="AE619" s="242"/>
      <c r="AF619" s="242"/>
      <c r="AG619" s="243"/>
    </row>
    <row r="620" spans="4:33" x14ac:dyDescent="0.25">
      <c r="D620" s="232"/>
      <c r="E620" s="233"/>
      <c r="F620" s="233"/>
      <c r="G620" s="233"/>
      <c r="H620" s="233"/>
      <c r="I620" s="233"/>
      <c r="J620" s="233"/>
      <c r="K620" s="233"/>
      <c r="L620" s="234"/>
      <c r="M620" s="241"/>
      <c r="N620" s="242"/>
      <c r="O620" s="242"/>
      <c r="P620" s="242"/>
      <c r="Q620" s="242"/>
      <c r="R620" s="242"/>
      <c r="S620" s="242"/>
      <c r="T620" s="242"/>
      <c r="U620" s="242"/>
      <c r="V620" s="242"/>
      <c r="W620" s="242"/>
      <c r="X620" s="242"/>
      <c r="Y620" s="242"/>
      <c r="Z620" s="242"/>
      <c r="AA620" s="242"/>
      <c r="AB620" s="242"/>
      <c r="AC620" s="242"/>
      <c r="AD620" s="242"/>
      <c r="AE620" s="242"/>
      <c r="AF620" s="242"/>
      <c r="AG620" s="243"/>
    </row>
    <row r="621" spans="4:33" x14ac:dyDescent="0.25">
      <c r="D621" s="232"/>
      <c r="E621" s="233"/>
      <c r="F621" s="233"/>
      <c r="G621" s="233"/>
      <c r="H621" s="233"/>
      <c r="I621" s="233"/>
      <c r="J621" s="233"/>
      <c r="K621" s="233"/>
      <c r="L621" s="234"/>
      <c r="M621" s="241"/>
      <c r="N621" s="242"/>
      <c r="O621" s="242"/>
      <c r="P621" s="242"/>
      <c r="Q621" s="242"/>
      <c r="R621" s="242"/>
      <c r="S621" s="242"/>
      <c r="T621" s="242"/>
      <c r="U621" s="242"/>
      <c r="V621" s="242"/>
      <c r="W621" s="242"/>
      <c r="X621" s="242"/>
      <c r="Y621" s="242"/>
      <c r="Z621" s="242"/>
      <c r="AA621" s="242"/>
      <c r="AB621" s="242"/>
      <c r="AC621" s="242"/>
      <c r="AD621" s="242"/>
      <c r="AE621" s="242"/>
      <c r="AF621" s="242"/>
      <c r="AG621" s="243"/>
    </row>
    <row r="622" spans="4:33" x14ac:dyDescent="0.25">
      <c r="D622" s="232"/>
      <c r="E622" s="233"/>
      <c r="F622" s="233"/>
      <c r="G622" s="233"/>
      <c r="H622" s="233"/>
      <c r="I622" s="233"/>
      <c r="J622" s="233"/>
      <c r="K622" s="233"/>
      <c r="L622" s="234"/>
      <c r="M622" s="241"/>
      <c r="N622" s="242"/>
      <c r="O622" s="242"/>
      <c r="P622" s="242"/>
      <c r="Q622" s="242"/>
      <c r="R622" s="242"/>
      <c r="S622" s="242"/>
      <c r="T622" s="242"/>
      <c r="U622" s="242"/>
      <c r="V622" s="242"/>
      <c r="W622" s="242"/>
      <c r="X622" s="242"/>
      <c r="Y622" s="242"/>
      <c r="Z622" s="242"/>
      <c r="AA622" s="242"/>
      <c r="AB622" s="242"/>
      <c r="AC622" s="242"/>
      <c r="AD622" s="242"/>
      <c r="AE622" s="242"/>
      <c r="AF622" s="242"/>
      <c r="AG622" s="243"/>
    </row>
    <row r="623" spans="4:33" x14ac:dyDescent="0.25">
      <c r="D623" s="232"/>
      <c r="E623" s="233"/>
      <c r="F623" s="233"/>
      <c r="G623" s="233"/>
      <c r="H623" s="233"/>
      <c r="I623" s="233"/>
      <c r="J623" s="233"/>
      <c r="K623" s="233"/>
      <c r="L623" s="234"/>
      <c r="M623" s="241"/>
      <c r="N623" s="242"/>
      <c r="O623" s="242"/>
      <c r="P623" s="242"/>
      <c r="Q623" s="242"/>
      <c r="R623" s="242"/>
      <c r="S623" s="242"/>
      <c r="T623" s="242"/>
      <c r="U623" s="242"/>
      <c r="V623" s="242"/>
      <c r="W623" s="242"/>
      <c r="X623" s="242"/>
      <c r="Y623" s="242"/>
      <c r="Z623" s="242"/>
      <c r="AA623" s="242"/>
      <c r="AB623" s="242"/>
      <c r="AC623" s="242"/>
      <c r="AD623" s="242"/>
      <c r="AE623" s="242"/>
      <c r="AF623" s="242"/>
      <c r="AG623" s="243"/>
    </row>
    <row r="624" spans="4:33" ht="15.75" thickBot="1" x14ac:dyDescent="0.3">
      <c r="D624" s="235"/>
      <c r="E624" s="236"/>
      <c r="F624" s="236"/>
      <c r="G624" s="236"/>
      <c r="H624" s="236"/>
      <c r="I624" s="236"/>
      <c r="J624" s="236"/>
      <c r="K624" s="236"/>
      <c r="L624" s="237"/>
      <c r="M624" s="244"/>
      <c r="N624" s="245"/>
      <c r="O624" s="245"/>
      <c r="P624" s="245"/>
      <c r="Q624" s="245"/>
      <c r="R624" s="245"/>
      <c r="S624" s="245"/>
      <c r="T624" s="245"/>
      <c r="U624" s="245"/>
      <c r="V624" s="245"/>
      <c r="W624" s="245"/>
      <c r="X624" s="245"/>
      <c r="Y624" s="245"/>
      <c r="Z624" s="245"/>
      <c r="AA624" s="245"/>
      <c r="AB624" s="245"/>
      <c r="AC624" s="245"/>
      <c r="AD624" s="245"/>
      <c r="AE624" s="245"/>
      <c r="AF624" s="245"/>
      <c r="AG624" s="246"/>
    </row>
    <row r="625" spans="4:33" ht="15.75" thickBot="1" x14ac:dyDescent="0.3">
      <c r="D625" s="75"/>
      <c r="E625" s="75"/>
      <c r="F625" s="75"/>
      <c r="G625" s="75"/>
      <c r="H625" s="75"/>
      <c r="I625" s="75"/>
      <c r="J625" s="75"/>
      <c r="K625" s="75"/>
    </row>
    <row r="626" spans="4:33" x14ac:dyDescent="0.25">
      <c r="D626" s="229" t="str">
        <f>IF(OR(M582="",O582=""),"4º Lugar",IF(M582&lt;O582,E580,P580))</f>
        <v>4º Lugar</v>
      </c>
      <c r="E626" s="230"/>
      <c r="F626" s="230"/>
      <c r="G626" s="230"/>
      <c r="H626" s="230"/>
      <c r="I626" s="230"/>
      <c r="J626" s="230"/>
      <c r="K626" s="230"/>
      <c r="L626" s="231"/>
      <c r="M626" s="238" t="s">
        <v>106</v>
      </c>
      <c r="N626" s="239"/>
      <c r="O626" s="239"/>
      <c r="P626" s="239"/>
      <c r="Q626" s="239"/>
      <c r="R626" s="239"/>
      <c r="S626" s="239"/>
      <c r="T626" s="239"/>
      <c r="U626" s="239"/>
      <c r="V626" s="239"/>
      <c r="W626" s="239"/>
      <c r="X626" s="239"/>
      <c r="Y626" s="239"/>
      <c r="Z626" s="239"/>
      <c r="AA626" s="239"/>
      <c r="AB626" s="239"/>
      <c r="AC626" s="239"/>
      <c r="AD626" s="239"/>
      <c r="AE626" s="239"/>
      <c r="AF626" s="239"/>
      <c r="AG626" s="240"/>
    </row>
    <row r="627" spans="4:33" x14ac:dyDescent="0.25">
      <c r="D627" s="232"/>
      <c r="E627" s="233"/>
      <c r="F627" s="233"/>
      <c r="G627" s="233"/>
      <c r="H627" s="233"/>
      <c r="I627" s="233"/>
      <c r="J627" s="233"/>
      <c r="K627" s="233"/>
      <c r="L627" s="234"/>
      <c r="M627" s="241"/>
      <c r="N627" s="242"/>
      <c r="O627" s="242"/>
      <c r="P627" s="242"/>
      <c r="Q627" s="242"/>
      <c r="R627" s="242"/>
      <c r="S627" s="242"/>
      <c r="T627" s="242"/>
      <c r="U627" s="242"/>
      <c r="V627" s="242"/>
      <c r="W627" s="242"/>
      <c r="X627" s="242"/>
      <c r="Y627" s="242"/>
      <c r="Z627" s="242"/>
      <c r="AA627" s="242"/>
      <c r="AB627" s="242"/>
      <c r="AC627" s="242"/>
      <c r="AD627" s="242"/>
      <c r="AE627" s="242"/>
      <c r="AF627" s="242"/>
      <c r="AG627" s="243"/>
    </row>
    <row r="628" spans="4:33" x14ac:dyDescent="0.25">
      <c r="D628" s="232"/>
      <c r="E628" s="233"/>
      <c r="F628" s="233"/>
      <c r="G628" s="233"/>
      <c r="H628" s="233"/>
      <c r="I628" s="233"/>
      <c r="J628" s="233"/>
      <c r="K628" s="233"/>
      <c r="L628" s="234"/>
      <c r="M628" s="241"/>
      <c r="N628" s="242"/>
      <c r="O628" s="242"/>
      <c r="P628" s="242"/>
      <c r="Q628" s="242"/>
      <c r="R628" s="242"/>
      <c r="S628" s="242"/>
      <c r="T628" s="242"/>
      <c r="U628" s="242"/>
      <c r="V628" s="242"/>
      <c r="W628" s="242"/>
      <c r="X628" s="242"/>
      <c r="Y628" s="242"/>
      <c r="Z628" s="242"/>
      <c r="AA628" s="242"/>
      <c r="AB628" s="242"/>
      <c r="AC628" s="242"/>
      <c r="AD628" s="242"/>
      <c r="AE628" s="242"/>
      <c r="AF628" s="242"/>
      <c r="AG628" s="243"/>
    </row>
    <row r="629" spans="4:33" x14ac:dyDescent="0.25">
      <c r="D629" s="232"/>
      <c r="E629" s="233"/>
      <c r="F629" s="233"/>
      <c r="G629" s="233"/>
      <c r="H629" s="233"/>
      <c r="I629" s="233"/>
      <c r="J629" s="233"/>
      <c r="K629" s="233"/>
      <c r="L629" s="234"/>
      <c r="M629" s="241"/>
      <c r="N629" s="242"/>
      <c r="O629" s="242"/>
      <c r="P629" s="242"/>
      <c r="Q629" s="242"/>
      <c r="R629" s="242"/>
      <c r="S629" s="242"/>
      <c r="T629" s="242"/>
      <c r="U629" s="242"/>
      <c r="V629" s="242"/>
      <c r="W629" s="242"/>
      <c r="X629" s="242"/>
      <c r="Y629" s="242"/>
      <c r="Z629" s="242"/>
      <c r="AA629" s="242"/>
      <c r="AB629" s="242"/>
      <c r="AC629" s="242"/>
      <c r="AD629" s="242"/>
      <c r="AE629" s="242"/>
      <c r="AF629" s="242"/>
      <c r="AG629" s="243"/>
    </row>
    <row r="630" spans="4:33" x14ac:dyDescent="0.25">
      <c r="D630" s="232"/>
      <c r="E630" s="233"/>
      <c r="F630" s="233"/>
      <c r="G630" s="233"/>
      <c r="H630" s="233"/>
      <c r="I630" s="233"/>
      <c r="J630" s="233"/>
      <c r="K630" s="233"/>
      <c r="L630" s="234"/>
      <c r="M630" s="241"/>
      <c r="N630" s="242"/>
      <c r="O630" s="242"/>
      <c r="P630" s="242"/>
      <c r="Q630" s="242"/>
      <c r="R630" s="242"/>
      <c r="S630" s="242"/>
      <c r="T630" s="242"/>
      <c r="U630" s="242"/>
      <c r="V630" s="242"/>
      <c r="W630" s="242"/>
      <c r="X630" s="242"/>
      <c r="Y630" s="242"/>
      <c r="Z630" s="242"/>
      <c r="AA630" s="242"/>
      <c r="AB630" s="242"/>
      <c r="AC630" s="242"/>
      <c r="AD630" s="242"/>
      <c r="AE630" s="242"/>
      <c r="AF630" s="242"/>
      <c r="AG630" s="243"/>
    </row>
    <row r="631" spans="4:33" x14ac:dyDescent="0.25">
      <c r="D631" s="232"/>
      <c r="E631" s="233"/>
      <c r="F631" s="233"/>
      <c r="G631" s="233"/>
      <c r="H631" s="233"/>
      <c r="I631" s="233"/>
      <c r="J631" s="233"/>
      <c r="K631" s="233"/>
      <c r="L631" s="234"/>
      <c r="M631" s="241"/>
      <c r="N631" s="242"/>
      <c r="O631" s="242"/>
      <c r="P631" s="242"/>
      <c r="Q631" s="242"/>
      <c r="R631" s="242"/>
      <c r="S631" s="242"/>
      <c r="T631" s="242"/>
      <c r="U631" s="242"/>
      <c r="V631" s="242"/>
      <c r="W631" s="242"/>
      <c r="X631" s="242"/>
      <c r="Y631" s="242"/>
      <c r="Z631" s="242"/>
      <c r="AA631" s="242"/>
      <c r="AB631" s="242"/>
      <c r="AC631" s="242"/>
      <c r="AD631" s="242"/>
      <c r="AE631" s="242"/>
      <c r="AF631" s="242"/>
      <c r="AG631" s="243"/>
    </row>
    <row r="632" spans="4:33" x14ac:dyDescent="0.25">
      <c r="D632" s="232"/>
      <c r="E632" s="233"/>
      <c r="F632" s="233"/>
      <c r="G632" s="233"/>
      <c r="H632" s="233"/>
      <c r="I632" s="233"/>
      <c r="J632" s="233"/>
      <c r="K632" s="233"/>
      <c r="L632" s="234"/>
      <c r="M632" s="241"/>
      <c r="N632" s="242"/>
      <c r="O632" s="242"/>
      <c r="P632" s="242"/>
      <c r="Q632" s="242"/>
      <c r="R632" s="242"/>
      <c r="S632" s="242"/>
      <c r="T632" s="242"/>
      <c r="U632" s="242"/>
      <c r="V632" s="242"/>
      <c r="W632" s="242"/>
      <c r="X632" s="242"/>
      <c r="Y632" s="242"/>
      <c r="Z632" s="242"/>
      <c r="AA632" s="242"/>
      <c r="AB632" s="242"/>
      <c r="AC632" s="242"/>
      <c r="AD632" s="242"/>
      <c r="AE632" s="242"/>
      <c r="AF632" s="242"/>
      <c r="AG632" s="243"/>
    </row>
    <row r="633" spans="4:33" x14ac:dyDescent="0.25">
      <c r="D633" s="232"/>
      <c r="E633" s="233"/>
      <c r="F633" s="233"/>
      <c r="G633" s="233"/>
      <c r="H633" s="233"/>
      <c r="I633" s="233"/>
      <c r="J633" s="233"/>
      <c r="K633" s="233"/>
      <c r="L633" s="234"/>
      <c r="M633" s="241"/>
      <c r="N633" s="242"/>
      <c r="O633" s="242"/>
      <c r="P633" s="242"/>
      <c r="Q633" s="242"/>
      <c r="R633" s="242"/>
      <c r="S633" s="242"/>
      <c r="T633" s="242"/>
      <c r="U633" s="242"/>
      <c r="V633" s="242"/>
      <c r="W633" s="242"/>
      <c r="X633" s="242"/>
      <c r="Y633" s="242"/>
      <c r="Z633" s="242"/>
      <c r="AA633" s="242"/>
      <c r="AB633" s="242"/>
      <c r="AC633" s="242"/>
      <c r="AD633" s="242"/>
      <c r="AE633" s="242"/>
      <c r="AF633" s="242"/>
      <c r="AG633" s="243"/>
    </row>
    <row r="634" spans="4:33" x14ac:dyDescent="0.25">
      <c r="D634" s="232"/>
      <c r="E634" s="233"/>
      <c r="F634" s="233"/>
      <c r="G634" s="233"/>
      <c r="H634" s="233"/>
      <c r="I634" s="233"/>
      <c r="J634" s="233"/>
      <c r="K634" s="233"/>
      <c r="L634" s="234"/>
      <c r="M634" s="241"/>
      <c r="N634" s="242"/>
      <c r="O634" s="242"/>
      <c r="P634" s="242"/>
      <c r="Q634" s="242"/>
      <c r="R634" s="242"/>
      <c r="S634" s="242"/>
      <c r="T634" s="242"/>
      <c r="U634" s="242"/>
      <c r="V634" s="242"/>
      <c r="W634" s="242"/>
      <c r="X634" s="242"/>
      <c r="Y634" s="242"/>
      <c r="Z634" s="242"/>
      <c r="AA634" s="242"/>
      <c r="AB634" s="242"/>
      <c r="AC634" s="242"/>
      <c r="AD634" s="242"/>
      <c r="AE634" s="242"/>
      <c r="AF634" s="242"/>
      <c r="AG634" s="243"/>
    </row>
    <row r="635" spans="4:33" ht="15.75" thickBot="1" x14ac:dyDescent="0.3">
      <c r="D635" s="235"/>
      <c r="E635" s="236"/>
      <c r="F635" s="236"/>
      <c r="G635" s="236"/>
      <c r="H635" s="236"/>
      <c r="I635" s="236"/>
      <c r="J635" s="236"/>
      <c r="K635" s="236"/>
      <c r="L635" s="237"/>
      <c r="M635" s="244"/>
      <c r="N635" s="245"/>
      <c r="O635" s="245"/>
      <c r="P635" s="245"/>
      <c r="Q635" s="245"/>
      <c r="R635" s="245"/>
      <c r="S635" s="245"/>
      <c r="T635" s="245"/>
      <c r="U635" s="245"/>
      <c r="V635" s="245"/>
      <c r="W635" s="245"/>
      <c r="X635" s="245"/>
      <c r="Y635" s="245"/>
      <c r="Z635" s="245"/>
      <c r="AA635" s="245"/>
      <c r="AB635" s="245"/>
      <c r="AC635" s="245"/>
      <c r="AD635" s="245"/>
      <c r="AE635" s="245"/>
      <c r="AF635" s="245"/>
      <c r="AG635" s="246"/>
    </row>
    <row r="636" spans="4:33" ht="15.75" thickBot="1" x14ac:dyDescent="0.3">
      <c r="D636" s="75"/>
      <c r="E636" s="75"/>
      <c r="F636" s="75"/>
      <c r="G636" s="75"/>
      <c r="H636" s="75"/>
      <c r="I636" s="75"/>
      <c r="J636" s="75"/>
      <c r="K636" s="75"/>
    </row>
    <row r="637" spans="4:33" x14ac:dyDescent="0.25">
      <c r="D637" s="229" t="str">
        <f>IF(OR(M573="",O573=""),"5º Lugar",IF(M573&gt;O573,E571,P571))</f>
        <v>5º Lugar</v>
      </c>
      <c r="E637" s="230"/>
      <c r="F637" s="230"/>
      <c r="G637" s="230"/>
      <c r="H637" s="230"/>
      <c r="I637" s="230"/>
      <c r="J637" s="230"/>
      <c r="K637" s="230"/>
      <c r="L637" s="231"/>
      <c r="M637" s="238" t="s">
        <v>107</v>
      </c>
      <c r="N637" s="239"/>
      <c r="O637" s="239"/>
      <c r="P637" s="239"/>
      <c r="Q637" s="239"/>
      <c r="R637" s="239"/>
      <c r="S637" s="239"/>
      <c r="T637" s="239"/>
      <c r="U637" s="239"/>
      <c r="V637" s="239"/>
      <c r="W637" s="239"/>
      <c r="X637" s="239"/>
      <c r="Y637" s="239"/>
      <c r="Z637" s="239"/>
      <c r="AA637" s="239"/>
      <c r="AB637" s="239"/>
      <c r="AC637" s="239"/>
      <c r="AD637" s="239"/>
      <c r="AE637" s="239"/>
      <c r="AF637" s="239"/>
      <c r="AG637" s="240"/>
    </row>
    <row r="638" spans="4:33" x14ac:dyDescent="0.25">
      <c r="D638" s="232"/>
      <c r="E638" s="233"/>
      <c r="F638" s="233"/>
      <c r="G638" s="233"/>
      <c r="H638" s="233"/>
      <c r="I638" s="233"/>
      <c r="J638" s="233"/>
      <c r="K638" s="233"/>
      <c r="L638" s="234"/>
      <c r="M638" s="241"/>
      <c r="N638" s="242"/>
      <c r="O638" s="242"/>
      <c r="P638" s="242"/>
      <c r="Q638" s="242"/>
      <c r="R638" s="242"/>
      <c r="S638" s="242"/>
      <c r="T638" s="242"/>
      <c r="U638" s="242"/>
      <c r="V638" s="242"/>
      <c r="W638" s="242"/>
      <c r="X638" s="242"/>
      <c r="Y638" s="242"/>
      <c r="Z638" s="242"/>
      <c r="AA638" s="242"/>
      <c r="AB638" s="242"/>
      <c r="AC638" s="242"/>
      <c r="AD638" s="242"/>
      <c r="AE638" s="242"/>
      <c r="AF638" s="242"/>
      <c r="AG638" s="243"/>
    </row>
    <row r="639" spans="4:33" x14ac:dyDescent="0.25">
      <c r="D639" s="232"/>
      <c r="E639" s="233"/>
      <c r="F639" s="233"/>
      <c r="G639" s="233"/>
      <c r="H639" s="233"/>
      <c r="I639" s="233"/>
      <c r="J639" s="233"/>
      <c r="K639" s="233"/>
      <c r="L639" s="234"/>
      <c r="M639" s="241"/>
      <c r="N639" s="242"/>
      <c r="O639" s="242"/>
      <c r="P639" s="242"/>
      <c r="Q639" s="242"/>
      <c r="R639" s="242"/>
      <c r="S639" s="242"/>
      <c r="T639" s="242"/>
      <c r="U639" s="242"/>
      <c r="V639" s="242"/>
      <c r="W639" s="242"/>
      <c r="X639" s="242"/>
      <c r="Y639" s="242"/>
      <c r="Z639" s="242"/>
      <c r="AA639" s="242"/>
      <c r="AB639" s="242"/>
      <c r="AC639" s="242"/>
      <c r="AD639" s="242"/>
      <c r="AE639" s="242"/>
      <c r="AF639" s="242"/>
      <c r="AG639" s="243"/>
    </row>
    <row r="640" spans="4:33" x14ac:dyDescent="0.25">
      <c r="D640" s="232"/>
      <c r="E640" s="233"/>
      <c r="F640" s="233"/>
      <c r="G640" s="233"/>
      <c r="H640" s="233"/>
      <c r="I640" s="233"/>
      <c r="J640" s="233"/>
      <c r="K640" s="233"/>
      <c r="L640" s="234"/>
      <c r="M640" s="241"/>
      <c r="N640" s="242"/>
      <c r="O640" s="242"/>
      <c r="P640" s="242"/>
      <c r="Q640" s="242"/>
      <c r="R640" s="242"/>
      <c r="S640" s="242"/>
      <c r="T640" s="242"/>
      <c r="U640" s="242"/>
      <c r="V640" s="242"/>
      <c r="W640" s="242"/>
      <c r="X640" s="242"/>
      <c r="Y640" s="242"/>
      <c r="Z640" s="242"/>
      <c r="AA640" s="242"/>
      <c r="AB640" s="242"/>
      <c r="AC640" s="242"/>
      <c r="AD640" s="242"/>
      <c r="AE640" s="242"/>
      <c r="AF640" s="242"/>
      <c r="AG640" s="243"/>
    </row>
    <row r="641" spans="4:33" x14ac:dyDescent="0.25">
      <c r="D641" s="232"/>
      <c r="E641" s="233"/>
      <c r="F641" s="233"/>
      <c r="G641" s="233"/>
      <c r="H641" s="233"/>
      <c r="I641" s="233"/>
      <c r="J641" s="233"/>
      <c r="K641" s="233"/>
      <c r="L641" s="234"/>
      <c r="M641" s="241"/>
      <c r="N641" s="242"/>
      <c r="O641" s="242"/>
      <c r="P641" s="242"/>
      <c r="Q641" s="242"/>
      <c r="R641" s="242"/>
      <c r="S641" s="242"/>
      <c r="T641" s="242"/>
      <c r="U641" s="242"/>
      <c r="V641" s="242"/>
      <c r="W641" s="242"/>
      <c r="X641" s="242"/>
      <c r="Y641" s="242"/>
      <c r="Z641" s="242"/>
      <c r="AA641" s="242"/>
      <c r="AB641" s="242"/>
      <c r="AC641" s="242"/>
      <c r="AD641" s="242"/>
      <c r="AE641" s="242"/>
      <c r="AF641" s="242"/>
      <c r="AG641" s="243"/>
    </row>
    <row r="642" spans="4:33" x14ac:dyDescent="0.25">
      <c r="D642" s="232"/>
      <c r="E642" s="233"/>
      <c r="F642" s="233"/>
      <c r="G642" s="233"/>
      <c r="H642" s="233"/>
      <c r="I642" s="233"/>
      <c r="J642" s="233"/>
      <c r="K642" s="233"/>
      <c r="L642" s="234"/>
      <c r="M642" s="241"/>
      <c r="N642" s="242"/>
      <c r="O642" s="242"/>
      <c r="P642" s="242"/>
      <c r="Q642" s="242"/>
      <c r="R642" s="242"/>
      <c r="S642" s="242"/>
      <c r="T642" s="242"/>
      <c r="U642" s="242"/>
      <c r="V642" s="242"/>
      <c r="W642" s="242"/>
      <c r="X642" s="242"/>
      <c r="Y642" s="242"/>
      <c r="Z642" s="242"/>
      <c r="AA642" s="242"/>
      <c r="AB642" s="242"/>
      <c r="AC642" s="242"/>
      <c r="AD642" s="242"/>
      <c r="AE642" s="242"/>
      <c r="AF642" s="242"/>
      <c r="AG642" s="243"/>
    </row>
    <row r="643" spans="4:33" x14ac:dyDescent="0.25">
      <c r="D643" s="232"/>
      <c r="E643" s="233"/>
      <c r="F643" s="233"/>
      <c r="G643" s="233"/>
      <c r="H643" s="233"/>
      <c r="I643" s="233"/>
      <c r="J643" s="233"/>
      <c r="K643" s="233"/>
      <c r="L643" s="234"/>
      <c r="M643" s="241"/>
      <c r="N643" s="242"/>
      <c r="O643" s="242"/>
      <c r="P643" s="242"/>
      <c r="Q643" s="242"/>
      <c r="R643" s="242"/>
      <c r="S643" s="242"/>
      <c r="T643" s="242"/>
      <c r="U643" s="242"/>
      <c r="V643" s="242"/>
      <c r="W643" s="242"/>
      <c r="X643" s="242"/>
      <c r="Y643" s="242"/>
      <c r="Z643" s="242"/>
      <c r="AA643" s="242"/>
      <c r="AB643" s="242"/>
      <c r="AC643" s="242"/>
      <c r="AD643" s="242"/>
      <c r="AE643" s="242"/>
      <c r="AF643" s="242"/>
      <c r="AG643" s="243"/>
    </row>
    <row r="644" spans="4:33" x14ac:dyDescent="0.25">
      <c r="D644" s="232"/>
      <c r="E644" s="233"/>
      <c r="F644" s="233"/>
      <c r="G644" s="233"/>
      <c r="H644" s="233"/>
      <c r="I644" s="233"/>
      <c r="J644" s="233"/>
      <c r="K644" s="233"/>
      <c r="L644" s="234"/>
      <c r="M644" s="241"/>
      <c r="N644" s="242"/>
      <c r="O644" s="242"/>
      <c r="P644" s="242"/>
      <c r="Q644" s="242"/>
      <c r="R644" s="242"/>
      <c r="S644" s="242"/>
      <c r="T644" s="242"/>
      <c r="U644" s="242"/>
      <c r="V644" s="242"/>
      <c r="W644" s="242"/>
      <c r="X644" s="242"/>
      <c r="Y644" s="242"/>
      <c r="Z644" s="242"/>
      <c r="AA644" s="242"/>
      <c r="AB644" s="242"/>
      <c r="AC644" s="242"/>
      <c r="AD644" s="242"/>
      <c r="AE644" s="242"/>
      <c r="AF644" s="242"/>
      <c r="AG644" s="243"/>
    </row>
    <row r="645" spans="4:33" x14ac:dyDescent="0.25">
      <c r="D645" s="232"/>
      <c r="E645" s="233"/>
      <c r="F645" s="233"/>
      <c r="G645" s="233"/>
      <c r="H645" s="233"/>
      <c r="I645" s="233"/>
      <c r="J645" s="233"/>
      <c r="K645" s="233"/>
      <c r="L645" s="234"/>
      <c r="M645" s="241"/>
      <c r="N645" s="242"/>
      <c r="O645" s="242"/>
      <c r="P645" s="242"/>
      <c r="Q645" s="242"/>
      <c r="R645" s="242"/>
      <c r="S645" s="242"/>
      <c r="T645" s="242"/>
      <c r="U645" s="242"/>
      <c r="V645" s="242"/>
      <c r="W645" s="242"/>
      <c r="X645" s="242"/>
      <c r="Y645" s="242"/>
      <c r="Z645" s="242"/>
      <c r="AA645" s="242"/>
      <c r="AB645" s="242"/>
      <c r="AC645" s="242"/>
      <c r="AD645" s="242"/>
      <c r="AE645" s="242"/>
      <c r="AF645" s="242"/>
      <c r="AG645" s="243"/>
    </row>
    <row r="646" spans="4:33" ht="15.75" thickBot="1" x14ac:dyDescent="0.3">
      <c r="D646" s="235"/>
      <c r="E646" s="236"/>
      <c r="F646" s="236"/>
      <c r="G646" s="236"/>
      <c r="H646" s="236"/>
      <c r="I646" s="236"/>
      <c r="J646" s="236"/>
      <c r="K646" s="236"/>
      <c r="L646" s="237"/>
      <c r="M646" s="244"/>
      <c r="N646" s="245"/>
      <c r="O646" s="245"/>
      <c r="P646" s="245"/>
      <c r="Q646" s="245"/>
      <c r="R646" s="245"/>
      <c r="S646" s="245"/>
      <c r="T646" s="245"/>
      <c r="U646" s="245"/>
      <c r="V646" s="245"/>
      <c r="W646" s="245"/>
      <c r="X646" s="245"/>
      <c r="Y646" s="245"/>
      <c r="Z646" s="245"/>
      <c r="AA646" s="245"/>
      <c r="AB646" s="245"/>
      <c r="AC646" s="245"/>
      <c r="AD646" s="245"/>
      <c r="AE646" s="245"/>
      <c r="AF646" s="245"/>
      <c r="AG646" s="246"/>
    </row>
    <row r="647" spans="4:33" ht="15.75" thickBot="1" x14ac:dyDescent="0.3">
      <c r="D647" s="75"/>
      <c r="E647" s="75"/>
      <c r="F647" s="75"/>
      <c r="G647" s="75"/>
      <c r="H647" s="75"/>
      <c r="I647" s="75"/>
      <c r="J647" s="75"/>
      <c r="K647" s="75"/>
    </row>
    <row r="648" spans="4:33" x14ac:dyDescent="0.25">
      <c r="D648" s="229" t="str">
        <f>IF(OR(M573="",O573=""),"6º Lugar",IF(M573&lt;O573,E571,P571))</f>
        <v>6º Lugar</v>
      </c>
      <c r="E648" s="230"/>
      <c r="F648" s="230"/>
      <c r="G648" s="230"/>
      <c r="H648" s="230"/>
      <c r="I648" s="230"/>
      <c r="J648" s="230"/>
      <c r="K648" s="230"/>
      <c r="L648" s="231"/>
      <c r="M648" s="238" t="s">
        <v>108</v>
      </c>
      <c r="N648" s="239"/>
      <c r="O648" s="239"/>
      <c r="P648" s="239"/>
      <c r="Q648" s="239"/>
      <c r="R648" s="239"/>
      <c r="S648" s="239"/>
      <c r="T648" s="239"/>
      <c r="U648" s="239"/>
      <c r="V648" s="239"/>
      <c r="W648" s="239"/>
      <c r="X648" s="239"/>
      <c r="Y648" s="239"/>
      <c r="Z648" s="239"/>
      <c r="AA648" s="239"/>
      <c r="AB648" s="239"/>
      <c r="AC648" s="239"/>
      <c r="AD648" s="239"/>
      <c r="AE648" s="239"/>
      <c r="AF648" s="239"/>
      <c r="AG648" s="240"/>
    </row>
    <row r="649" spans="4:33" x14ac:dyDescent="0.25">
      <c r="D649" s="232"/>
      <c r="E649" s="233"/>
      <c r="F649" s="233"/>
      <c r="G649" s="233"/>
      <c r="H649" s="233"/>
      <c r="I649" s="233"/>
      <c r="J649" s="233"/>
      <c r="K649" s="233"/>
      <c r="L649" s="234"/>
      <c r="M649" s="241"/>
      <c r="N649" s="242"/>
      <c r="O649" s="242"/>
      <c r="P649" s="242"/>
      <c r="Q649" s="242"/>
      <c r="R649" s="242"/>
      <c r="S649" s="242"/>
      <c r="T649" s="242"/>
      <c r="U649" s="242"/>
      <c r="V649" s="242"/>
      <c r="W649" s="242"/>
      <c r="X649" s="242"/>
      <c r="Y649" s="242"/>
      <c r="Z649" s="242"/>
      <c r="AA649" s="242"/>
      <c r="AB649" s="242"/>
      <c r="AC649" s="242"/>
      <c r="AD649" s="242"/>
      <c r="AE649" s="242"/>
      <c r="AF649" s="242"/>
      <c r="AG649" s="243"/>
    </row>
    <row r="650" spans="4:33" x14ac:dyDescent="0.25">
      <c r="D650" s="232"/>
      <c r="E650" s="233"/>
      <c r="F650" s="233"/>
      <c r="G650" s="233"/>
      <c r="H650" s="233"/>
      <c r="I650" s="233"/>
      <c r="J650" s="233"/>
      <c r="K650" s="233"/>
      <c r="L650" s="234"/>
      <c r="M650" s="241"/>
      <c r="N650" s="242"/>
      <c r="O650" s="242"/>
      <c r="P650" s="242"/>
      <c r="Q650" s="242"/>
      <c r="R650" s="242"/>
      <c r="S650" s="242"/>
      <c r="T650" s="242"/>
      <c r="U650" s="242"/>
      <c r="V650" s="242"/>
      <c r="W650" s="242"/>
      <c r="X650" s="242"/>
      <c r="Y650" s="242"/>
      <c r="Z650" s="242"/>
      <c r="AA650" s="242"/>
      <c r="AB650" s="242"/>
      <c r="AC650" s="242"/>
      <c r="AD650" s="242"/>
      <c r="AE650" s="242"/>
      <c r="AF650" s="242"/>
      <c r="AG650" s="243"/>
    </row>
    <row r="651" spans="4:33" x14ac:dyDescent="0.25">
      <c r="D651" s="232"/>
      <c r="E651" s="233"/>
      <c r="F651" s="233"/>
      <c r="G651" s="233"/>
      <c r="H651" s="233"/>
      <c r="I651" s="233"/>
      <c r="J651" s="233"/>
      <c r="K651" s="233"/>
      <c r="L651" s="234"/>
      <c r="M651" s="241"/>
      <c r="N651" s="242"/>
      <c r="O651" s="242"/>
      <c r="P651" s="242"/>
      <c r="Q651" s="242"/>
      <c r="R651" s="242"/>
      <c r="S651" s="242"/>
      <c r="T651" s="242"/>
      <c r="U651" s="242"/>
      <c r="V651" s="242"/>
      <c r="W651" s="242"/>
      <c r="X651" s="242"/>
      <c r="Y651" s="242"/>
      <c r="Z651" s="242"/>
      <c r="AA651" s="242"/>
      <c r="AB651" s="242"/>
      <c r="AC651" s="242"/>
      <c r="AD651" s="242"/>
      <c r="AE651" s="242"/>
      <c r="AF651" s="242"/>
      <c r="AG651" s="243"/>
    </row>
    <row r="652" spans="4:33" x14ac:dyDescent="0.25">
      <c r="D652" s="232"/>
      <c r="E652" s="233"/>
      <c r="F652" s="233"/>
      <c r="G652" s="233"/>
      <c r="H652" s="233"/>
      <c r="I652" s="233"/>
      <c r="J652" s="233"/>
      <c r="K652" s="233"/>
      <c r="L652" s="234"/>
      <c r="M652" s="241"/>
      <c r="N652" s="242"/>
      <c r="O652" s="242"/>
      <c r="P652" s="242"/>
      <c r="Q652" s="242"/>
      <c r="R652" s="242"/>
      <c r="S652" s="242"/>
      <c r="T652" s="242"/>
      <c r="U652" s="242"/>
      <c r="V652" s="242"/>
      <c r="W652" s="242"/>
      <c r="X652" s="242"/>
      <c r="Y652" s="242"/>
      <c r="Z652" s="242"/>
      <c r="AA652" s="242"/>
      <c r="AB652" s="242"/>
      <c r="AC652" s="242"/>
      <c r="AD652" s="242"/>
      <c r="AE652" s="242"/>
      <c r="AF652" s="242"/>
      <c r="AG652" s="243"/>
    </row>
    <row r="653" spans="4:33" x14ac:dyDescent="0.25">
      <c r="D653" s="232"/>
      <c r="E653" s="233"/>
      <c r="F653" s="233"/>
      <c r="G653" s="233"/>
      <c r="H653" s="233"/>
      <c r="I653" s="233"/>
      <c r="J653" s="233"/>
      <c r="K653" s="233"/>
      <c r="L653" s="234"/>
      <c r="M653" s="241"/>
      <c r="N653" s="242"/>
      <c r="O653" s="242"/>
      <c r="P653" s="242"/>
      <c r="Q653" s="242"/>
      <c r="R653" s="242"/>
      <c r="S653" s="242"/>
      <c r="T653" s="242"/>
      <c r="U653" s="242"/>
      <c r="V653" s="242"/>
      <c r="W653" s="242"/>
      <c r="X653" s="242"/>
      <c r="Y653" s="242"/>
      <c r="Z653" s="242"/>
      <c r="AA653" s="242"/>
      <c r="AB653" s="242"/>
      <c r="AC653" s="242"/>
      <c r="AD653" s="242"/>
      <c r="AE653" s="242"/>
      <c r="AF653" s="242"/>
      <c r="AG653" s="243"/>
    </row>
    <row r="654" spans="4:33" x14ac:dyDescent="0.25">
      <c r="D654" s="232"/>
      <c r="E654" s="233"/>
      <c r="F654" s="233"/>
      <c r="G654" s="233"/>
      <c r="H654" s="233"/>
      <c r="I654" s="233"/>
      <c r="J654" s="233"/>
      <c r="K654" s="233"/>
      <c r="L654" s="234"/>
      <c r="M654" s="241"/>
      <c r="N654" s="242"/>
      <c r="O654" s="242"/>
      <c r="P654" s="242"/>
      <c r="Q654" s="242"/>
      <c r="R654" s="242"/>
      <c r="S654" s="242"/>
      <c r="T654" s="242"/>
      <c r="U654" s="242"/>
      <c r="V654" s="242"/>
      <c r="W654" s="242"/>
      <c r="X654" s="242"/>
      <c r="Y654" s="242"/>
      <c r="Z654" s="242"/>
      <c r="AA654" s="242"/>
      <c r="AB654" s="242"/>
      <c r="AC654" s="242"/>
      <c r="AD654" s="242"/>
      <c r="AE654" s="242"/>
      <c r="AF654" s="242"/>
      <c r="AG654" s="243"/>
    </row>
    <row r="655" spans="4:33" x14ac:dyDescent="0.25">
      <c r="D655" s="232"/>
      <c r="E655" s="233"/>
      <c r="F655" s="233"/>
      <c r="G655" s="233"/>
      <c r="H655" s="233"/>
      <c r="I655" s="233"/>
      <c r="J655" s="233"/>
      <c r="K655" s="233"/>
      <c r="L655" s="234"/>
      <c r="M655" s="241"/>
      <c r="N655" s="242"/>
      <c r="O655" s="242"/>
      <c r="P655" s="242"/>
      <c r="Q655" s="242"/>
      <c r="R655" s="242"/>
      <c r="S655" s="242"/>
      <c r="T655" s="242"/>
      <c r="U655" s="242"/>
      <c r="V655" s="242"/>
      <c r="W655" s="242"/>
      <c r="X655" s="242"/>
      <c r="Y655" s="242"/>
      <c r="Z655" s="242"/>
      <c r="AA655" s="242"/>
      <c r="AB655" s="242"/>
      <c r="AC655" s="242"/>
      <c r="AD655" s="242"/>
      <c r="AE655" s="242"/>
      <c r="AF655" s="242"/>
      <c r="AG655" s="243"/>
    </row>
    <row r="656" spans="4:33" x14ac:dyDescent="0.25">
      <c r="D656" s="232"/>
      <c r="E656" s="233"/>
      <c r="F656" s="233"/>
      <c r="G656" s="233"/>
      <c r="H656" s="233"/>
      <c r="I656" s="233"/>
      <c r="J656" s="233"/>
      <c r="K656" s="233"/>
      <c r="L656" s="234"/>
      <c r="M656" s="241"/>
      <c r="N656" s="242"/>
      <c r="O656" s="242"/>
      <c r="P656" s="242"/>
      <c r="Q656" s="242"/>
      <c r="R656" s="242"/>
      <c r="S656" s="242"/>
      <c r="T656" s="242"/>
      <c r="U656" s="242"/>
      <c r="V656" s="242"/>
      <c r="W656" s="242"/>
      <c r="X656" s="242"/>
      <c r="Y656" s="242"/>
      <c r="Z656" s="242"/>
      <c r="AA656" s="242"/>
      <c r="AB656" s="242"/>
      <c r="AC656" s="242"/>
      <c r="AD656" s="242"/>
      <c r="AE656" s="242"/>
      <c r="AF656" s="242"/>
      <c r="AG656" s="243"/>
    </row>
    <row r="657" spans="4:33" ht="15.75" thickBot="1" x14ac:dyDescent="0.3">
      <c r="D657" s="235"/>
      <c r="E657" s="236"/>
      <c r="F657" s="236"/>
      <c r="G657" s="236"/>
      <c r="H657" s="236"/>
      <c r="I657" s="236"/>
      <c r="J657" s="236"/>
      <c r="K657" s="236"/>
      <c r="L657" s="237"/>
      <c r="M657" s="244"/>
      <c r="N657" s="245"/>
      <c r="O657" s="245"/>
      <c r="P657" s="245"/>
      <c r="Q657" s="245"/>
      <c r="R657" s="245"/>
      <c r="S657" s="245"/>
      <c r="T657" s="245"/>
      <c r="U657" s="245"/>
      <c r="V657" s="245"/>
      <c r="W657" s="245"/>
      <c r="X657" s="245"/>
      <c r="Y657" s="245"/>
      <c r="Z657" s="245"/>
      <c r="AA657" s="245"/>
      <c r="AB657" s="245"/>
      <c r="AC657" s="245"/>
      <c r="AD657" s="245"/>
      <c r="AE657" s="245"/>
      <c r="AF657" s="245"/>
      <c r="AG657" s="246"/>
    </row>
    <row r="658" spans="4:33" ht="15.75" thickBot="1" x14ac:dyDescent="0.3">
      <c r="D658" s="75"/>
      <c r="E658" s="75"/>
      <c r="F658" s="75"/>
      <c r="G658" s="75"/>
      <c r="H658" s="75"/>
      <c r="I658" s="75"/>
      <c r="J658" s="75"/>
      <c r="K658" s="75"/>
    </row>
    <row r="659" spans="4:33" x14ac:dyDescent="0.25">
      <c r="D659" s="229" t="str">
        <f>IF(OR(M564="",O564=""),"7º Lugar",IF(M564&gt;O564,E562,P562))</f>
        <v>7º Lugar</v>
      </c>
      <c r="E659" s="230"/>
      <c r="F659" s="230"/>
      <c r="G659" s="230"/>
      <c r="H659" s="230"/>
      <c r="I659" s="230"/>
      <c r="J659" s="230"/>
      <c r="K659" s="230"/>
      <c r="L659" s="231"/>
      <c r="M659" s="238" t="s">
        <v>109</v>
      </c>
      <c r="N659" s="239"/>
      <c r="O659" s="239"/>
      <c r="P659" s="239"/>
      <c r="Q659" s="239"/>
      <c r="R659" s="239"/>
      <c r="S659" s="239"/>
      <c r="T659" s="239"/>
      <c r="U659" s="239"/>
      <c r="V659" s="239"/>
      <c r="W659" s="239"/>
      <c r="X659" s="239"/>
      <c r="Y659" s="239"/>
      <c r="Z659" s="239"/>
      <c r="AA659" s="239"/>
      <c r="AB659" s="239"/>
      <c r="AC659" s="239"/>
      <c r="AD659" s="239"/>
      <c r="AE659" s="239"/>
      <c r="AF659" s="239"/>
      <c r="AG659" s="240"/>
    </row>
    <row r="660" spans="4:33" x14ac:dyDescent="0.25">
      <c r="D660" s="232"/>
      <c r="E660" s="233"/>
      <c r="F660" s="233"/>
      <c r="G660" s="233"/>
      <c r="H660" s="233"/>
      <c r="I660" s="233"/>
      <c r="J660" s="233"/>
      <c r="K660" s="233"/>
      <c r="L660" s="234"/>
      <c r="M660" s="241"/>
      <c r="N660" s="242"/>
      <c r="O660" s="242"/>
      <c r="P660" s="242"/>
      <c r="Q660" s="242"/>
      <c r="R660" s="242"/>
      <c r="S660" s="242"/>
      <c r="T660" s="242"/>
      <c r="U660" s="242"/>
      <c r="V660" s="242"/>
      <c r="W660" s="242"/>
      <c r="X660" s="242"/>
      <c r="Y660" s="242"/>
      <c r="Z660" s="242"/>
      <c r="AA660" s="242"/>
      <c r="AB660" s="242"/>
      <c r="AC660" s="242"/>
      <c r="AD660" s="242"/>
      <c r="AE660" s="242"/>
      <c r="AF660" s="242"/>
      <c r="AG660" s="243"/>
    </row>
    <row r="661" spans="4:33" x14ac:dyDescent="0.25">
      <c r="D661" s="232"/>
      <c r="E661" s="233"/>
      <c r="F661" s="233"/>
      <c r="G661" s="233"/>
      <c r="H661" s="233"/>
      <c r="I661" s="233"/>
      <c r="J661" s="233"/>
      <c r="K661" s="233"/>
      <c r="L661" s="234"/>
      <c r="M661" s="241"/>
      <c r="N661" s="242"/>
      <c r="O661" s="242"/>
      <c r="P661" s="242"/>
      <c r="Q661" s="242"/>
      <c r="R661" s="242"/>
      <c r="S661" s="242"/>
      <c r="T661" s="242"/>
      <c r="U661" s="242"/>
      <c r="V661" s="242"/>
      <c r="W661" s="242"/>
      <c r="X661" s="242"/>
      <c r="Y661" s="242"/>
      <c r="Z661" s="242"/>
      <c r="AA661" s="242"/>
      <c r="AB661" s="242"/>
      <c r="AC661" s="242"/>
      <c r="AD661" s="242"/>
      <c r="AE661" s="242"/>
      <c r="AF661" s="242"/>
      <c r="AG661" s="243"/>
    </row>
    <row r="662" spans="4:33" x14ac:dyDescent="0.25">
      <c r="D662" s="232"/>
      <c r="E662" s="233"/>
      <c r="F662" s="233"/>
      <c r="G662" s="233"/>
      <c r="H662" s="233"/>
      <c r="I662" s="233"/>
      <c r="J662" s="233"/>
      <c r="K662" s="233"/>
      <c r="L662" s="234"/>
      <c r="M662" s="241"/>
      <c r="N662" s="242"/>
      <c r="O662" s="242"/>
      <c r="P662" s="242"/>
      <c r="Q662" s="242"/>
      <c r="R662" s="242"/>
      <c r="S662" s="242"/>
      <c r="T662" s="242"/>
      <c r="U662" s="242"/>
      <c r="V662" s="242"/>
      <c r="W662" s="242"/>
      <c r="X662" s="242"/>
      <c r="Y662" s="242"/>
      <c r="Z662" s="242"/>
      <c r="AA662" s="242"/>
      <c r="AB662" s="242"/>
      <c r="AC662" s="242"/>
      <c r="AD662" s="242"/>
      <c r="AE662" s="242"/>
      <c r="AF662" s="242"/>
      <c r="AG662" s="243"/>
    </row>
    <row r="663" spans="4:33" x14ac:dyDescent="0.25">
      <c r="D663" s="232"/>
      <c r="E663" s="233"/>
      <c r="F663" s="233"/>
      <c r="G663" s="233"/>
      <c r="H663" s="233"/>
      <c r="I663" s="233"/>
      <c r="J663" s="233"/>
      <c r="K663" s="233"/>
      <c r="L663" s="234"/>
      <c r="M663" s="241"/>
      <c r="N663" s="242"/>
      <c r="O663" s="242"/>
      <c r="P663" s="242"/>
      <c r="Q663" s="242"/>
      <c r="R663" s="242"/>
      <c r="S663" s="242"/>
      <c r="T663" s="242"/>
      <c r="U663" s="242"/>
      <c r="V663" s="242"/>
      <c r="W663" s="242"/>
      <c r="X663" s="242"/>
      <c r="Y663" s="242"/>
      <c r="Z663" s="242"/>
      <c r="AA663" s="242"/>
      <c r="AB663" s="242"/>
      <c r="AC663" s="242"/>
      <c r="AD663" s="242"/>
      <c r="AE663" s="242"/>
      <c r="AF663" s="242"/>
      <c r="AG663" s="243"/>
    </row>
    <row r="664" spans="4:33" x14ac:dyDescent="0.25">
      <c r="D664" s="232"/>
      <c r="E664" s="233"/>
      <c r="F664" s="233"/>
      <c r="G664" s="233"/>
      <c r="H664" s="233"/>
      <c r="I664" s="233"/>
      <c r="J664" s="233"/>
      <c r="K664" s="233"/>
      <c r="L664" s="234"/>
      <c r="M664" s="241"/>
      <c r="N664" s="242"/>
      <c r="O664" s="242"/>
      <c r="P664" s="242"/>
      <c r="Q664" s="242"/>
      <c r="R664" s="242"/>
      <c r="S664" s="242"/>
      <c r="T664" s="242"/>
      <c r="U664" s="242"/>
      <c r="V664" s="242"/>
      <c r="W664" s="242"/>
      <c r="X664" s="242"/>
      <c r="Y664" s="242"/>
      <c r="Z664" s="242"/>
      <c r="AA664" s="242"/>
      <c r="AB664" s="242"/>
      <c r="AC664" s="242"/>
      <c r="AD664" s="242"/>
      <c r="AE664" s="242"/>
      <c r="AF664" s="242"/>
      <c r="AG664" s="243"/>
    </row>
    <row r="665" spans="4:33" x14ac:dyDescent="0.25">
      <c r="D665" s="232"/>
      <c r="E665" s="233"/>
      <c r="F665" s="233"/>
      <c r="G665" s="233"/>
      <c r="H665" s="233"/>
      <c r="I665" s="233"/>
      <c r="J665" s="233"/>
      <c r="K665" s="233"/>
      <c r="L665" s="234"/>
      <c r="M665" s="241"/>
      <c r="N665" s="242"/>
      <c r="O665" s="242"/>
      <c r="P665" s="242"/>
      <c r="Q665" s="242"/>
      <c r="R665" s="242"/>
      <c r="S665" s="242"/>
      <c r="T665" s="242"/>
      <c r="U665" s="242"/>
      <c r="V665" s="242"/>
      <c r="W665" s="242"/>
      <c r="X665" s="242"/>
      <c r="Y665" s="242"/>
      <c r="Z665" s="242"/>
      <c r="AA665" s="242"/>
      <c r="AB665" s="242"/>
      <c r="AC665" s="242"/>
      <c r="AD665" s="242"/>
      <c r="AE665" s="242"/>
      <c r="AF665" s="242"/>
      <c r="AG665" s="243"/>
    </row>
    <row r="666" spans="4:33" x14ac:dyDescent="0.25">
      <c r="D666" s="232"/>
      <c r="E666" s="233"/>
      <c r="F666" s="233"/>
      <c r="G666" s="233"/>
      <c r="H666" s="233"/>
      <c r="I666" s="233"/>
      <c r="J666" s="233"/>
      <c r="K666" s="233"/>
      <c r="L666" s="234"/>
      <c r="M666" s="241"/>
      <c r="N666" s="242"/>
      <c r="O666" s="242"/>
      <c r="P666" s="242"/>
      <c r="Q666" s="242"/>
      <c r="R666" s="242"/>
      <c r="S666" s="242"/>
      <c r="T666" s="242"/>
      <c r="U666" s="242"/>
      <c r="V666" s="242"/>
      <c r="W666" s="242"/>
      <c r="X666" s="242"/>
      <c r="Y666" s="242"/>
      <c r="Z666" s="242"/>
      <c r="AA666" s="242"/>
      <c r="AB666" s="242"/>
      <c r="AC666" s="242"/>
      <c r="AD666" s="242"/>
      <c r="AE666" s="242"/>
      <c r="AF666" s="242"/>
      <c r="AG666" s="243"/>
    </row>
    <row r="667" spans="4:33" x14ac:dyDescent="0.25">
      <c r="D667" s="232"/>
      <c r="E667" s="233"/>
      <c r="F667" s="233"/>
      <c r="G667" s="233"/>
      <c r="H667" s="233"/>
      <c r="I667" s="233"/>
      <c r="J667" s="233"/>
      <c r="K667" s="233"/>
      <c r="L667" s="234"/>
      <c r="M667" s="241"/>
      <c r="N667" s="242"/>
      <c r="O667" s="242"/>
      <c r="P667" s="242"/>
      <c r="Q667" s="242"/>
      <c r="R667" s="242"/>
      <c r="S667" s="242"/>
      <c r="T667" s="242"/>
      <c r="U667" s="242"/>
      <c r="V667" s="242"/>
      <c r="W667" s="242"/>
      <c r="X667" s="242"/>
      <c r="Y667" s="242"/>
      <c r="Z667" s="242"/>
      <c r="AA667" s="242"/>
      <c r="AB667" s="242"/>
      <c r="AC667" s="242"/>
      <c r="AD667" s="242"/>
      <c r="AE667" s="242"/>
      <c r="AF667" s="242"/>
      <c r="AG667" s="243"/>
    </row>
    <row r="668" spans="4:33" ht="15.75" thickBot="1" x14ac:dyDescent="0.3">
      <c r="D668" s="235"/>
      <c r="E668" s="236"/>
      <c r="F668" s="236"/>
      <c r="G668" s="236"/>
      <c r="H668" s="236"/>
      <c r="I668" s="236"/>
      <c r="J668" s="236"/>
      <c r="K668" s="236"/>
      <c r="L668" s="237"/>
      <c r="M668" s="244"/>
      <c r="N668" s="245"/>
      <c r="O668" s="245"/>
      <c r="P668" s="245"/>
      <c r="Q668" s="245"/>
      <c r="R668" s="245"/>
      <c r="S668" s="245"/>
      <c r="T668" s="245"/>
      <c r="U668" s="245"/>
      <c r="V668" s="245"/>
      <c r="W668" s="245"/>
      <c r="X668" s="245"/>
      <c r="Y668" s="245"/>
      <c r="Z668" s="245"/>
      <c r="AA668" s="245"/>
      <c r="AB668" s="245"/>
      <c r="AC668" s="245"/>
      <c r="AD668" s="245"/>
      <c r="AE668" s="245"/>
      <c r="AF668" s="245"/>
      <c r="AG668" s="246"/>
    </row>
    <row r="669" spans="4:33" ht="15.75" thickBot="1" x14ac:dyDescent="0.3"/>
    <row r="670" spans="4:33" x14ac:dyDescent="0.25">
      <c r="D670" s="229" t="str">
        <f>IF(OR(M564="",O564=""),"8º Lugar",IF(M564&lt;O564,E562,P562))</f>
        <v>8º Lugar</v>
      </c>
      <c r="E670" s="230"/>
      <c r="F670" s="230"/>
      <c r="G670" s="230"/>
      <c r="H670" s="230"/>
      <c r="I670" s="230"/>
      <c r="J670" s="230"/>
      <c r="K670" s="230"/>
      <c r="L670" s="231"/>
      <c r="M670" s="238" t="s">
        <v>110</v>
      </c>
      <c r="N670" s="239"/>
      <c r="O670" s="239"/>
      <c r="P670" s="239"/>
      <c r="Q670" s="239"/>
      <c r="R670" s="239"/>
      <c r="S670" s="239"/>
      <c r="T670" s="239"/>
      <c r="U670" s="239"/>
      <c r="V670" s="239"/>
      <c r="W670" s="239"/>
      <c r="X670" s="239"/>
      <c r="Y670" s="239"/>
      <c r="Z670" s="239"/>
      <c r="AA670" s="239"/>
      <c r="AB670" s="239"/>
      <c r="AC670" s="239"/>
      <c r="AD670" s="239"/>
      <c r="AE670" s="239"/>
      <c r="AF670" s="239"/>
      <c r="AG670" s="240"/>
    </row>
    <row r="671" spans="4:33" x14ac:dyDescent="0.25">
      <c r="D671" s="232"/>
      <c r="E671" s="233"/>
      <c r="F671" s="233"/>
      <c r="G671" s="233"/>
      <c r="H671" s="233"/>
      <c r="I671" s="233"/>
      <c r="J671" s="233"/>
      <c r="K671" s="233"/>
      <c r="L671" s="234"/>
      <c r="M671" s="241"/>
      <c r="N671" s="242"/>
      <c r="O671" s="242"/>
      <c r="P671" s="242"/>
      <c r="Q671" s="242"/>
      <c r="R671" s="242"/>
      <c r="S671" s="242"/>
      <c r="T671" s="242"/>
      <c r="U671" s="242"/>
      <c r="V671" s="242"/>
      <c r="W671" s="242"/>
      <c r="X671" s="242"/>
      <c r="Y671" s="242"/>
      <c r="Z671" s="242"/>
      <c r="AA671" s="242"/>
      <c r="AB671" s="242"/>
      <c r="AC671" s="242"/>
      <c r="AD671" s="242"/>
      <c r="AE671" s="242"/>
      <c r="AF671" s="242"/>
      <c r="AG671" s="243"/>
    </row>
    <row r="672" spans="4:33" x14ac:dyDescent="0.25">
      <c r="D672" s="232"/>
      <c r="E672" s="233"/>
      <c r="F672" s="233"/>
      <c r="G672" s="233"/>
      <c r="H672" s="233"/>
      <c r="I672" s="233"/>
      <c r="J672" s="233"/>
      <c r="K672" s="233"/>
      <c r="L672" s="234"/>
      <c r="M672" s="241"/>
      <c r="N672" s="242"/>
      <c r="O672" s="242"/>
      <c r="P672" s="242"/>
      <c r="Q672" s="242"/>
      <c r="R672" s="242"/>
      <c r="S672" s="242"/>
      <c r="T672" s="242"/>
      <c r="U672" s="242"/>
      <c r="V672" s="242"/>
      <c r="W672" s="242"/>
      <c r="X672" s="242"/>
      <c r="Y672" s="242"/>
      <c r="Z672" s="242"/>
      <c r="AA672" s="242"/>
      <c r="AB672" s="242"/>
      <c r="AC672" s="242"/>
      <c r="AD672" s="242"/>
      <c r="AE672" s="242"/>
      <c r="AF672" s="242"/>
      <c r="AG672" s="243"/>
    </row>
    <row r="673" spans="4:33" x14ac:dyDescent="0.25">
      <c r="D673" s="232"/>
      <c r="E673" s="233"/>
      <c r="F673" s="233"/>
      <c r="G673" s="233"/>
      <c r="H673" s="233"/>
      <c r="I673" s="233"/>
      <c r="J673" s="233"/>
      <c r="K673" s="233"/>
      <c r="L673" s="234"/>
      <c r="M673" s="241"/>
      <c r="N673" s="242"/>
      <c r="O673" s="242"/>
      <c r="P673" s="242"/>
      <c r="Q673" s="242"/>
      <c r="R673" s="242"/>
      <c r="S673" s="242"/>
      <c r="T673" s="242"/>
      <c r="U673" s="242"/>
      <c r="V673" s="242"/>
      <c r="W673" s="242"/>
      <c r="X673" s="242"/>
      <c r="Y673" s="242"/>
      <c r="Z673" s="242"/>
      <c r="AA673" s="242"/>
      <c r="AB673" s="242"/>
      <c r="AC673" s="242"/>
      <c r="AD673" s="242"/>
      <c r="AE673" s="242"/>
      <c r="AF673" s="242"/>
      <c r="AG673" s="243"/>
    </row>
    <row r="674" spans="4:33" x14ac:dyDescent="0.25">
      <c r="D674" s="232"/>
      <c r="E674" s="233"/>
      <c r="F674" s="233"/>
      <c r="G674" s="233"/>
      <c r="H674" s="233"/>
      <c r="I674" s="233"/>
      <c r="J674" s="233"/>
      <c r="K674" s="233"/>
      <c r="L674" s="234"/>
      <c r="M674" s="241"/>
      <c r="N674" s="242"/>
      <c r="O674" s="242"/>
      <c r="P674" s="242"/>
      <c r="Q674" s="242"/>
      <c r="R674" s="242"/>
      <c r="S674" s="242"/>
      <c r="T674" s="242"/>
      <c r="U674" s="242"/>
      <c r="V674" s="242"/>
      <c r="W674" s="242"/>
      <c r="X674" s="242"/>
      <c r="Y674" s="242"/>
      <c r="Z674" s="242"/>
      <c r="AA674" s="242"/>
      <c r="AB674" s="242"/>
      <c r="AC674" s="242"/>
      <c r="AD674" s="242"/>
      <c r="AE674" s="242"/>
      <c r="AF674" s="242"/>
      <c r="AG674" s="243"/>
    </row>
    <row r="675" spans="4:33" x14ac:dyDescent="0.25">
      <c r="D675" s="232"/>
      <c r="E675" s="233"/>
      <c r="F675" s="233"/>
      <c r="G675" s="233"/>
      <c r="H675" s="233"/>
      <c r="I675" s="233"/>
      <c r="J675" s="233"/>
      <c r="K675" s="233"/>
      <c r="L675" s="234"/>
      <c r="M675" s="241"/>
      <c r="N675" s="242"/>
      <c r="O675" s="242"/>
      <c r="P675" s="242"/>
      <c r="Q675" s="242"/>
      <c r="R675" s="242"/>
      <c r="S675" s="242"/>
      <c r="T675" s="242"/>
      <c r="U675" s="242"/>
      <c r="V675" s="242"/>
      <c r="W675" s="242"/>
      <c r="X675" s="242"/>
      <c r="Y675" s="242"/>
      <c r="Z675" s="242"/>
      <c r="AA675" s="242"/>
      <c r="AB675" s="242"/>
      <c r="AC675" s="242"/>
      <c r="AD675" s="242"/>
      <c r="AE675" s="242"/>
      <c r="AF675" s="242"/>
      <c r="AG675" s="243"/>
    </row>
    <row r="676" spans="4:33" x14ac:dyDescent="0.25">
      <c r="D676" s="232"/>
      <c r="E676" s="233"/>
      <c r="F676" s="233"/>
      <c r="G676" s="233"/>
      <c r="H676" s="233"/>
      <c r="I676" s="233"/>
      <c r="J676" s="233"/>
      <c r="K676" s="233"/>
      <c r="L676" s="234"/>
      <c r="M676" s="241"/>
      <c r="N676" s="242"/>
      <c r="O676" s="242"/>
      <c r="P676" s="242"/>
      <c r="Q676" s="242"/>
      <c r="R676" s="242"/>
      <c r="S676" s="242"/>
      <c r="T676" s="242"/>
      <c r="U676" s="242"/>
      <c r="V676" s="242"/>
      <c r="W676" s="242"/>
      <c r="X676" s="242"/>
      <c r="Y676" s="242"/>
      <c r="Z676" s="242"/>
      <c r="AA676" s="242"/>
      <c r="AB676" s="242"/>
      <c r="AC676" s="242"/>
      <c r="AD676" s="242"/>
      <c r="AE676" s="242"/>
      <c r="AF676" s="242"/>
      <c r="AG676" s="243"/>
    </row>
    <row r="677" spans="4:33" x14ac:dyDescent="0.25">
      <c r="D677" s="232"/>
      <c r="E677" s="233"/>
      <c r="F677" s="233"/>
      <c r="G677" s="233"/>
      <c r="H677" s="233"/>
      <c r="I677" s="233"/>
      <c r="J677" s="233"/>
      <c r="K677" s="233"/>
      <c r="L677" s="234"/>
      <c r="M677" s="241"/>
      <c r="N677" s="242"/>
      <c r="O677" s="242"/>
      <c r="P677" s="242"/>
      <c r="Q677" s="242"/>
      <c r="R677" s="242"/>
      <c r="S677" s="242"/>
      <c r="T677" s="242"/>
      <c r="U677" s="242"/>
      <c r="V677" s="242"/>
      <c r="W677" s="242"/>
      <c r="X677" s="242"/>
      <c r="Y677" s="242"/>
      <c r="Z677" s="242"/>
      <c r="AA677" s="242"/>
      <c r="AB677" s="242"/>
      <c r="AC677" s="242"/>
      <c r="AD677" s="242"/>
      <c r="AE677" s="242"/>
      <c r="AF677" s="242"/>
      <c r="AG677" s="243"/>
    </row>
    <row r="678" spans="4:33" x14ac:dyDescent="0.25">
      <c r="D678" s="232"/>
      <c r="E678" s="233"/>
      <c r="F678" s="233"/>
      <c r="G678" s="233"/>
      <c r="H678" s="233"/>
      <c r="I678" s="233"/>
      <c r="J678" s="233"/>
      <c r="K678" s="233"/>
      <c r="L678" s="234"/>
      <c r="M678" s="241"/>
      <c r="N678" s="242"/>
      <c r="O678" s="242"/>
      <c r="P678" s="242"/>
      <c r="Q678" s="242"/>
      <c r="R678" s="242"/>
      <c r="S678" s="242"/>
      <c r="T678" s="242"/>
      <c r="U678" s="242"/>
      <c r="V678" s="242"/>
      <c r="W678" s="242"/>
      <c r="X678" s="242"/>
      <c r="Y678" s="242"/>
      <c r="Z678" s="242"/>
      <c r="AA678" s="242"/>
      <c r="AB678" s="242"/>
      <c r="AC678" s="242"/>
      <c r="AD678" s="242"/>
      <c r="AE678" s="242"/>
      <c r="AF678" s="242"/>
      <c r="AG678" s="243"/>
    </row>
    <row r="679" spans="4:33" ht="15.75" thickBot="1" x14ac:dyDescent="0.3">
      <c r="D679" s="235"/>
      <c r="E679" s="236"/>
      <c r="F679" s="236"/>
      <c r="G679" s="236"/>
      <c r="H679" s="236"/>
      <c r="I679" s="236"/>
      <c r="J679" s="236"/>
      <c r="K679" s="236"/>
      <c r="L679" s="237"/>
      <c r="M679" s="244"/>
      <c r="N679" s="245"/>
      <c r="O679" s="245"/>
      <c r="P679" s="245"/>
      <c r="Q679" s="245"/>
      <c r="R679" s="245"/>
      <c r="S679" s="245"/>
      <c r="T679" s="245"/>
      <c r="U679" s="245"/>
      <c r="V679" s="245"/>
      <c r="W679" s="245"/>
      <c r="X679" s="245"/>
      <c r="Y679" s="245"/>
      <c r="Z679" s="245"/>
      <c r="AA679" s="245"/>
      <c r="AB679" s="245"/>
      <c r="AC679" s="245"/>
      <c r="AD679" s="245"/>
      <c r="AE679" s="245"/>
      <c r="AF679" s="245"/>
      <c r="AG679" s="246"/>
    </row>
    <row r="680" spans="4:33" ht="15.75" thickBot="1" x14ac:dyDescent="0.3"/>
    <row r="681" spans="4:33" x14ac:dyDescent="0.25">
      <c r="D681" s="229" t="str">
        <f>IF(OR(M555="",O555=""),"9º Lugar",IF(M555&gt;O555,E553,P553))</f>
        <v>9º Lugar</v>
      </c>
      <c r="E681" s="230"/>
      <c r="F681" s="230"/>
      <c r="G681" s="230"/>
      <c r="H681" s="230"/>
      <c r="I681" s="230"/>
      <c r="J681" s="230"/>
      <c r="K681" s="230"/>
      <c r="L681" s="231"/>
      <c r="M681" s="238" t="s">
        <v>111</v>
      </c>
      <c r="N681" s="239"/>
      <c r="O681" s="239"/>
      <c r="P681" s="239"/>
      <c r="Q681" s="239"/>
      <c r="R681" s="239"/>
      <c r="S681" s="239"/>
      <c r="T681" s="239"/>
      <c r="U681" s="239"/>
      <c r="V681" s="239"/>
      <c r="W681" s="239"/>
      <c r="X681" s="239"/>
      <c r="Y681" s="239"/>
      <c r="Z681" s="239"/>
      <c r="AA681" s="239"/>
      <c r="AB681" s="239"/>
      <c r="AC681" s="239"/>
      <c r="AD681" s="239"/>
      <c r="AE681" s="239"/>
      <c r="AF681" s="239"/>
      <c r="AG681" s="240"/>
    </row>
    <row r="682" spans="4:33" x14ac:dyDescent="0.25">
      <c r="D682" s="232"/>
      <c r="E682" s="233"/>
      <c r="F682" s="233"/>
      <c r="G682" s="233"/>
      <c r="H682" s="233"/>
      <c r="I682" s="233"/>
      <c r="J682" s="233"/>
      <c r="K682" s="233"/>
      <c r="L682" s="234"/>
      <c r="M682" s="241"/>
      <c r="N682" s="242"/>
      <c r="O682" s="242"/>
      <c r="P682" s="242"/>
      <c r="Q682" s="242"/>
      <c r="R682" s="242"/>
      <c r="S682" s="242"/>
      <c r="T682" s="242"/>
      <c r="U682" s="242"/>
      <c r="V682" s="242"/>
      <c r="W682" s="242"/>
      <c r="X682" s="242"/>
      <c r="Y682" s="242"/>
      <c r="Z682" s="242"/>
      <c r="AA682" s="242"/>
      <c r="AB682" s="242"/>
      <c r="AC682" s="242"/>
      <c r="AD682" s="242"/>
      <c r="AE682" s="242"/>
      <c r="AF682" s="242"/>
      <c r="AG682" s="243"/>
    </row>
    <row r="683" spans="4:33" x14ac:dyDescent="0.25">
      <c r="D683" s="232"/>
      <c r="E683" s="233"/>
      <c r="F683" s="233"/>
      <c r="G683" s="233"/>
      <c r="H683" s="233"/>
      <c r="I683" s="233"/>
      <c r="J683" s="233"/>
      <c r="K683" s="233"/>
      <c r="L683" s="234"/>
      <c r="M683" s="241"/>
      <c r="N683" s="242"/>
      <c r="O683" s="242"/>
      <c r="P683" s="242"/>
      <c r="Q683" s="242"/>
      <c r="R683" s="242"/>
      <c r="S683" s="242"/>
      <c r="T683" s="242"/>
      <c r="U683" s="242"/>
      <c r="V683" s="242"/>
      <c r="W683" s="242"/>
      <c r="X683" s="242"/>
      <c r="Y683" s="242"/>
      <c r="Z683" s="242"/>
      <c r="AA683" s="242"/>
      <c r="AB683" s="242"/>
      <c r="AC683" s="242"/>
      <c r="AD683" s="242"/>
      <c r="AE683" s="242"/>
      <c r="AF683" s="242"/>
      <c r="AG683" s="243"/>
    </row>
    <row r="684" spans="4:33" x14ac:dyDescent="0.25">
      <c r="D684" s="232"/>
      <c r="E684" s="233"/>
      <c r="F684" s="233"/>
      <c r="G684" s="233"/>
      <c r="H684" s="233"/>
      <c r="I684" s="233"/>
      <c r="J684" s="233"/>
      <c r="K684" s="233"/>
      <c r="L684" s="234"/>
      <c r="M684" s="241"/>
      <c r="N684" s="242"/>
      <c r="O684" s="242"/>
      <c r="P684" s="242"/>
      <c r="Q684" s="242"/>
      <c r="R684" s="242"/>
      <c r="S684" s="242"/>
      <c r="T684" s="242"/>
      <c r="U684" s="242"/>
      <c r="V684" s="242"/>
      <c r="W684" s="242"/>
      <c r="X684" s="242"/>
      <c r="Y684" s="242"/>
      <c r="Z684" s="242"/>
      <c r="AA684" s="242"/>
      <c r="AB684" s="242"/>
      <c r="AC684" s="242"/>
      <c r="AD684" s="242"/>
      <c r="AE684" s="242"/>
      <c r="AF684" s="242"/>
      <c r="AG684" s="243"/>
    </row>
    <row r="685" spans="4:33" x14ac:dyDescent="0.25">
      <c r="D685" s="232"/>
      <c r="E685" s="233"/>
      <c r="F685" s="233"/>
      <c r="G685" s="233"/>
      <c r="H685" s="233"/>
      <c r="I685" s="233"/>
      <c r="J685" s="233"/>
      <c r="K685" s="233"/>
      <c r="L685" s="234"/>
      <c r="M685" s="241"/>
      <c r="N685" s="242"/>
      <c r="O685" s="242"/>
      <c r="P685" s="242"/>
      <c r="Q685" s="242"/>
      <c r="R685" s="242"/>
      <c r="S685" s="242"/>
      <c r="T685" s="242"/>
      <c r="U685" s="242"/>
      <c r="V685" s="242"/>
      <c r="W685" s="242"/>
      <c r="X685" s="242"/>
      <c r="Y685" s="242"/>
      <c r="Z685" s="242"/>
      <c r="AA685" s="242"/>
      <c r="AB685" s="242"/>
      <c r="AC685" s="242"/>
      <c r="AD685" s="242"/>
      <c r="AE685" s="242"/>
      <c r="AF685" s="242"/>
      <c r="AG685" s="243"/>
    </row>
    <row r="686" spans="4:33" x14ac:dyDescent="0.25">
      <c r="D686" s="232"/>
      <c r="E686" s="233"/>
      <c r="F686" s="233"/>
      <c r="G686" s="233"/>
      <c r="H686" s="233"/>
      <c r="I686" s="233"/>
      <c r="J686" s="233"/>
      <c r="K686" s="233"/>
      <c r="L686" s="234"/>
      <c r="M686" s="241"/>
      <c r="N686" s="242"/>
      <c r="O686" s="242"/>
      <c r="P686" s="242"/>
      <c r="Q686" s="242"/>
      <c r="R686" s="242"/>
      <c r="S686" s="242"/>
      <c r="T686" s="242"/>
      <c r="U686" s="242"/>
      <c r="V686" s="242"/>
      <c r="W686" s="242"/>
      <c r="X686" s="242"/>
      <c r="Y686" s="242"/>
      <c r="Z686" s="242"/>
      <c r="AA686" s="242"/>
      <c r="AB686" s="242"/>
      <c r="AC686" s="242"/>
      <c r="AD686" s="242"/>
      <c r="AE686" s="242"/>
      <c r="AF686" s="242"/>
      <c r="AG686" s="243"/>
    </row>
    <row r="687" spans="4:33" x14ac:dyDescent="0.25">
      <c r="D687" s="232"/>
      <c r="E687" s="233"/>
      <c r="F687" s="233"/>
      <c r="G687" s="233"/>
      <c r="H687" s="233"/>
      <c r="I687" s="233"/>
      <c r="J687" s="233"/>
      <c r="K687" s="233"/>
      <c r="L687" s="234"/>
      <c r="M687" s="241"/>
      <c r="N687" s="242"/>
      <c r="O687" s="242"/>
      <c r="P687" s="242"/>
      <c r="Q687" s="242"/>
      <c r="R687" s="242"/>
      <c r="S687" s="242"/>
      <c r="T687" s="242"/>
      <c r="U687" s="242"/>
      <c r="V687" s="242"/>
      <c r="W687" s="242"/>
      <c r="X687" s="242"/>
      <c r="Y687" s="242"/>
      <c r="Z687" s="242"/>
      <c r="AA687" s="242"/>
      <c r="AB687" s="242"/>
      <c r="AC687" s="242"/>
      <c r="AD687" s="242"/>
      <c r="AE687" s="242"/>
      <c r="AF687" s="242"/>
      <c r="AG687" s="243"/>
    </row>
    <row r="688" spans="4:33" x14ac:dyDescent="0.25">
      <c r="D688" s="232"/>
      <c r="E688" s="233"/>
      <c r="F688" s="233"/>
      <c r="G688" s="233"/>
      <c r="H688" s="233"/>
      <c r="I688" s="233"/>
      <c r="J688" s="233"/>
      <c r="K688" s="233"/>
      <c r="L688" s="234"/>
      <c r="M688" s="241"/>
      <c r="N688" s="242"/>
      <c r="O688" s="242"/>
      <c r="P688" s="242"/>
      <c r="Q688" s="242"/>
      <c r="R688" s="242"/>
      <c r="S688" s="242"/>
      <c r="T688" s="242"/>
      <c r="U688" s="242"/>
      <c r="V688" s="242"/>
      <c r="W688" s="242"/>
      <c r="X688" s="242"/>
      <c r="Y688" s="242"/>
      <c r="Z688" s="242"/>
      <c r="AA688" s="242"/>
      <c r="AB688" s="242"/>
      <c r="AC688" s="242"/>
      <c r="AD688" s="242"/>
      <c r="AE688" s="242"/>
      <c r="AF688" s="242"/>
      <c r="AG688" s="243"/>
    </row>
    <row r="689" spans="4:33" x14ac:dyDescent="0.25">
      <c r="D689" s="232"/>
      <c r="E689" s="233"/>
      <c r="F689" s="233"/>
      <c r="G689" s="233"/>
      <c r="H689" s="233"/>
      <c r="I689" s="233"/>
      <c r="J689" s="233"/>
      <c r="K689" s="233"/>
      <c r="L689" s="234"/>
      <c r="M689" s="241"/>
      <c r="N689" s="242"/>
      <c r="O689" s="242"/>
      <c r="P689" s="242"/>
      <c r="Q689" s="242"/>
      <c r="R689" s="242"/>
      <c r="S689" s="242"/>
      <c r="T689" s="242"/>
      <c r="U689" s="242"/>
      <c r="V689" s="242"/>
      <c r="W689" s="242"/>
      <c r="X689" s="242"/>
      <c r="Y689" s="242"/>
      <c r="Z689" s="242"/>
      <c r="AA689" s="242"/>
      <c r="AB689" s="242"/>
      <c r="AC689" s="242"/>
      <c r="AD689" s="242"/>
      <c r="AE689" s="242"/>
      <c r="AF689" s="242"/>
      <c r="AG689" s="243"/>
    </row>
    <row r="690" spans="4:33" ht="15.75" thickBot="1" x14ac:dyDescent="0.3">
      <c r="D690" s="235"/>
      <c r="E690" s="236"/>
      <c r="F690" s="236"/>
      <c r="G690" s="236"/>
      <c r="H690" s="236"/>
      <c r="I690" s="236"/>
      <c r="J690" s="236"/>
      <c r="K690" s="236"/>
      <c r="L690" s="237"/>
      <c r="M690" s="244"/>
      <c r="N690" s="245"/>
      <c r="O690" s="245"/>
      <c r="P690" s="245"/>
      <c r="Q690" s="245"/>
      <c r="R690" s="245"/>
      <c r="S690" s="245"/>
      <c r="T690" s="245"/>
      <c r="U690" s="245"/>
      <c r="V690" s="245"/>
      <c r="W690" s="245"/>
      <c r="X690" s="245"/>
      <c r="Y690" s="245"/>
      <c r="Z690" s="245"/>
      <c r="AA690" s="245"/>
      <c r="AB690" s="245"/>
      <c r="AC690" s="245"/>
      <c r="AD690" s="245"/>
      <c r="AE690" s="245"/>
      <c r="AF690" s="245"/>
      <c r="AG690" s="246"/>
    </row>
    <row r="691" spans="4:33" ht="15.75" thickBot="1" x14ac:dyDescent="0.3"/>
    <row r="692" spans="4:33" x14ac:dyDescent="0.25">
      <c r="D692" s="229" t="str">
        <f>IF(OR(M555="",O555=""),"10º Lugar",IF(M555&lt;O555,E553,P553))</f>
        <v>10º Lugar</v>
      </c>
      <c r="E692" s="230"/>
      <c r="F692" s="230"/>
      <c r="G692" s="230"/>
      <c r="H692" s="230"/>
      <c r="I692" s="230"/>
      <c r="J692" s="230"/>
      <c r="K692" s="230"/>
      <c r="L692" s="231"/>
      <c r="M692" s="238" t="s">
        <v>112</v>
      </c>
      <c r="N692" s="239"/>
      <c r="O692" s="239"/>
      <c r="P692" s="239"/>
      <c r="Q692" s="239"/>
      <c r="R692" s="239"/>
      <c r="S692" s="239"/>
      <c r="T692" s="239"/>
      <c r="U692" s="239"/>
      <c r="V692" s="239"/>
      <c r="W692" s="239"/>
      <c r="X692" s="239"/>
      <c r="Y692" s="239"/>
      <c r="Z692" s="239"/>
      <c r="AA692" s="239"/>
      <c r="AB692" s="239"/>
      <c r="AC692" s="239"/>
      <c r="AD692" s="239"/>
      <c r="AE692" s="239"/>
      <c r="AF692" s="239"/>
      <c r="AG692" s="240"/>
    </row>
    <row r="693" spans="4:33" x14ac:dyDescent="0.25">
      <c r="D693" s="232"/>
      <c r="E693" s="233"/>
      <c r="F693" s="233"/>
      <c r="G693" s="233"/>
      <c r="H693" s="233"/>
      <c r="I693" s="233"/>
      <c r="J693" s="233"/>
      <c r="K693" s="233"/>
      <c r="L693" s="234"/>
      <c r="M693" s="241"/>
      <c r="N693" s="242"/>
      <c r="O693" s="242"/>
      <c r="P693" s="242"/>
      <c r="Q693" s="242"/>
      <c r="R693" s="242"/>
      <c r="S693" s="242"/>
      <c r="T693" s="242"/>
      <c r="U693" s="242"/>
      <c r="V693" s="242"/>
      <c r="W693" s="242"/>
      <c r="X693" s="242"/>
      <c r="Y693" s="242"/>
      <c r="Z693" s="242"/>
      <c r="AA693" s="242"/>
      <c r="AB693" s="242"/>
      <c r="AC693" s="242"/>
      <c r="AD693" s="242"/>
      <c r="AE693" s="242"/>
      <c r="AF693" s="242"/>
      <c r="AG693" s="243"/>
    </row>
    <row r="694" spans="4:33" x14ac:dyDescent="0.25">
      <c r="D694" s="232"/>
      <c r="E694" s="233"/>
      <c r="F694" s="233"/>
      <c r="G694" s="233"/>
      <c r="H694" s="233"/>
      <c r="I694" s="233"/>
      <c r="J694" s="233"/>
      <c r="K694" s="233"/>
      <c r="L694" s="234"/>
      <c r="M694" s="241"/>
      <c r="N694" s="242"/>
      <c r="O694" s="242"/>
      <c r="P694" s="242"/>
      <c r="Q694" s="242"/>
      <c r="R694" s="242"/>
      <c r="S694" s="242"/>
      <c r="T694" s="242"/>
      <c r="U694" s="242"/>
      <c r="V694" s="242"/>
      <c r="W694" s="242"/>
      <c r="X694" s="242"/>
      <c r="Y694" s="242"/>
      <c r="Z694" s="242"/>
      <c r="AA694" s="242"/>
      <c r="AB694" s="242"/>
      <c r="AC694" s="242"/>
      <c r="AD694" s="242"/>
      <c r="AE694" s="242"/>
      <c r="AF694" s="242"/>
      <c r="AG694" s="243"/>
    </row>
    <row r="695" spans="4:33" x14ac:dyDescent="0.25">
      <c r="D695" s="232"/>
      <c r="E695" s="233"/>
      <c r="F695" s="233"/>
      <c r="G695" s="233"/>
      <c r="H695" s="233"/>
      <c r="I695" s="233"/>
      <c r="J695" s="233"/>
      <c r="K695" s="233"/>
      <c r="L695" s="234"/>
      <c r="M695" s="241"/>
      <c r="N695" s="242"/>
      <c r="O695" s="242"/>
      <c r="P695" s="242"/>
      <c r="Q695" s="242"/>
      <c r="R695" s="242"/>
      <c r="S695" s="242"/>
      <c r="T695" s="242"/>
      <c r="U695" s="242"/>
      <c r="V695" s="242"/>
      <c r="W695" s="242"/>
      <c r="X695" s="242"/>
      <c r="Y695" s="242"/>
      <c r="Z695" s="242"/>
      <c r="AA695" s="242"/>
      <c r="AB695" s="242"/>
      <c r="AC695" s="242"/>
      <c r="AD695" s="242"/>
      <c r="AE695" s="242"/>
      <c r="AF695" s="242"/>
      <c r="AG695" s="243"/>
    </row>
    <row r="696" spans="4:33" x14ac:dyDescent="0.25">
      <c r="D696" s="232"/>
      <c r="E696" s="233"/>
      <c r="F696" s="233"/>
      <c r="G696" s="233"/>
      <c r="H696" s="233"/>
      <c r="I696" s="233"/>
      <c r="J696" s="233"/>
      <c r="K696" s="233"/>
      <c r="L696" s="234"/>
      <c r="M696" s="241"/>
      <c r="N696" s="242"/>
      <c r="O696" s="242"/>
      <c r="P696" s="242"/>
      <c r="Q696" s="242"/>
      <c r="R696" s="242"/>
      <c r="S696" s="242"/>
      <c r="T696" s="242"/>
      <c r="U696" s="242"/>
      <c r="V696" s="242"/>
      <c r="W696" s="242"/>
      <c r="X696" s="242"/>
      <c r="Y696" s="242"/>
      <c r="Z696" s="242"/>
      <c r="AA696" s="242"/>
      <c r="AB696" s="242"/>
      <c r="AC696" s="242"/>
      <c r="AD696" s="242"/>
      <c r="AE696" s="242"/>
      <c r="AF696" s="242"/>
      <c r="AG696" s="243"/>
    </row>
    <row r="697" spans="4:33" x14ac:dyDescent="0.25">
      <c r="D697" s="232"/>
      <c r="E697" s="233"/>
      <c r="F697" s="233"/>
      <c r="G697" s="233"/>
      <c r="H697" s="233"/>
      <c r="I697" s="233"/>
      <c r="J697" s="233"/>
      <c r="K697" s="233"/>
      <c r="L697" s="234"/>
      <c r="M697" s="241"/>
      <c r="N697" s="242"/>
      <c r="O697" s="242"/>
      <c r="P697" s="242"/>
      <c r="Q697" s="242"/>
      <c r="R697" s="242"/>
      <c r="S697" s="242"/>
      <c r="T697" s="242"/>
      <c r="U697" s="242"/>
      <c r="V697" s="242"/>
      <c r="W697" s="242"/>
      <c r="X697" s="242"/>
      <c r="Y697" s="242"/>
      <c r="Z697" s="242"/>
      <c r="AA697" s="242"/>
      <c r="AB697" s="242"/>
      <c r="AC697" s="242"/>
      <c r="AD697" s="242"/>
      <c r="AE697" s="242"/>
      <c r="AF697" s="242"/>
      <c r="AG697" s="243"/>
    </row>
    <row r="698" spans="4:33" x14ac:dyDescent="0.25">
      <c r="D698" s="232"/>
      <c r="E698" s="233"/>
      <c r="F698" s="233"/>
      <c r="G698" s="233"/>
      <c r="H698" s="233"/>
      <c r="I698" s="233"/>
      <c r="J698" s="233"/>
      <c r="K698" s="233"/>
      <c r="L698" s="234"/>
      <c r="M698" s="241"/>
      <c r="N698" s="242"/>
      <c r="O698" s="242"/>
      <c r="P698" s="242"/>
      <c r="Q698" s="242"/>
      <c r="R698" s="242"/>
      <c r="S698" s="242"/>
      <c r="T698" s="242"/>
      <c r="U698" s="242"/>
      <c r="V698" s="242"/>
      <c r="W698" s="242"/>
      <c r="X698" s="242"/>
      <c r="Y698" s="242"/>
      <c r="Z698" s="242"/>
      <c r="AA698" s="242"/>
      <c r="AB698" s="242"/>
      <c r="AC698" s="242"/>
      <c r="AD698" s="242"/>
      <c r="AE698" s="242"/>
      <c r="AF698" s="242"/>
      <c r="AG698" s="243"/>
    </row>
    <row r="699" spans="4:33" x14ac:dyDescent="0.25">
      <c r="D699" s="232"/>
      <c r="E699" s="233"/>
      <c r="F699" s="233"/>
      <c r="G699" s="233"/>
      <c r="H699" s="233"/>
      <c r="I699" s="233"/>
      <c r="J699" s="233"/>
      <c r="K699" s="233"/>
      <c r="L699" s="234"/>
      <c r="M699" s="241"/>
      <c r="N699" s="242"/>
      <c r="O699" s="242"/>
      <c r="P699" s="242"/>
      <c r="Q699" s="242"/>
      <c r="R699" s="242"/>
      <c r="S699" s="242"/>
      <c r="T699" s="242"/>
      <c r="U699" s="242"/>
      <c r="V699" s="242"/>
      <c r="W699" s="242"/>
      <c r="X699" s="242"/>
      <c r="Y699" s="242"/>
      <c r="Z699" s="242"/>
      <c r="AA699" s="242"/>
      <c r="AB699" s="242"/>
      <c r="AC699" s="242"/>
      <c r="AD699" s="242"/>
      <c r="AE699" s="242"/>
      <c r="AF699" s="242"/>
      <c r="AG699" s="243"/>
    </row>
    <row r="700" spans="4:33" x14ac:dyDescent="0.25">
      <c r="D700" s="232"/>
      <c r="E700" s="233"/>
      <c r="F700" s="233"/>
      <c r="G700" s="233"/>
      <c r="H700" s="233"/>
      <c r="I700" s="233"/>
      <c r="J700" s="233"/>
      <c r="K700" s="233"/>
      <c r="L700" s="234"/>
      <c r="M700" s="241"/>
      <c r="N700" s="242"/>
      <c r="O700" s="242"/>
      <c r="P700" s="242"/>
      <c r="Q700" s="242"/>
      <c r="R700" s="242"/>
      <c r="S700" s="242"/>
      <c r="T700" s="242"/>
      <c r="U700" s="242"/>
      <c r="V700" s="242"/>
      <c r="W700" s="242"/>
      <c r="X700" s="242"/>
      <c r="Y700" s="242"/>
      <c r="Z700" s="242"/>
      <c r="AA700" s="242"/>
      <c r="AB700" s="242"/>
      <c r="AC700" s="242"/>
      <c r="AD700" s="242"/>
      <c r="AE700" s="242"/>
      <c r="AF700" s="242"/>
      <c r="AG700" s="243"/>
    </row>
    <row r="701" spans="4:33" ht="15.75" thickBot="1" x14ac:dyDescent="0.3">
      <c r="D701" s="235"/>
      <c r="E701" s="236"/>
      <c r="F701" s="236"/>
      <c r="G701" s="236"/>
      <c r="H701" s="236"/>
      <c r="I701" s="236"/>
      <c r="J701" s="236"/>
      <c r="K701" s="236"/>
      <c r="L701" s="237"/>
      <c r="M701" s="244"/>
      <c r="N701" s="245"/>
      <c r="O701" s="245"/>
      <c r="P701" s="245"/>
      <c r="Q701" s="245"/>
      <c r="R701" s="245"/>
      <c r="S701" s="245"/>
      <c r="T701" s="245"/>
      <c r="U701" s="245"/>
      <c r="V701" s="245"/>
      <c r="W701" s="245"/>
      <c r="X701" s="245"/>
      <c r="Y701" s="245"/>
      <c r="Z701" s="245"/>
      <c r="AA701" s="245"/>
      <c r="AB701" s="245"/>
      <c r="AC701" s="245"/>
      <c r="AD701" s="245"/>
      <c r="AE701" s="245"/>
      <c r="AF701" s="245"/>
      <c r="AG701" s="246"/>
    </row>
    <row r="702" spans="4:33" ht="15.75" thickBot="1" x14ac:dyDescent="0.3"/>
    <row r="703" spans="4:33" x14ac:dyDescent="0.25">
      <c r="D703" s="229" t="str">
        <f>IF(OR(M546="",O546=""),"11º Lugar",IF(M546&gt;O546,E544,P544))</f>
        <v>11º Lugar</v>
      </c>
      <c r="E703" s="230"/>
      <c r="F703" s="230"/>
      <c r="G703" s="230"/>
      <c r="H703" s="230"/>
      <c r="I703" s="230"/>
      <c r="J703" s="230"/>
      <c r="K703" s="230"/>
      <c r="L703" s="231"/>
      <c r="M703" s="238" t="s">
        <v>113</v>
      </c>
      <c r="N703" s="239"/>
      <c r="O703" s="239"/>
      <c r="P703" s="239"/>
      <c r="Q703" s="239"/>
      <c r="R703" s="239"/>
      <c r="S703" s="239"/>
      <c r="T703" s="239"/>
      <c r="U703" s="239"/>
      <c r="V703" s="239"/>
      <c r="W703" s="239"/>
      <c r="X703" s="239"/>
      <c r="Y703" s="239"/>
      <c r="Z703" s="239"/>
      <c r="AA703" s="239"/>
      <c r="AB703" s="239"/>
      <c r="AC703" s="239"/>
      <c r="AD703" s="239"/>
      <c r="AE703" s="239"/>
      <c r="AF703" s="239"/>
      <c r="AG703" s="240"/>
    </row>
    <row r="704" spans="4:33" x14ac:dyDescent="0.25">
      <c r="D704" s="232"/>
      <c r="E704" s="233"/>
      <c r="F704" s="233"/>
      <c r="G704" s="233"/>
      <c r="H704" s="233"/>
      <c r="I704" s="233"/>
      <c r="J704" s="233"/>
      <c r="K704" s="233"/>
      <c r="L704" s="234"/>
      <c r="M704" s="241"/>
      <c r="N704" s="242"/>
      <c r="O704" s="242"/>
      <c r="P704" s="242"/>
      <c r="Q704" s="242"/>
      <c r="R704" s="242"/>
      <c r="S704" s="242"/>
      <c r="T704" s="242"/>
      <c r="U704" s="242"/>
      <c r="V704" s="242"/>
      <c r="W704" s="242"/>
      <c r="X704" s="242"/>
      <c r="Y704" s="242"/>
      <c r="Z704" s="242"/>
      <c r="AA704" s="242"/>
      <c r="AB704" s="242"/>
      <c r="AC704" s="242"/>
      <c r="AD704" s="242"/>
      <c r="AE704" s="242"/>
      <c r="AF704" s="242"/>
      <c r="AG704" s="243"/>
    </row>
    <row r="705" spans="4:33" x14ac:dyDescent="0.25">
      <c r="D705" s="232"/>
      <c r="E705" s="233"/>
      <c r="F705" s="233"/>
      <c r="G705" s="233"/>
      <c r="H705" s="233"/>
      <c r="I705" s="233"/>
      <c r="J705" s="233"/>
      <c r="K705" s="233"/>
      <c r="L705" s="234"/>
      <c r="M705" s="241"/>
      <c r="N705" s="242"/>
      <c r="O705" s="242"/>
      <c r="P705" s="242"/>
      <c r="Q705" s="242"/>
      <c r="R705" s="242"/>
      <c r="S705" s="242"/>
      <c r="T705" s="242"/>
      <c r="U705" s="242"/>
      <c r="V705" s="242"/>
      <c r="W705" s="242"/>
      <c r="X705" s="242"/>
      <c r="Y705" s="242"/>
      <c r="Z705" s="242"/>
      <c r="AA705" s="242"/>
      <c r="AB705" s="242"/>
      <c r="AC705" s="242"/>
      <c r="AD705" s="242"/>
      <c r="AE705" s="242"/>
      <c r="AF705" s="242"/>
      <c r="AG705" s="243"/>
    </row>
    <row r="706" spans="4:33" x14ac:dyDescent="0.25">
      <c r="D706" s="232"/>
      <c r="E706" s="233"/>
      <c r="F706" s="233"/>
      <c r="G706" s="233"/>
      <c r="H706" s="233"/>
      <c r="I706" s="233"/>
      <c r="J706" s="233"/>
      <c r="K706" s="233"/>
      <c r="L706" s="234"/>
      <c r="M706" s="241"/>
      <c r="N706" s="242"/>
      <c r="O706" s="242"/>
      <c r="P706" s="242"/>
      <c r="Q706" s="242"/>
      <c r="R706" s="242"/>
      <c r="S706" s="242"/>
      <c r="T706" s="242"/>
      <c r="U706" s="242"/>
      <c r="V706" s="242"/>
      <c r="W706" s="242"/>
      <c r="X706" s="242"/>
      <c r="Y706" s="242"/>
      <c r="Z706" s="242"/>
      <c r="AA706" s="242"/>
      <c r="AB706" s="242"/>
      <c r="AC706" s="242"/>
      <c r="AD706" s="242"/>
      <c r="AE706" s="242"/>
      <c r="AF706" s="242"/>
      <c r="AG706" s="243"/>
    </row>
    <row r="707" spans="4:33" x14ac:dyDescent="0.25">
      <c r="D707" s="232"/>
      <c r="E707" s="233"/>
      <c r="F707" s="233"/>
      <c r="G707" s="233"/>
      <c r="H707" s="233"/>
      <c r="I707" s="233"/>
      <c r="J707" s="233"/>
      <c r="K707" s="233"/>
      <c r="L707" s="234"/>
      <c r="M707" s="241"/>
      <c r="N707" s="242"/>
      <c r="O707" s="242"/>
      <c r="P707" s="242"/>
      <c r="Q707" s="242"/>
      <c r="R707" s="242"/>
      <c r="S707" s="242"/>
      <c r="T707" s="242"/>
      <c r="U707" s="242"/>
      <c r="V707" s="242"/>
      <c r="W707" s="242"/>
      <c r="X707" s="242"/>
      <c r="Y707" s="242"/>
      <c r="Z707" s="242"/>
      <c r="AA707" s="242"/>
      <c r="AB707" s="242"/>
      <c r="AC707" s="242"/>
      <c r="AD707" s="242"/>
      <c r="AE707" s="242"/>
      <c r="AF707" s="242"/>
      <c r="AG707" s="243"/>
    </row>
    <row r="708" spans="4:33" x14ac:dyDescent="0.25">
      <c r="D708" s="232"/>
      <c r="E708" s="233"/>
      <c r="F708" s="233"/>
      <c r="G708" s="233"/>
      <c r="H708" s="233"/>
      <c r="I708" s="233"/>
      <c r="J708" s="233"/>
      <c r="K708" s="233"/>
      <c r="L708" s="234"/>
      <c r="M708" s="241"/>
      <c r="N708" s="242"/>
      <c r="O708" s="242"/>
      <c r="P708" s="242"/>
      <c r="Q708" s="242"/>
      <c r="R708" s="242"/>
      <c r="S708" s="242"/>
      <c r="T708" s="242"/>
      <c r="U708" s="242"/>
      <c r="V708" s="242"/>
      <c r="W708" s="242"/>
      <c r="X708" s="242"/>
      <c r="Y708" s="242"/>
      <c r="Z708" s="242"/>
      <c r="AA708" s="242"/>
      <c r="AB708" s="242"/>
      <c r="AC708" s="242"/>
      <c r="AD708" s="242"/>
      <c r="AE708" s="242"/>
      <c r="AF708" s="242"/>
      <c r="AG708" s="243"/>
    </row>
    <row r="709" spans="4:33" x14ac:dyDescent="0.25">
      <c r="D709" s="232"/>
      <c r="E709" s="233"/>
      <c r="F709" s="233"/>
      <c r="G709" s="233"/>
      <c r="H709" s="233"/>
      <c r="I709" s="233"/>
      <c r="J709" s="233"/>
      <c r="K709" s="233"/>
      <c r="L709" s="234"/>
      <c r="M709" s="241"/>
      <c r="N709" s="242"/>
      <c r="O709" s="242"/>
      <c r="P709" s="242"/>
      <c r="Q709" s="242"/>
      <c r="R709" s="242"/>
      <c r="S709" s="242"/>
      <c r="T709" s="242"/>
      <c r="U709" s="242"/>
      <c r="V709" s="242"/>
      <c r="W709" s="242"/>
      <c r="X709" s="242"/>
      <c r="Y709" s="242"/>
      <c r="Z709" s="242"/>
      <c r="AA709" s="242"/>
      <c r="AB709" s="242"/>
      <c r="AC709" s="242"/>
      <c r="AD709" s="242"/>
      <c r="AE709" s="242"/>
      <c r="AF709" s="242"/>
      <c r="AG709" s="243"/>
    </row>
    <row r="710" spans="4:33" x14ac:dyDescent="0.25">
      <c r="D710" s="232"/>
      <c r="E710" s="233"/>
      <c r="F710" s="233"/>
      <c r="G710" s="233"/>
      <c r="H710" s="233"/>
      <c r="I710" s="233"/>
      <c r="J710" s="233"/>
      <c r="K710" s="233"/>
      <c r="L710" s="234"/>
      <c r="M710" s="241"/>
      <c r="N710" s="242"/>
      <c r="O710" s="242"/>
      <c r="P710" s="242"/>
      <c r="Q710" s="242"/>
      <c r="R710" s="242"/>
      <c r="S710" s="242"/>
      <c r="T710" s="242"/>
      <c r="U710" s="242"/>
      <c r="V710" s="242"/>
      <c r="W710" s="242"/>
      <c r="X710" s="242"/>
      <c r="Y710" s="242"/>
      <c r="Z710" s="242"/>
      <c r="AA710" s="242"/>
      <c r="AB710" s="242"/>
      <c r="AC710" s="242"/>
      <c r="AD710" s="242"/>
      <c r="AE710" s="242"/>
      <c r="AF710" s="242"/>
      <c r="AG710" s="243"/>
    </row>
    <row r="711" spans="4:33" x14ac:dyDescent="0.25">
      <c r="D711" s="232"/>
      <c r="E711" s="233"/>
      <c r="F711" s="233"/>
      <c r="G711" s="233"/>
      <c r="H711" s="233"/>
      <c r="I711" s="233"/>
      <c r="J711" s="233"/>
      <c r="K711" s="233"/>
      <c r="L711" s="234"/>
      <c r="M711" s="241"/>
      <c r="N711" s="242"/>
      <c r="O711" s="242"/>
      <c r="P711" s="242"/>
      <c r="Q711" s="242"/>
      <c r="R711" s="242"/>
      <c r="S711" s="242"/>
      <c r="T711" s="242"/>
      <c r="U711" s="242"/>
      <c r="V711" s="242"/>
      <c r="W711" s="242"/>
      <c r="X711" s="242"/>
      <c r="Y711" s="242"/>
      <c r="Z711" s="242"/>
      <c r="AA711" s="242"/>
      <c r="AB711" s="242"/>
      <c r="AC711" s="242"/>
      <c r="AD711" s="242"/>
      <c r="AE711" s="242"/>
      <c r="AF711" s="242"/>
      <c r="AG711" s="243"/>
    </row>
    <row r="712" spans="4:33" ht="15.75" thickBot="1" x14ac:dyDescent="0.3">
      <c r="D712" s="235"/>
      <c r="E712" s="236"/>
      <c r="F712" s="236"/>
      <c r="G712" s="236"/>
      <c r="H712" s="236"/>
      <c r="I712" s="236"/>
      <c r="J712" s="236"/>
      <c r="K712" s="236"/>
      <c r="L712" s="237"/>
      <c r="M712" s="244"/>
      <c r="N712" s="245"/>
      <c r="O712" s="245"/>
      <c r="P712" s="245"/>
      <c r="Q712" s="245"/>
      <c r="R712" s="245"/>
      <c r="S712" s="245"/>
      <c r="T712" s="245"/>
      <c r="U712" s="245"/>
      <c r="V712" s="245"/>
      <c r="W712" s="245"/>
      <c r="X712" s="245"/>
      <c r="Y712" s="245"/>
      <c r="Z712" s="245"/>
      <c r="AA712" s="245"/>
      <c r="AB712" s="245"/>
      <c r="AC712" s="245"/>
      <c r="AD712" s="245"/>
      <c r="AE712" s="245"/>
      <c r="AF712" s="245"/>
      <c r="AG712" s="246"/>
    </row>
    <row r="713" spans="4:33" ht="15.75" thickBot="1" x14ac:dyDescent="0.3"/>
    <row r="714" spans="4:33" x14ac:dyDescent="0.25">
      <c r="D714" s="229" t="str">
        <f>IF(OR(M546="",O546=""),"12º Lugar",IF(M546&lt;O546,E544,P544))</f>
        <v>12º Lugar</v>
      </c>
      <c r="E714" s="230"/>
      <c r="F714" s="230"/>
      <c r="G714" s="230"/>
      <c r="H714" s="230"/>
      <c r="I714" s="230"/>
      <c r="J714" s="230"/>
      <c r="K714" s="230"/>
      <c r="L714" s="231"/>
      <c r="M714" s="238" t="s">
        <v>114</v>
      </c>
      <c r="N714" s="239"/>
      <c r="O714" s="239"/>
      <c r="P714" s="239"/>
      <c r="Q714" s="239"/>
      <c r="R714" s="239"/>
      <c r="S714" s="239"/>
      <c r="T714" s="239"/>
      <c r="U714" s="239"/>
      <c r="V714" s="239"/>
      <c r="W714" s="239"/>
      <c r="X714" s="239"/>
      <c r="Y714" s="239"/>
      <c r="Z714" s="239"/>
      <c r="AA714" s="239"/>
      <c r="AB714" s="239"/>
      <c r="AC714" s="239"/>
      <c r="AD714" s="239"/>
      <c r="AE714" s="239"/>
      <c r="AF714" s="239"/>
      <c r="AG714" s="240"/>
    </row>
    <row r="715" spans="4:33" x14ac:dyDescent="0.25">
      <c r="D715" s="232"/>
      <c r="E715" s="233"/>
      <c r="F715" s="233"/>
      <c r="G715" s="233"/>
      <c r="H715" s="233"/>
      <c r="I715" s="233"/>
      <c r="J715" s="233"/>
      <c r="K715" s="233"/>
      <c r="L715" s="234"/>
      <c r="M715" s="241"/>
      <c r="N715" s="242"/>
      <c r="O715" s="242"/>
      <c r="P715" s="242"/>
      <c r="Q715" s="242"/>
      <c r="R715" s="242"/>
      <c r="S715" s="242"/>
      <c r="T715" s="242"/>
      <c r="U715" s="242"/>
      <c r="V715" s="242"/>
      <c r="W715" s="242"/>
      <c r="X715" s="242"/>
      <c r="Y715" s="242"/>
      <c r="Z715" s="242"/>
      <c r="AA715" s="242"/>
      <c r="AB715" s="242"/>
      <c r="AC715" s="242"/>
      <c r="AD715" s="242"/>
      <c r="AE715" s="242"/>
      <c r="AF715" s="242"/>
      <c r="AG715" s="243"/>
    </row>
    <row r="716" spans="4:33" x14ac:dyDescent="0.25">
      <c r="D716" s="232"/>
      <c r="E716" s="233"/>
      <c r="F716" s="233"/>
      <c r="G716" s="233"/>
      <c r="H716" s="233"/>
      <c r="I716" s="233"/>
      <c r="J716" s="233"/>
      <c r="K716" s="233"/>
      <c r="L716" s="234"/>
      <c r="M716" s="241"/>
      <c r="N716" s="242"/>
      <c r="O716" s="242"/>
      <c r="P716" s="242"/>
      <c r="Q716" s="242"/>
      <c r="R716" s="242"/>
      <c r="S716" s="242"/>
      <c r="T716" s="242"/>
      <c r="U716" s="242"/>
      <c r="V716" s="242"/>
      <c r="W716" s="242"/>
      <c r="X716" s="242"/>
      <c r="Y716" s="242"/>
      <c r="Z716" s="242"/>
      <c r="AA716" s="242"/>
      <c r="AB716" s="242"/>
      <c r="AC716" s="242"/>
      <c r="AD716" s="242"/>
      <c r="AE716" s="242"/>
      <c r="AF716" s="242"/>
      <c r="AG716" s="243"/>
    </row>
    <row r="717" spans="4:33" x14ac:dyDescent="0.25">
      <c r="D717" s="232"/>
      <c r="E717" s="233"/>
      <c r="F717" s="233"/>
      <c r="G717" s="233"/>
      <c r="H717" s="233"/>
      <c r="I717" s="233"/>
      <c r="J717" s="233"/>
      <c r="K717" s="233"/>
      <c r="L717" s="234"/>
      <c r="M717" s="241"/>
      <c r="N717" s="242"/>
      <c r="O717" s="242"/>
      <c r="P717" s="242"/>
      <c r="Q717" s="242"/>
      <c r="R717" s="242"/>
      <c r="S717" s="242"/>
      <c r="T717" s="242"/>
      <c r="U717" s="242"/>
      <c r="V717" s="242"/>
      <c r="W717" s="242"/>
      <c r="X717" s="242"/>
      <c r="Y717" s="242"/>
      <c r="Z717" s="242"/>
      <c r="AA717" s="242"/>
      <c r="AB717" s="242"/>
      <c r="AC717" s="242"/>
      <c r="AD717" s="242"/>
      <c r="AE717" s="242"/>
      <c r="AF717" s="242"/>
      <c r="AG717" s="243"/>
    </row>
    <row r="718" spans="4:33" x14ac:dyDescent="0.25">
      <c r="D718" s="232"/>
      <c r="E718" s="233"/>
      <c r="F718" s="233"/>
      <c r="G718" s="233"/>
      <c r="H718" s="233"/>
      <c r="I718" s="233"/>
      <c r="J718" s="233"/>
      <c r="K718" s="233"/>
      <c r="L718" s="234"/>
      <c r="M718" s="241"/>
      <c r="N718" s="242"/>
      <c r="O718" s="242"/>
      <c r="P718" s="242"/>
      <c r="Q718" s="242"/>
      <c r="R718" s="242"/>
      <c r="S718" s="242"/>
      <c r="T718" s="242"/>
      <c r="U718" s="242"/>
      <c r="V718" s="242"/>
      <c r="W718" s="242"/>
      <c r="X718" s="242"/>
      <c r="Y718" s="242"/>
      <c r="Z718" s="242"/>
      <c r="AA718" s="242"/>
      <c r="AB718" s="242"/>
      <c r="AC718" s="242"/>
      <c r="AD718" s="242"/>
      <c r="AE718" s="242"/>
      <c r="AF718" s="242"/>
      <c r="AG718" s="243"/>
    </row>
    <row r="719" spans="4:33" x14ac:dyDescent="0.25">
      <c r="D719" s="232"/>
      <c r="E719" s="233"/>
      <c r="F719" s="233"/>
      <c r="G719" s="233"/>
      <c r="H719" s="233"/>
      <c r="I719" s="233"/>
      <c r="J719" s="233"/>
      <c r="K719" s="233"/>
      <c r="L719" s="234"/>
      <c r="M719" s="241"/>
      <c r="N719" s="242"/>
      <c r="O719" s="242"/>
      <c r="P719" s="242"/>
      <c r="Q719" s="242"/>
      <c r="R719" s="242"/>
      <c r="S719" s="242"/>
      <c r="T719" s="242"/>
      <c r="U719" s="242"/>
      <c r="V719" s="242"/>
      <c r="W719" s="242"/>
      <c r="X719" s="242"/>
      <c r="Y719" s="242"/>
      <c r="Z719" s="242"/>
      <c r="AA719" s="242"/>
      <c r="AB719" s="242"/>
      <c r="AC719" s="242"/>
      <c r="AD719" s="242"/>
      <c r="AE719" s="242"/>
      <c r="AF719" s="242"/>
      <c r="AG719" s="243"/>
    </row>
    <row r="720" spans="4:33" x14ac:dyDescent="0.25">
      <c r="D720" s="232"/>
      <c r="E720" s="233"/>
      <c r="F720" s="233"/>
      <c r="G720" s="233"/>
      <c r="H720" s="233"/>
      <c r="I720" s="233"/>
      <c r="J720" s="233"/>
      <c r="K720" s="233"/>
      <c r="L720" s="234"/>
      <c r="M720" s="241"/>
      <c r="N720" s="242"/>
      <c r="O720" s="242"/>
      <c r="P720" s="242"/>
      <c r="Q720" s="242"/>
      <c r="R720" s="242"/>
      <c r="S720" s="242"/>
      <c r="T720" s="242"/>
      <c r="U720" s="242"/>
      <c r="V720" s="242"/>
      <c r="W720" s="242"/>
      <c r="X720" s="242"/>
      <c r="Y720" s="242"/>
      <c r="Z720" s="242"/>
      <c r="AA720" s="242"/>
      <c r="AB720" s="242"/>
      <c r="AC720" s="242"/>
      <c r="AD720" s="242"/>
      <c r="AE720" s="242"/>
      <c r="AF720" s="242"/>
      <c r="AG720" s="243"/>
    </row>
    <row r="721" spans="4:33" x14ac:dyDescent="0.25">
      <c r="D721" s="232"/>
      <c r="E721" s="233"/>
      <c r="F721" s="233"/>
      <c r="G721" s="233"/>
      <c r="H721" s="233"/>
      <c r="I721" s="233"/>
      <c r="J721" s="233"/>
      <c r="K721" s="233"/>
      <c r="L721" s="234"/>
      <c r="M721" s="241"/>
      <c r="N721" s="242"/>
      <c r="O721" s="242"/>
      <c r="P721" s="242"/>
      <c r="Q721" s="242"/>
      <c r="R721" s="242"/>
      <c r="S721" s="242"/>
      <c r="T721" s="242"/>
      <c r="U721" s="242"/>
      <c r="V721" s="242"/>
      <c r="W721" s="242"/>
      <c r="X721" s="242"/>
      <c r="Y721" s="242"/>
      <c r="Z721" s="242"/>
      <c r="AA721" s="242"/>
      <c r="AB721" s="242"/>
      <c r="AC721" s="242"/>
      <c r="AD721" s="242"/>
      <c r="AE721" s="242"/>
      <c r="AF721" s="242"/>
      <c r="AG721" s="243"/>
    </row>
    <row r="722" spans="4:33" x14ac:dyDescent="0.25">
      <c r="D722" s="232"/>
      <c r="E722" s="233"/>
      <c r="F722" s="233"/>
      <c r="G722" s="233"/>
      <c r="H722" s="233"/>
      <c r="I722" s="233"/>
      <c r="J722" s="233"/>
      <c r="K722" s="233"/>
      <c r="L722" s="234"/>
      <c r="M722" s="241"/>
      <c r="N722" s="242"/>
      <c r="O722" s="242"/>
      <c r="P722" s="242"/>
      <c r="Q722" s="242"/>
      <c r="R722" s="242"/>
      <c r="S722" s="242"/>
      <c r="T722" s="242"/>
      <c r="U722" s="242"/>
      <c r="V722" s="242"/>
      <c r="W722" s="242"/>
      <c r="X722" s="242"/>
      <c r="Y722" s="242"/>
      <c r="Z722" s="242"/>
      <c r="AA722" s="242"/>
      <c r="AB722" s="242"/>
      <c r="AC722" s="242"/>
      <c r="AD722" s="242"/>
      <c r="AE722" s="242"/>
      <c r="AF722" s="242"/>
      <c r="AG722" s="243"/>
    </row>
    <row r="723" spans="4:33" ht="15.75" thickBot="1" x14ac:dyDescent="0.3">
      <c r="D723" s="235"/>
      <c r="E723" s="236"/>
      <c r="F723" s="236"/>
      <c r="G723" s="236"/>
      <c r="H723" s="236"/>
      <c r="I723" s="236"/>
      <c r="J723" s="236"/>
      <c r="K723" s="236"/>
      <c r="L723" s="237"/>
      <c r="M723" s="244"/>
      <c r="N723" s="245"/>
      <c r="O723" s="245"/>
      <c r="P723" s="245"/>
      <c r="Q723" s="245"/>
      <c r="R723" s="245"/>
      <c r="S723" s="245"/>
      <c r="T723" s="245"/>
      <c r="U723" s="245"/>
      <c r="V723" s="245"/>
      <c r="W723" s="245"/>
      <c r="X723" s="245"/>
      <c r="Y723" s="245"/>
      <c r="Z723" s="245"/>
      <c r="AA723" s="245"/>
      <c r="AB723" s="245"/>
      <c r="AC723" s="245"/>
      <c r="AD723" s="245"/>
      <c r="AE723" s="245"/>
      <c r="AF723" s="245"/>
      <c r="AG723" s="246"/>
    </row>
    <row r="724" spans="4:33" ht="15.75" thickBot="1" x14ac:dyDescent="0.3"/>
    <row r="725" spans="4:33" x14ac:dyDescent="0.25">
      <c r="D725" s="229" t="str">
        <f>IF(OR(M537="",O537=""),"13º Lugar",IF(M537&gt;O537,E535,P535))</f>
        <v>13º Lugar</v>
      </c>
      <c r="E725" s="230"/>
      <c r="F725" s="230"/>
      <c r="G725" s="230"/>
      <c r="H725" s="230"/>
      <c r="I725" s="230"/>
      <c r="J725" s="230"/>
      <c r="K725" s="230"/>
      <c r="L725" s="231"/>
      <c r="M725" s="238" t="s">
        <v>115</v>
      </c>
      <c r="N725" s="239"/>
      <c r="O725" s="239"/>
      <c r="P725" s="239"/>
      <c r="Q725" s="239"/>
      <c r="R725" s="239"/>
      <c r="S725" s="239"/>
      <c r="T725" s="239"/>
      <c r="U725" s="239"/>
      <c r="V725" s="239"/>
      <c r="W725" s="239"/>
      <c r="X725" s="239"/>
      <c r="Y725" s="239"/>
      <c r="Z725" s="239"/>
      <c r="AA725" s="239"/>
      <c r="AB725" s="239"/>
      <c r="AC725" s="239"/>
      <c r="AD725" s="239"/>
      <c r="AE725" s="239"/>
      <c r="AF725" s="239"/>
      <c r="AG725" s="240"/>
    </row>
    <row r="726" spans="4:33" x14ac:dyDescent="0.25">
      <c r="D726" s="232"/>
      <c r="E726" s="233"/>
      <c r="F726" s="233"/>
      <c r="G726" s="233"/>
      <c r="H726" s="233"/>
      <c r="I726" s="233"/>
      <c r="J726" s="233"/>
      <c r="K726" s="233"/>
      <c r="L726" s="234"/>
      <c r="M726" s="241"/>
      <c r="N726" s="242"/>
      <c r="O726" s="242"/>
      <c r="P726" s="242"/>
      <c r="Q726" s="242"/>
      <c r="R726" s="242"/>
      <c r="S726" s="242"/>
      <c r="T726" s="242"/>
      <c r="U726" s="242"/>
      <c r="V726" s="242"/>
      <c r="W726" s="242"/>
      <c r="X726" s="242"/>
      <c r="Y726" s="242"/>
      <c r="Z726" s="242"/>
      <c r="AA726" s="242"/>
      <c r="AB726" s="242"/>
      <c r="AC726" s="242"/>
      <c r="AD726" s="242"/>
      <c r="AE726" s="242"/>
      <c r="AF726" s="242"/>
      <c r="AG726" s="243"/>
    </row>
    <row r="727" spans="4:33" x14ac:dyDescent="0.25">
      <c r="D727" s="232"/>
      <c r="E727" s="233"/>
      <c r="F727" s="233"/>
      <c r="G727" s="233"/>
      <c r="H727" s="233"/>
      <c r="I727" s="233"/>
      <c r="J727" s="233"/>
      <c r="K727" s="233"/>
      <c r="L727" s="234"/>
      <c r="M727" s="241"/>
      <c r="N727" s="242"/>
      <c r="O727" s="242"/>
      <c r="P727" s="242"/>
      <c r="Q727" s="242"/>
      <c r="R727" s="242"/>
      <c r="S727" s="242"/>
      <c r="T727" s="242"/>
      <c r="U727" s="242"/>
      <c r="V727" s="242"/>
      <c r="W727" s="242"/>
      <c r="X727" s="242"/>
      <c r="Y727" s="242"/>
      <c r="Z727" s="242"/>
      <c r="AA727" s="242"/>
      <c r="AB727" s="242"/>
      <c r="AC727" s="242"/>
      <c r="AD727" s="242"/>
      <c r="AE727" s="242"/>
      <c r="AF727" s="242"/>
      <c r="AG727" s="243"/>
    </row>
    <row r="728" spans="4:33" x14ac:dyDescent="0.25">
      <c r="D728" s="232"/>
      <c r="E728" s="233"/>
      <c r="F728" s="233"/>
      <c r="G728" s="233"/>
      <c r="H728" s="233"/>
      <c r="I728" s="233"/>
      <c r="J728" s="233"/>
      <c r="K728" s="233"/>
      <c r="L728" s="234"/>
      <c r="M728" s="241"/>
      <c r="N728" s="242"/>
      <c r="O728" s="242"/>
      <c r="P728" s="242"/>
      <c r="Q728" s="242"/>
      <c r="R728" s="242"/>
      <c r="S728" s="242"/>
      <c r="T728" s="242"/>
      <c r="U728" s="242"/>
      <c r="V728" s="242"/>
      <c r="W728" s="242"/>
      <c r="X728" s="242"/>
      <c r="Y728" s="242"/>
      <c r="Z728" s="242"/>
      <c r="AA728" s="242"/>
      <c r="AB728" s="242"/>
      <c r="AC728" s="242"/>
      <c r="AD728" s="242"/>
      <c r="AE728" s="242"/>
      <c r="AF728" s="242"/>
      <c r="AG728" s="243"/>
    </row>
    <row r="729" spans="4:33" x14ac:dyDescent="0.25">
      <c r="D729" s="232"/>
      <c r="E729" s="233"/>
      <c r="F729" s="233"/>
      <c r="G729" s="233"/>
      <c r="H729" s="233"/>
      <c r="I729" s="233"/>
      <c r="J729" s="233"/>
      <c r="K729" s="233"/>
      <c r="L729" s="234"/>
      <c r="M729" s="241"/>
      <c r="N729" s="242"/>
      <c r="O729" s="242"/>
      <c r="P729" s="242"/>
      <c r="Q729" s="242"/>
      <c r="R729" s="242"/>
      <c r="S729" s="242"/>
      <c r="T729" s="242"/>
      <c r="U729" s="242"/>
      <c r="V729" s="242"/>
      <c r="W729" s="242"/>
      <c r="X729" s="242"/>
      <c r="Y729" s="242"/>
      <c r="Z729" s="242"/>
      <c r="AA729" s="242"/>
      <c r="AB729" s="242"/>
      <c r="AC729" s="242"/>
      <c r="AD729" s="242"/>
      <c r="AE729" s="242"/>
      <c r="AF729" s="242"/>
      <c r="AG729" s="243"/>
    </row>
    <row r="730" spans="4:33" x14ac:dyDescent="0.25">
      <c r="D730" s="232"/>
      <c r="E730" s="233"/>
      <c r="F730" s="233"/>
      <c r="G730" s="233"/>
      <c r="H730" s="233"/>
      <c r="I730" s="233"/>
      <c r="J730" s="233"/>
      <c r="K730" s="233"/>
      <c r="L730" s="234"/>
      <c r="M730" s="241"/>
      <c r="N730" s="242"/>
      <c r="O730" s="242"/>
      <c r="P730" s="242"/>
      <c r="Q730" s="242"/>
      <c r="R730" s="242"/>
      <c r="S730" s="242"/>
      <c r="T730" s="242"/>
      <c r="U730" s="242"/>
      <c r="V730" s="242"/>
      <c r="W730" s="242"/>
      <c r="X730" s="242"/>
      <c r="Y730" s="242"/>
      <c r="Z730" s="242"/>
      <c r="AA730" s="242"/>
      <c r="AB730" s="242"/>
      <c r="AC730" s="242"/>
      <c r="AD730" s="242"/>
      <c r="AE730" s="242"/>
      <c r="AF730" s="242"/>
      <c r="AG730" s="243"/>
    </row>
    <row r="731" spans="4:33" x14ac:dyDescent="0.25">
      <c r="D731" s="232"/>
      <c r="E731" s="233"/>
      <c r="F731" s="233"/>
      <c r="G731" s="233"/>
      <c r="H731" s="233"/>
      <c r="I731" s="233"/>
      <c r="J731" s="233"/>
      <c r="K731" s="233"/>
      <c r="L731" s="234"/>
      <c r="M731" s="241"/>
      <c r="N731" s="242"/>
      <c r="O731" s="242"/>
      <c r="P731" s="242"/>
      <c r="Q731" s="242"/>
      <c r="R731" s="242"/>
      <c r="S731" s="242"/>
      <c r="T731" s="242"/>
      <c r="U731" s="242"/>
      <c r="V731" s="242"/>
      <c r="W731" s="242"/>
      <c r="X731" s="242"/>
      <c r="Y731" s="242"/>
      <c r="Z731" s="242"/>
      <c r="AA731" s="242"/>
      <c r="AB731" s="242"/>
      <c r="AC731" s="242"/>
      <c r="AD731" s="242"/>
      <c r="AE731" s="242"/>
      <c r="AF731" s="242"/>
      <c r="AG731" s="243"/>
    </row>
    <row r="732" spans="4:33" x14ac:dyDescent="0.25">
      <c r="D732" s="232"/>
      <c r="E732" s="233"/>
      <c r="F732" s="233"/>
      <c r="G732" s="233"/>
      <c r="H732" s="233"/>
      <c r="I732" s="233"/>
      <c r="J732" s="233"/>
      <c r="K732" s="233"/>
      <c r="L732" s="234"/>
      <c r="M732" s="241"/>
      <c r="N732" s="242"/>
      <c r="O732" s="242"/>
      <c r="P732" s="242"/>
      <c r="Q732" s="242"/>
      <c r="R732" s="242"/>
      <c r="S732" s="242"/>
      <c r="T732" s="242"/>
      <c r="U732" s="242"/>
      <c r="V732" s="242"/>
      <c r="W732" s="242"/>
      <c r="X732" s="242"/>
      <c r="Y732" s="242"/>
      <c r="Z732" s="242"/>
      <c r="AA732" s="242"/>
      <c r="AB732" s="242"/>
      <c r="AC732" s="242"/>
      <c r="AD732" s="242"/>
      <c r="AE732" s="242"/>
      <c r="AF732" s="242"/>
      <c r="AG732" s="243"/>
    </row>
    <row r="733" spans="4:33" x14ac:dyDescent="0.25">
      <c r="D733" s="232"/>
      <c r="E733" s="233"/>
      <c r="F733" s="233"/>
      <c r="G733" s="233"/>
      <c r="H733" s="233"/>
      <c r="I733" s="233"/>
      <c r="J733" s="233"/>
      <c r="K733" s="233"/>
      <c r="L733" s="234"/>
      <c r="M733" s="241"/>
      <c r="N733" s="242"/>
      <c r="O733" s="242"/>
      <c r="P733" s="242"/>
      <c r="Q733" s="242"/>
      <c r="R733" s="242"/>
      <c r="S733" s="242"/>
      <c r="T733" s="242"/>
      <c r="U733" s="242"/>
      <c r="V733" s="242"/>
      <c r="W733" s="242"/>
      <c r="X733" s="242"/>
      <c r="Y733" s="242"/>
      <c r="Z733" s="242"/>
      <c r="AA733" s="242"/>
      <c r="AB733" s="242"/>
      <c r="AC733" s="242"/>
      <c r="AD733" s="242"/>
      <c r="AE733" s="242"/>
      <c r="AF733" s="242"/>
      <c r="AG733" s="243"/>
    </row>
    <row r="734" spans="4:33" ht="15.75" thickBot="1" x14ac:dyDescent="0.3">
      <c r="D734" s="235"/>
      <c r="E734" s="236"/>
      <c r="F734" s="236"/>
      <c r="G734" s="236"/>
      <c r="H734" s="236"/>
      <c r="I734" s="236"/>
      <c r="J734" s="236"/>
      <c r="K734" s="236"/>
      <c r="L734" s="237"/>
      <c r="M734" s="244"/>
      <c r="N734" s="245"/>
      <c r="O734" s="245"/>
      <c r="P734" s="245"/>
      <c r="Q734" s="245"/>
      <c r="R734" s="245"/>
      <c r="S734" s="245"/>
      <c r="T734" s="245"/>
      <c r="U734" s="245"/>
      <c r="V734" s="245"/>
      <c r="W734" s="245"/>
      <c r="X734" s="245"/>
      <c r="Y734" s="245"/>
      <c r="Z734" s="245"/>
      <c r="AA734" s="245"/>
      <c r="AB734" s="245"/>
      <c r="AC734" s="245"/>
      <c r="AD734" s="245"/>
      <c r="AE734" s="245"/>
      <c r="AF734" s="245"/>
      <c r="AG734" s="246"/>
    </row>
    <row r="735" spans="4:33" ht="15.75" thickBot="1" x14ac:dyDescent="0.3"/>
    <row r="736" spans="4:33" x14ac:dyDescent="0.25">
      <c r="D736" s="229" t="str">
        <f>IF(OR(M537="",O537=""),"14º Lugar",IF(M537&lt;O537,E535,P535))</f>
        <v>14º Lugar</v>
      </c>
      <c r="E736" s="230"/>
      <c r="F736" s="230"/>
      <c r="G736" s="230"/>
      <c r="H736" s="230"/>
      <c r="I736" s="230"/>
      <c r="J736" s="230"/>
      <c r="K736" s="230"/>
      <c r="L736" s="231"/>
      <c r="M736" s="238" t="s">
        <v>116</v>
      </c>
      <c r="N736" s="239"/>
      <c r="O736" s="239"/>
      <c r="P736" s="239"/>
      <c r="Q736" s="239"/>
      <c r="R736" s="239"/>
      <c r="S736" s="239"/>
      <c r="T736" s="239"/>
      <c r="U736" s="239"/>
      <c r="V736" s="239"/>
      <c r="W736" s="239"/>
      <c r="X736" s="239"/>
      <c r="Y736" s="239"/>
      <c r="Z736" s="239"/>
      <c r="AA736" s="239"/>
      <c r="AB736" s="239"/>
      <c r="AC736" s="239"/>
      <c r="AD736" s="239"/>
      <c r="AE736" s="239"/>
      <c r="AF736" s="239"/>
      <c r="AG736" s="240"/>
    </row>
    <row r="737" spans="4:33" x14ac:dyDescent="0.25">
      <c r="D737" s="232"/>
      <c r="E737" s="233"/>
      <c r="F737" s="233"/>
      <c r="G737" s="233"/>
      <c r="H737" s="233"/>
      <c r="I737" s="233"/>
      <c r="J737" s="233"/>
      <c r="K737" s="233"/>
      <c r="L737" s="234"/>
      <c r="M737" s="241"/>
      <c r="N737" s="242"/>
      <c r="O737" s="242"/>
      <c r="P737" s="242"/>
      <c r="Q737" s="242"/>
      <c r="R737" s="242"/>
      <c r="S737" s="242"/>
      <c r="T737" s="242"/>
      <c r="U737" s="242"/>
      <c r="V737" s="242"/>
      <c r="W737" s="242"/>
      <c r="X737" s="242"/>
      <c r="Y737" s="242"/>
      <c r="Z737" s="242"/>
      <c r="AA737" s="242"/>
      <c r="AB737" s="242"/>
      <c r="AC737" s="242"/>
      <c r="AD737" s="242"/>
      <c r="AE737" s="242"/>
      <c r="AF737" s="242"/>
      <c r="AG737" s="243"/>
    </row>
    <row r="738" spans="4:33" x14ac:dyDescent="0.25">
      <c r="D738" s="232"/>
      <c r="E738" s="233"/>
      <c r="F738" s="233"/>
      <c r="G738" s="233"/>
      <c r="H738" s="233"/>
      <c r="I738" s="233"/>
      <c r="J738" s="233"/>
      <c r="K738" s="233"/>
      <c r="L738" s="234"/>
      <c r="M738" s="241"/>
      <c r="N738" s="242"/>
      <c r="O738" s="242"/>
      <c r="P738" s="242"/>
      <c r="Q738" s="242"/>
      <c r="R738" s="242"/>
      <c r="S738" s="242"/>
      <c r="T738" s="242"/>
      <c r="U738" s="242"/>
      <c r="V738" s="242"/>
      <c r="W738" s="242"/>
      <c r="X738" s="242"/>
      <c r="Y738" s="242"/>
      <c r="Z738" s="242"/>
      <c r="AA738" s="242"/>
      <c r="AB738" s="242"/>
      <c r="AC738" s="242"/>
      <c r="AD738" s="242"/>
      <c r="AE738" s="242"/>
      <c r="AF738" s="242"/>
      <c r="AG738" s="243"/>
    </row>
    <row r="739" spans="4:33" x14ac:dyDescent="0.25">
      <c r="D739" s="232"/>
      <c r="E739" s="233"/>
      <c r="F739" s="233"/>
      <c r="G739" s="233"/>
      <c r="H739" s="233"/>
      <c r="I739" s="233"/>
      <c r="J739" s="233"/>
      <c r="K739" s="233"/>
      <c r="L739" s="234"/>
      <c r="M739" s="241"/>
      <c r="N739" s="242"/>
      <c r="O739" s="242"/>
      <c r="P739" s="242"/>
      <c r="Q739" s="242"/>
      <c r="R739" s="242"/>
      <c r="S739" s="242"/>
      <c r="T739" s="242"/>
      <c r="U739" s="242"/>
      <c r="V739" s="242"/>
      <c r="W739" s="242"/>
      <c r="X739" s="242"/>
      <c r="Y739" s="242"/>
      <c r="Z739" s="242"/>
      <c r="AA739" s="242"/>
      <c r="AB739" s="242"/>
      <c r="AC739" s="242"/>
      <c r="AD739" s="242"/>
      <c r="AE739" s="242"/>
      <c r="AF739" s="242"/>
      <c r="AG739" s="243"/>
    </row>
    <row r="740" spans="4:33" x14ac:dyDescent="0.25">
      <c r="D740" s="232"/>
      <c r="E740" s="233"/>
      <c r="F740" s="233"/>
      <c r="G740" s="233"/>
      <c r="H740" s="233"/>
      <c r="I740" s="233"/>
      <c r="J740" s="233"/>
      <c r="K740" s="233"/>
      <c r="L740" s="234"/>
      <c r="M740" s="241"/>
      <c r="N740" s="242"/>
      <c r="O740" s="242"/>
      <c r="P740" s="242"/>
      <c r="Q740" s="242"/>
      <c r="R740" s="242"/>
      <c r="S740" s="242"/>
      <c r="T740" s="242"/>
      <c r="U740" s="242"/>
      <c r="V740" s="242"/>
      <c r="W740" s="242"/>
      <c r="X740" s="242"/>
      <c r="Y740" s="242"/>
      <c r="Z740" s="242"/>
      <c r="AA740" s="242"/>
      <c r="AB740" s="242"/>
      <c r="AC740" s="242"/>
      <c r="AD740" s="242"/>
      <c r="AE740" s="242"/>
      <c r="AF740" s="242"/>
      <c r="AG740" s="243"/>
    </row>
    <row r="741" spans="4:33" x14ac:dyDescent="0.25">
      <c r="D741" s="232"/>
      <c r="E741" s="233"/>
      <c r="F741" s="233"/>
      <c r="G741" s="233"/>
      <c r="H741" s="233"/>
      <c r="I741" s="233"/>
      <c r="J741" s="233"/>
      <c r="K741" s="233"/>
      <c r="L741" s="234"/>
      <c r="M741" s="241"/>
      <c r="N741" s="242"/>
      <c r="O741" s="242"/>
      <c r="P741" s="242"/>
      <c r="Q741" s="242"/>
      <c r="R741" s="242"/>
      <c r="S741" s="242"/>
      <c r="T741" s="242"/>
      <c r="U741" s="242"/>
      <c r="V741" s="242"/>
      <c r="W741" s="242"/>
      <c r="X741" s="242"/>
      <c r="Y741" s="242"/>
      <c r="Z741" s="242"/>
      <c r="AA741" s="242"/>
      <c r="AB741" s="242"/>
      <c r="AC741" s="242"/>
      <c r="AD741" s="242"/>
      <c r="AE741" s="242"/>
      <c r="AF741" s="242"/>
      <c r="AG741" s="243"/>
    </row>
    <row r="742" spans="4:33" x14ac:dyDescent="0.25">
      <c r="D742" s="232"/>
      <c r="E742" s="233"/>
      <c r="F742" s="233"/>
      <c r="G742" s="233"/>
      <c r="H742" s="233"/>
      <c r="I742" s="233"/>
      <c r="J742" s="233"/>
      <c r="K742" s="233"/>
      <c r="L742" s="234"/>
      <c r="M742" s="241"/>
      <c r="N742" s="242"/>
      <c r="O742" s="242"/>
      <c r="P742" s="242"/>
      <c r="Q742" s="242"/>
      <c r="R742" s="242"/>
      <c r="S742" s="242"/>
      <c r="T742" s="242"/>
      <c r="U742" s="242"/>
      <c r="V742" s="242"/>
      <c r="W742" s="242"/>
      <c r="X742" s="242"/>
      <c r="Y742" s="242"/>
      <c r="Z742" s="242"/>
      <c r="AA742" s="242"/>
      <c r="AB742" s="242"/>
      <c r="AC742" s="242"/>
      <c r="AD742" s="242"/>
      <c r="AE742" s="242"/>
      <c r="AF742" s="242"/>
      <c r="AG742" s="243"/>
    </row>
    <row r="743" spans="4:33" x14ac:dyDescent="0.25">
      <c r="D743" s="232"/>
      <c r="E743" s="233"/>
      <c r="F743" s="233"/>
      <c r="G743" s="233"/>
      <c r="H743" s="233"/>
      <c r="I743" s="233"/>
      <c r="J743" s="233"/>
      <c r="K743" s="233"/>
      <c r="L743" s="234"/>
      <c r="M743" s="241"/>
      <c r="N743" s="242"/>
      <c r="O743" s="242"/>
      <c r="P743" s="242"/>
      <c r="Q743" s="242"/>
      <c r="R743" s="242"/>
      <c r="S743" s="242"/>
      <c r="T743" s="242"/>
      <c r="U743" s="242"/>
      <c r="V743" s="242"/>
      <c r="W743" s="242"/>
      <c r="X743" s="242"/>
      <c r="Y743" s="242"/>
      <c r="Z743" s="242"/>
      <c r="AA743" s="242"/>
      <c r="AB743" s="242"/>
      <c r="AC743" s="242"/>
      <c r="AD743" s="242"/>
      <c r="AE743" s="242"/>
      <c r="AF743" s="242"/>
      <c r="AG743" s="243"/>
    </row>
    <row r="744" spans="4:33" x14ac:dyDescent="0.25">
      <c r="D744" s="232"/>
      <c r="E744" s="233"/>
      <c r="F744" s="233"/>
      <c r="G744" s="233"/>
      <c r="H744" s="233"/>
      <c r="I744" s="233"/>
      <c r="J744" s="233"/>
      <c r="K744" s="233"/>
      <c r="L744" s="234"/>
      <c r="M744" s="241"/>
      <c r="N744" s="242"/>
      <c r="O744" s="242"/>
      <c r="P744" s="242"/>
      <c r="Q744" s="242"/>
      <c r="R744" s="242"/>
      <c r="S744" s="242"/>
      <c r="T744" s="242"/>
      <c r="U744" s="242"/>
      <c r="V744" s="242"/>
      <c r="W744" s="242"/>
      <c r="X744" s="242"/>
      <c r="Y744" s="242"/>
      <c r="Z744" s="242"/>
      <c r="AA744" s="242"/>
      <c r="AB744" s="242"/>
      <c r="AC744" s="242"/>
      <c r="AD744" s="242"/>
      <c r="AE744" s="242"/>
      <c r="AF744" s="242"/>
      <c r="AG744" s="243"/>
    </row>
    <row r="745" spans="4:33" ht="15.75" thickBot="1" x14ac:dyDescent="0.3">
      <c r="D745" s="235"/>
      <c r="E745" s="236"/>
      <c r="F745" s="236"/>
      <c r="G745" s="236"/>
      <c r="H745" s="236"/>
      <c r="I745" s="236"/>
      <c r="J745" s="236"/>
      <c r="K745" s="236"/>
      <c r="L745" s="237"/>
      <c r="M745" s="244"/>
      <c r="N745" s="245"/>
      <c r="O745" s="245"/>
      <c r="P745" s="245"/>
      <c r="Q745" s="245"/>
      <c r="R745" s="245"/>
      <c r="S745" s="245"/>
      <c r="T745" s="245"/>
      <c r="U745" s="245"/>
      <c r="V745" s="245"/>
      <c r="W745" s="245"/>
      <c r="X745" s="245"/>
      <c r="Y745" s="245"/>
      <c r="Z745" s="245"/>
      <c r="AA745" s="245"/>
      <c r="AB745" s="245"/>
      <c r="AC745" s="245"/>
      <c r="AD745" s="245"/>
      <c r="AE745" s="245"/>
      <c r="AF745" s="245"/>
      <c r="AG745" s="246"/>
    </row>
    <row r="746" spans="4:33" ht="15.75" thickBot="1" x14ac:dyDescent="0.3"/>
    <row r="747" spans="4:33" x14ac:dyDescent="0.25">
      <c r="D747" s="229" t="str">
        <f>IF(OR(M528="",O528=""),"15º Lugar",IF(M528&gt;O528,E526,P526))</f>
        <v>15º Lugar</v>
      </c>
      <c r="E747" s="230"/>
      <c r="F747" s="230"/>
      <c r="G747" s="230"/>
      <c r="H747" s="230"/>
      <c r="I747" s="230"/>
      <c r="J747" s="230"/>
      <c r="K747" s="230"/>
      <c r="L747" s="231"/>
      <c r="M747" s="238" t="s">
        <v>115</v>
      </c>
      <c r="N747" s="239"/>
      <c r="O747" s="239"/>
      <c r="P747" s="239"/>
      <c r="Q747" s="239"/>
      <c r="R747" s="239"/>
      <c r="S747" s="239"/>
      <c r="T747" s="239"/>
      <c r="U747" s="239"/>
      <c r="V747" s="239"/>
      <c r="W747" s="239"/>
      <c r="X747" s="239"/>
      <c r="Y747" s="239"/>
      <c r="Z747" s="239"/>
      <c r="AA747" s="239"/>
      <c r="AB747" s="239"/>
      <c r="AC747" s="239"/>
      <c r="AD747" s="239"/>
      <c r="AE747" s="239"/>
      <c r="AF747" s="239"/>
      <c r="AG747" s="240"/>
    </row>
    <row r="748" spans="4:33" x14ac:dyDescent="0.25">
      <c r="D748" s="232"/>
      <c r="E748" s="233"/>
      <c r="F748" s="233"/>
      <c r="G748" s="233"/>
      <c r="H748" s="233"/>
      <c r="I748" s="233"/>
      <c r="J748" s="233"/>
      <c r="K748" s="233"/>
      <c r="L748" s="234"/>
      <c r="M748" s="241"/>
      <c r="N748" s="242"/>
      <c r="O748" s="242"/>
      <c r="P748" s="242"/>
      <c r="Q748" s="242"/>
      <c r="R748" s="242"/>
      <c r="S748" s="242"/>
      <c r="T748" s="242"/>
      <c r="U748" s="242"/>
      <c r="V748" s="242"/>
      <c r="W748" s="242"/>
      <c r="X748" s="242"/>
      <c r="Y748" s="242"/>
      <c r="Z748" s="242"/>
      <c r="AA748" s="242"/>
      <c r="AB748" s="242"/>
      <c r="AC748" s="242"/>
      <c r="AD748" s="242"/>
      <c r="AE748" s="242"/>
      <c r="AF748" s="242"/>
      <c r="AG748" s="243"/>
    </row>
    <row r="749" spans="4:33" x14ac:dyDescent="0.25">
      <c r="D749" s="232"/>
      <c r="E749" s="233"/>
      <c r="F749" s="233"/>
      <c r="G749" s="233"/>
      <c r="H749" s="233"/>
      <c r="I749" s="233"/>
      <c r="J749" s="233"/>
      <c r="K749" s="233"/>
      <c r="L749" s="234"/>
      <c r="M749" s="241"/>
      <c r="N749" s="242"/>
      <c r="O749" s="242"/>
      <c r="P749" s="242"/>
      <c r="Q749" s="242"/>
      <c r="R749" s="242"/>
      <c r="S749" s="242"/>
      <c r="T749" s="242"/>
      <c r="U749" s="242"/>
      <c r="V749" s="242"/>
      <c r="W749" s="242"/>
      <c r="X749" s="242"/>
      <c r="Y749" s="242"/>
      <c r="Z749" s="242"/>
      <c r="AA749" s="242"/>
      <c r="AB749" s="242"/>
      <c r="AC749" s="242"/>
      <c r="AD749" s="242"/>
      <c r="AE749" s="242"/>
      <c r="AF749" s="242"/>
      <c r="AG749" s="243"/>
    </row>
    <row r="750" spans="4:33" x14ac:dyDescent="0.25">
      <c r="D750" s="232"/>
      <c r="E750" s="233"/>
      <c r="F750" s="233"/>
      <c r="G750" s="233"/>
      <c r="H750" s="233"/>
      <c r="I750" s="233"/>
      <c r="J750" s="233"/>
      <c r="K750" s="233"/>
      <c r="L750" s="234"/>
      <c r="M750" s="241"/>
      <c r="N750" s="242"/>
      <c r="O750" s="242"/>
      <c r="P750" s="242"/>
      <c r="Q750" s="242"/>
      <c r="R750" s="242"/>
      <c r="S750" s="242"/>
      <c r="T750" s="242"/>
      <c r="U750" s="242"/>
      <c r="V750" s="242"/>
      <c r="W750" s="242"/>
      <c r="X750" s="242"/>
      <c r="Y750" s="242"/>
      <c r="Z750" s="242"/>
      <c r="AA750" s="242"/>
      <c r="AB750" s="242"/>
      <c r="AC750" s="242"/>
      <c r="AD750" s="242"/>
      <c r="AE750" s="242"/>
      <c r="AF750" s="242"/>
      <c r="AG750" s="243"/>
    </row>
    <row r="751" spans="4:33" x14ac:dyDescent="0.25">
      <c r="D751" s="232"/>
      <c r="E751" s="233"/>
      <c r="F751" s="233"/>
      <c r="G751" s="233"/>
      <c r="H751" s="233"/>
      <c r="I751" s="233"/>
      <c r="J751" s="233"/>
      <c r="K751" s="233"/>
      <c r="L751" s="234"/>
      <c r="M751" s="241"/>
      <c r="N751" s="242"/>
      <c r="O751" s="242"/>
      <c r="P751" s="242"/>
      <c r="Q751" s="242"/>
      <c r="R751" s="242"/>
      <c r="S751" s="242"/>
      <c r="T751" s="242"/>
      <c r="U751" s="242"/>
      <c r="V751" s="242"/>
      <c r="W751" s="242"/>
      <c r="X751" s="242"/>
      <c r="Y751" s="242"/>
      <c r="Z751" s="242"/>
      <c r="AA751" s="242"/>
      <c r="AB751" s="242"/>
      <c r="AC751" s="242"/>
      <c r="AD751" s="242"/>
      <c r="AE751" s="242"/>
      <c r="AF751" s="242"/>
      <c r="AG751" s="243"/>
    </row>
    <row r="752" spans="4:33" x14ac:dyDescent="0.25">
      <c r="D752" s="232"/>
      <c r="E752" s="233"/>
      <c r="F752" s="233"/>
      <c r="G752" s="233"/>
      <c r="H752" s="233"/>
      <c r="I752" s="233"/>
      <c r="J752" s="233"/>
      <c r="K752" s="233"/>
      <c r="L752" s="234"/>
      <c r="M752" s="241"/>
      <c r="N752" s="242"/>
      <c r="O752" s="242"/>
      <c r="P752" s="242"/>
      <c r="Q752" s="242"/>
      <c r="R752" s="242"/>
      <c r="S752" s="242"/>
      <c r="T752" s="242"/>
      <c r="U752" s="242"/>
      <c r="V752" s="242"/>
      <c r="W752" s="242"/>
      <c r="X752" s="242"/>
      <c r="Y752" s="242"/>
      <c r="Z752" s="242"/>
      <c r="AA752" s="242"/>
      <c r="AB752" s="242"/>
      <c r="AC752" s="242"/>
      <c r="AD752" s="242"/>
      <c r="AE752" s="242"/>
      <c r="AF752" s="242"/>
      <c r="AG752" s="243"/>
    </row>
    <row r="753" spans="4:33" x14ac:dyDescent="0.25">
      <c r="D753" s="232"/>
      <c r="E753" s="233"/>
      <c r="F753" s="233"/>
      <c r="G753" s="233"/>
      <c r="H753" s="233"/>
      <c r="I753" s="233"/>
      <c r="J753" s="233"/>
      <c r="K753" s="233"/>
      <c r="L753" s="234"/>
      <c r="M753" s="241"/>
      <c r="N753" s="242"/>
      <c r="O753" s="242"/>
      <c r="P753" s="242"/>
      <c r="Q753" s="242"/>
      <c r="R753" s="242"/>
      <c r="S753" s="242"/>
      <c r="T753" s="242"/>
      <c r="U753" s="242"/>
      <c r="V753" s="242"/>
      <c r="W753" s="242"/>
      <c r="X753" s="242"/>
      <c r="Y753" s="242"/>
      <c r="Z753" s="242"/>
      <c r="AA753" s="242"/>
      <c r="AB753" s="242"/>
      <c r="AC753" s="242"/>
      <c r="AD753" s="242"/>
      <c r="AE753" s="242"/>
      <c r="AF753" s="242"/>
      <c r="AG753" s="243"/>
    </row>
    <row r="754" spans="4:33" x14ac:dyDescent="0.25">
      <c r="D754" s="232"/>
      <c r="E754" s="233"/>
      <c r="F754" s="233"/>
      <c r="G754" s="233"/>
      <c r="H754" s="233"/>
      <c r="I754" s="233"/>
      <c r="J754" s="233"/>
      <c r="K754" s="233"/>
      <c r="L754" s="234"/>
      <c r="M754" s="241"/>
      <c r="N754" s="242"/>
      <c r="O754" s="242"/>
      <c r="P754" s="242"/>
      <c r="Q754" s="242"/>
      <c r="R754" s="242"/>
      <c r="S754" s="242"/>
      <c r="T754" s="242"/>
      <c r="U754" s="242"/>
      <c r="V754" s="242"/>
      <c r="W754" s="242"/>
      <c r="X754" s="242"/>
      <c r="Y754" s="242"/>
      <c r="Z754" s="242"/>
      <c r="AA754" s="242"/>
      <c r="AB754" s="242"/>
      <c r="AC754" s="242"/>
      <c r="AD754" s="242"/>
      <c r="AE754" s="242"/>
      <c r="AF754" s="242"/>
      <c r="AG754" s="243"/>
    </row>
    <row r="755" spans="4:33" x14ac:dyDescent="0.25">
      <c r="D755" s="232"/>
      <c r="E755" s="233"/>
      <c r="F755" s="233"/>
      <c r="G755" s="233"/>
      <c r="H755" s="233"/>
      <c r="I755" s="233"/>
      <c r="J755" s="233"/>
      <c r="K755" s="233"/>
      <c r="L755" s="234"/>
      <c r="M755" s="241"/>
      <c r="N755" s="242"/>
      <c r="O755" s="242"/>
      <c r="P755" s="242"/>
      <c r="Q755" s="242"/>
      <c r="R755" s="242"/>
      <c r="S755" s="242"/>
      <c r="T755" s="242"/>
      <c r="U755" s="242"/>
      <c r="V755" s="242"/>
      <c r="W755" s="242"/>
      <c r="X755" s="242"/>
      <c r="Y755" s="242"/>
      <c r="Z755" s="242"/>
      <c r="AA755" s="242"/>
      <c r="AB755" s="242"/>
      <c r="AC755" s="242"/>
      <c r="AD755" s="242"/>
      <c r="AE755" s="242"/>
      <c r="AF755" s="242"/>
      <c r="AG755" s="243"/>
    </row>
    <row r="756" spans="4:33" ht="15.75" thickBot="1" x14ac:dyDescent="0.3">
      <c r="D756" s="235"/>
      <c r="E756" s="236"/>
      <c r="F756" s="236"/>
      <c r="G756" s="236"/>
      <c r="H756" s="236"/>
      <c r="I756" s="236"/>
      <c r="J756" s="236"/>
      <c r="K756" s="236"/>
      <c r="L756" s="237"/>
      <c r="M756" s="244"/>
      <c r="N756" s="245"/>
      <c r="O756" s="245"/>
      <c r="P756" s="245"/>
      <c r="Q756" s="245"/>
      <c r="R756" s="245"/>
      <c r="S756" s="245"/>
      <c r="T756" s="245"/>
      <c r="U756" s="245"/>
      <c r="V756" s="245"/>
      <c r="W756" s="245"/>
      <c r="X756" s="245"/>
      <c r="Y756" s="245"/>
      <c r="Z756" s="245"/>
      <c r="AA756" s="245"/>
      <c r="AB756" s="245"/>
      <c r="AC756" s="245"/>
      <c r="AD756" s="245"/>
      <c r="AE756" s="245"/>
      <c r="AF756" s="245"/>
      <c r="AG756" s="246"/>
    </row>
    <row r="757" spans="4:33" ht="15.75" thickBot="1" x14ac:dyDescent="0.3"/>
    <row r="758" spans="4:33" x14ac:dyDescent="0.25">
      <c r="D758" s="229" t="str">
        <f>IF(OR(M528="",O528=""),"16º Lugar",IF(M528&lt;O528,E526,P526))</f>
        <v>16º Lugar</v>
      </c>
      <c r="E758" s="230"/>
      <c r="F758" s="230"/>
      <c r="G758" s="230"/>
      <c r="H758" s="230"/>
      <c r="I758" s="230"/>
      <c r="J758" s="230"/>
      <c r="K758" s="230"/>
      <c r="L758" s="231"/>
      <c r="M758" s="238" t="s">
        <v>116</v>
      </c>
      <c r="N758" s="239"/>
      <c r="O758" s="239"/>
      <c r="P758" s="239"/>
      <c r="Q758" s="239"/>
      <c r="R758" s="239"/>
      <c r="S758" s="239"/>
      <c r="T758" s="239"/>
      <c r="U758" s="239"/>
      <c r="V758" s="239"/>
      <c r="W758" s="239"/>
      <c r="X758" s="239"/>
      <c r="Y758" s="239"/>
      <c r="Z758" s="239"/>
      <c r="AA758" s="239"/>
      <c r="AB758" s="239"/>
      <c r="AC758" s="239"/>
      <c r="AD758" s="239"/>
      <c r="AE758" s="239"/>
      <c r="AF758" s="239"/>
      <c r="AG758" s="240"/>
    </row>
    <row r="759" spans="4:33" x14ac:dyDescent="0.25">
      <c r="D759" s="232"/>
      <c r="E759" s="233"/>
      <c r="F759" s="233"/>
      <c r="G759" s="233"/>
      <c r="H759" s="233"/>
      <c r="I759" s="233"/>
      <c r="J759" s="233"/>
      <c r="K759" s="233"/>
      <c r="L759" s="234"/>
      <c r="M759" s="241"/>
      <c r="N759" s="242"/>
      <c r="O759" s="242"/>
      <c r="P759" s="242"/>
      <c r="Q759" s="242"/>
      <c r="R759" s="242"/>
      <c r="S759" s="242"/>
      <c r="T759" s="242"/>
      <c r="U759" s="242"/>
      <c r="V759" s="242"/>
      <c r="W759" s="242"/>
      <c r="X759" s="242"/>
      <c r="Y759" s="242"/>
      <c r="Z759" s="242"/>
      <c r="AA759" s="242"/>
      <c r="AB759" s="242"/>
      <c r="AC759" s="242"/>
      <c r="AD759" s="242"/>
      <c r="AE759" s="242"/>
      <c r="AF759" s="242"/>
      <c r="AG759" s="243"/>
    </row>
    <row r="760" spans="4:33" x14ac:dyDescent="0.25">
      <c r="D760" s="232"/>
      <c r="E760" s="233"/>
      <c r="F760" s="233"/>
      <c r="G760" s="233"/>
      <c r="H760" s="233"/>
      <c r="I760" s="233"/>
      <c r="J760" s="233"/>
      <c r="K760" s="233"/>
      <c r="L760" s="234"/>
      <c r="M760" s="241"/>
      <c r="N760" s="242"/>
      <c r="O760" s="242"/>
      <c r="P760" s="242"/>
      <c r="Q760" s="242"/>
      <c r="R760" s="242"/>
      <c r="S760" s="242"/>
      <c r="T760" s="242"/>
      <c r="U760" s="242"/>
      <c r="V760" s="242"/>
      <c r="W760" s="242"/>
      <c r="X760" s="242"/>
      <c r="Y760" s="242"/>
      <c r="Z760" s="242"/>
      <c r="AA760" s="242"/>
      <c r="AB760" s="242"/>
      <c r="AC760" s="242"/>
      <c r="AD760" s="242"/>
      <c r="AE760" s="242"/>
      <c r="AF760" s="242"/>
      <c r="AG760" s="243"/>
    </row>
    <row r="761" spans="4:33" x14ac:dyDescent="0.25">
      <c r="D761" s="232"/>
      <c r="E761" s="233"/>
      <c r="F761" s="233"/>
      <c r="G761" s="233"/>
      <c r="H761" s="233"/>
      <c r="I761" s="233"/>
      <c r="J761" s="233"/>
      <c r="K761" s="233"/>
      <c r="L761" s="234"/>
      <c r="M761" s="241"/>
      <c r="N761" s="242"/>
      <c r="O761" s="242"/>
      <c r="P761" s="242"/>
      <c r="Q761" s="242"/>
      <c r="R761" s="242"/>
      <c r="S761" s="242"/>
      <c r="T761" s="242"/>
      <c r="U761" s="242"/>
      <c r="V761" s="242"/>
      <c r="W761" s="242"/>
      <c r="X761" s="242"/>
      <c r="Y761" s="242"/>
      <c r="Z761" s="242"/>
      <c r="AA761" s="242"/>
      <c r="AB761" s="242"/>
      <c r="AC761" s="242"/>
      <c r="AD761" s="242"/>
      <c r="AE761" s="242"/>
      <c r="AF761" s="242"/>
      <c r="AG761" s="243"/>
    </row>
    <row r="762" spans="4:33" x14ac:dyDescent="0.25">
      <c r="D762" s="232"/>
      <c r="E762" s="233"/>
      <c r="F762" s="233"/>
      <c r="G762" s="233"/>
      <c r="H762" s="233"/>
      <c r="I762" s="233"/>
      <c r="J762" s="233"/>
      <c r="K762" s="233"/>
      <c r="L762" s="234"/>
      <c r="M762" s="241"/>
      <c r="N762" s="242"/>
      <c r="O762" s="242"/>
      <c r="P762" s="242"/>
      <c r="Q762" s="242"/>
      <c r="R762" s="242"/>
      <c r="S762" s="242"/>
      <c r="T762" s="242"/>
      <c r="U762" s="242"/>
      <c r="V762" s="242"/>
      <c r="W762" s="242"/>
      <c r="X762" s="242"/>
      <c r="Y762" s="242"/>
      <c r="Z762" s="242"/>
      <c r="AA762" s="242"/>
      <c r="AB762" s="242"/>
      <c r="AC762" s="242"/>
      <c r="AD762" s="242"/>
      <c r="AE762" s="242"/>
      <c r="AF762" s="242"/>
      <c r="AG762" s="243"/>
    </row>
    <row r="763" spans="4:33" x14ac:dyDescent="0.25">
      <c r="D763" s="232"/>
      <c r="E763" s="233"/>
      <c r="F763" s="233"/>
      <c r="G763" s="233"/>
      <c r="H763" s="233"/>
      <c r="I763" s="233"/>
      <c r="J763" s="233"/>
      <c r="K763" s="233"/>
      <c r="L763" s="234"/>
      <c r="M763" s="241"/>
      <c r="N763" s="242"/>
      <c r="O763" s="242"/>
      <c r="P763" s="242"/>
      <c r="Q763" s="242"/>
      <c r="R763" s="242"/>
      <c r="S763" s="242"/>
      <c r="T763" s="242"/>
      <c r="U763" s="242"/>
      <c r="V763" s="242"/>
      <c r="W763" s="242"/>
      <c r="X763" s="242"/>
      <c r="Y763" s="242"/>
      <c r="Z763" s="242"/>
      <c r="AA763" s="242"/>
      <c r="AB763" s="242"/>
      <c r="AC763" s="242"/>
      <c r="AD763" s="242"/>
      <c r="AE763" s="242"/>
      <c r="AF763" s="242"/>
      <c r="AG763" s="243"/>
    </row>
    <row r="764" spans="4:33" x14ac:dyDescent="0.25">
      <c r="D764" s="232"/>
      <c r="E764" s="233"/>
      <c r="F764" s="233"/>
      <c r="G764" s="233"/>
      <c r="H764" s="233"/>
      <c r="I764" s="233"/>
      <c r="J764" s="233"/>
      <c r="K764" s="233"/>
      <c r="L764" s="234"/>
      <c r="M764" s="241"/>
      <c r="N764" s="242"/>
      <c r="O764" s="242"/>
      <c r="P764" s="242"/>
      <c r="Q764" s="242"/>
      <c r="R764" s="242"/>
      <c r="S764" s="242"/>
      <c r="T764" s="242"/>
      <c r="U764" s="242"/>
      <c r="V764" s="242"/>
      <c r="W764" s="242"/>
      <c r="X764" s="242"/>
      <c r="Y764" s="242"/>
      <c r="Z764" s="242"/>
      <c r="AA764" s="242"/>
      <c r="AB764" s="242"/>
      <c r="AC764" s="242"/>
      <c r="AD764" s="242"/>
      <c r="AE764" s="242"/>
      <c r="AF764" s="242"/>
      <c r="AG764" s="243"/>
    </row>
    <row r="765" spans="4:33" x14ac:dyDescent="0.25">
      <c r="D765" s="232"/>
      <c r="E765" s="233"/>
      <c r="F765" s="233"/>
      <c r="G765" s="233"/>
      <c r="H765" s="233"/>
      <c r="I765" s="233"/>
      <c r="J765" s="233"/>
      <c r="K765" s="233"/>
      <c r="L765" s="234"/>
      <c r="M765" s="241"/>
      <c r="N765" s="242"/>
      <c r="O765" s="242"/>
      <c r="P765" s="242"/>
      <c r="Q765" s="242"/>
      <c r="R765" s="242"/>
      <c r="S765" s="242"/>
      <c r="T765" s="242"/>
      <c r="U765" s="242"/>
      <c r="V765" s="242"/>
      <c r="W765" s="242"/>
      <c r="X765" s="242"/>
      <c r="Y765" s="242"/>
      <c r="Z765" s="242"/>
      <c r="AA765" s="242"/>
      <c r="AB765" s="242"/>
      <c r="AC765" s="242"/>
      <c r="AD765" s="242"/>
      <c r="AE765" s="242"/>
      <c r="AF765" s="242"/>
      <c r="AG765" s="243"/>
    </row>
    <row r="766" spans="4:33" x14ac:dyDescent="0.25">
      <c r="D766" s="232"/>
      <c r="E766" s="233"/>
      <c r="F766" s="233"/>
      <c r="G766" s="233"/>
      <c r="H766" s="233"/>
      <c r="I766" s="233"/>
      <c r="J766" s="233"/>
      <c r="K766" s="233"/>
      <c r="L766" s="234"/>
      <c r="M766" s="241"/>
      <c r="N766" s="242"/>
      <c r="O766" s="242"/>
      <c r="P766" s="242"/>
      <c r="Q766" s="242"/>
      <c r="R766" s="242"/>
      <c r="S766" s="242"/>
      <c r="T766" s="242"/>
      <c r="U766" s="242"/>
      <c r="V766" s="242"/>
      <c r="W766" s="242"/>
      <c r="X766" s="242"/>
      <c r="Y766" s="242"/>
      <c r="Z766" s="242"/>
      <c r="AA766" s="242"/>
      <c r="AB766" s="242"/>
      <c r="AC766" s="242"/>
      <c r="AD766" s="242"/>
      <c r="AE766" s="242"/>
      <c r="AF766" s="242"/>
      <c r="AG766" s="243"/>
    </row>
    <row r="767" spans="4:33" ht="15.75" thickBot="1" x14ac:dyDescent="0.3">
      <c r="D767" s="235"/>
      <c r="E767" s="236"/>
      <c r="F767" s="236"/>
      <c r="G767" s="236"/>
      <c r="H767" s="236"/>
      <c r="I767" s="236"/>
      <c r="J767" s="236"/>
      <c r="K767" s="236"/>
      <c r="L767" s="237"/>
      <c r="M767" s="244"/>
      <c r="N767" s="245"/>
      <c r="O767" s="245"/>
      <c r="P767" s="245"/>
      <c r="Q767" s="245"/>
      <c r="R767" s="245"/>
      <c r="S767" s="245"/>
      <c r="T767" s="245"/>
      <c r="U767" s="245"/>
      <c r="V767" s="245"/>
      <c r="W767" s="245"/>
      <c r="X767" s="245"/>
      <c r="Y767" s="245"/>
      <c r="Z767" s="245"/>
      <c r="AA767" s="245"/>
      <c r="AB767" s="245"/>
      <c r="AC767" s="245"/>
      <c r="AD767" s="245"/>
      <c r="AE767" s="245"/>
      <c r="AF767" s="245"/>
      <c r="AG767" s="246"/>
    </row>
  </sheetData>
  <sheetProtection password="EE74" sheet="1" objects="1" scenarios="1"/>
  <mergeCells count="550">
    <mergeCell ref="AE34:AH34"/>
    <mergeCell ref="AE42:AH42"/>
    <mergeCell ref="AE46:AH46"/>
    <mergeCell ref="W18:W19"/>
    <mergeCell ref="X18:X19"/>
    <mergeCell ref="W36:W37"/>
    <mergeCell ref="X36:X37"/>
    <mergeCell ref="AC18:AC19"/>
    <mergeCell ref="AD18:AD19"/>
    <mergeCell ref="Y18:AB18"/>
    <mergeCell ref="AE18:AH18"/>
    <mergeCell ref="W46:W47"/>
    <mergeCell ref="X46:X47"/>
    <mergeCell ref="AC34:AC35"/>
    <mergeCell ref="AD34:AD35"/>
    <mergeCell ref="AC42:AC43"/>
    <mergeCell ref="AD42:AD43"/>
    <mergeCell ref="AC46:AC47"/>
    <mergeCell ref="AD46:AD47"/>
    <mergeCell ref="Y36:AB36"/>
    <mergeCell ref="Y46:AB46"/>
    <mergeCell ref="D659:L668"/>
    <mergeCell ref="M659:AG668"/>
    <mergeCell ref="D670:L679"/>
    <mergeCell ref="M670:AG679"/>
    <mergeCell ref="D681:L690"/>
    <mergeCell ref="M681:AG690"/>
    <mergeCell ref="D692:L701"/>
    <mergeCell ref="M692:AG701"/>
    <mergeCell ref="D604:L613"/>
    <mergeCell ref="M604:AG613"/>
    <mergeCell ref="D615:L624"/>
    <mergeCell ref="M615:AG624"/>
    <mergeCell ref="D626:L635"/>
    <mergeCell ref="M626:AG635"/>
    <mergeCell ref="D637:L646"/>
    <mergeCell ref="M637:AG646"/>
    <mergeCell ref="D648:L657"/>
    <mergeCell ref="M648:AG657"/>
    <mergeCell ref="P564:AG564"/>
    <mergeCell ref="D566:AG568"/>
    <mergeCell ref="K569:R570"/>
    <mergeCell ref="D571:D572"/>
    <mergeCell ref="E571:L572"/>
    <mergeCell ref="P571:AG572"/>
    <mergeCell ref="P573:AG573"/>
    <mergeCell ref="D593:L602"/>
    <mergeCell ref="M593:AG602"/>
    <mergeCell ref="K587:R588"/>
    <mergeCell ref="D589:D590"/>
    <mergeCell ref="E589:L590"/>
    <mergeCell ref="P589:AG590"/>
    <mergeCell ref="P591:AG591"/>
    <mergeCell ref="K578:R579"/>
    <mergeCell ref="D580:D581"/>
    <mergeCell ref="E580:L581"/>
    <mergeCell ref="P580:AG581"/>
    <mergeCell ref="P582:AG582"/>
    <mergeCell ref="D584:AG586"/>
    <mergeCell ref="D575:AG577"/>
    <mergeCell ref="D553:D554"/>
    <mergeCell ref="E553:L554"/>
    <mergeCell ref="P553:AG554"/>
    <mergeCell ref="P555:AG555"/>
    <mergeCell ref="D557:AG559"/>
    <mergeCell ref="K560:R561"/>
    <mergeCell ref="D562:D563"/>
    <mergeCell ref="E562:L563"/>
    <mergeCell ref="P562:AG563"/>
    <mergeCell ref="P504:AG504"/>
    <mergeCell ref="D505:D506"/>
    <mergeCell ref="E505:L506"/>
    <mergeCell ref="P505:AG506"/>
    <mergeCell ref="P507:AG507"/>
    <mergeCell ref="D548:AG550"/>
    <mergeCell ref="K551:R552"/>
    <mergeCell ref="P516:AG516"/>
    <mergeCell ref="D517:D518"/>
    <mergeCell ref="E517:L518"/>
    <mergeCell ref="P517:AG518"/>
    <mergeCell ref="P519:AG519"/>
    <mergeCell ref="D509:AG511"/>
    <mergeCell ref="K512:R513"/>
    <mergeCell ref="D514:D515"/>
    <mergeCell ref="E514:L515"/>
    <mergeCell ref="P514:AG515"/>
    <mergeCell ref="K524:R525"/>
    <mergeCell ref="D526:D527"/>
    <mergeCell ref="E526:L527"/>
    <mergeCell ref="D521:AG523"/>
    <mergeCell ref="D535:D536"/>
    <mergeCell ref="E535:L536"/>
    <mergeCell ref="D539:AG541"/>
    <mergeCell ref="D448:D449"/>
    <mergeCell ref="E448:L449"/>
    <mergeCell ref="P448:AG449"/>
    <mergeCell ref="P450:AG450"/>
    <mergeCell ref="D451:D452"/>
    <mergeCell ref="E451:L452"/>
    <mergeCell ref="P451:AG452"/>
    <mergeCell ref="P453:AG453"/>
    <mergeCell ref="D485:AG487"/>
    <mergeCell ref="P471:AG471"/>
    <mergeCell ref="K458:R459"/>
    <mergeCell ref="D460:D461"/>
    <mergeCell ref="E460:L461"/>
    <mergeCell ref="P460:AG461"/>
    <mergeCell ref="P462:AG462"/>
    <mergeCell ref="D463:D464"/>
    <mergeCell ref="E463:L464"/>
    <mergeCell ref="P463:AG464"/>
    <mergeCell ref="D478:D479"/>
    <mergeCell ref="E478:L479"/>
    <mergeCell ref="D481:D482"/>
    <mergeCell ref="E481:L482"/>
    <mergeCell ref="P465:AG465"/>
    <mergeCell ref="D466:D467"/>
    <mergeCell ref="D405:E405"/>
    <mergeCell ref="I405:P405"/>
    <mergeCell ref="D393:E393"/>
    <mergeCell ref="I393:P393"/>
    <mergeCell ref="D395:P396"/>
    <mergeCell ref="D398:E398"/>
    <mergeCell ref="I398:P398"/>
    <mergeCell ref="D399:E399"/>
    <mergeCell ref="I399:P399"/>
    <mergeCell ref="D401:P402"/>
    <mergeCell ref="D404:E404"/>
    <mergeCell ref="I404:P404"/>
    <mergeCell ref="D381:E381"/>
    <mergeCell ref="I381:P381"/>
    <mergeCell ref="D383:P384"/>
    <mergeCell ref="D386:E386"/>
    <mergeCell ref="I386:P386"/>
    <mergeCell ref="D387:E387"/>
    <mergeCell ref="I387:P387"/>
    <mergeCell ref="D389:P390"/>
    <mergeCell ref="D392:E392"/>
    <mergeCell ref="I392:P392"/>
    <mergeCell ref="D363:O364"/>
    <mergeCell ref="D371:P372"/>
    <mergeCell ref="D374:E374"/>
    <mergeCell ref="I374:P374"/>
    <mergeCell ref="D375:E375"/>
    <mergeCell ref="I375:P375"/>
    <mergeCell ref="D377:P378"/>
    <mergeCell ref="D380:E380"/>
    <mergeCell ref="I380:P380"/>
    <mergeCell ref="D351:P352"/>
    <mergeCell ref="D354:E354"/>
    <mergeCell ref="I354:P354"/>
    <mergeCell ref="D355:E355"/>
    <mergeCell ref="I355:P355"/>
    <mergeCell ref="D357:P358"/>
    <mergeCell ref="D360:E360"/>
    <mergeCell ref="I360:P360"/>
    <mergeCell ref="D361:E361"/>
    <mergeCell ref="I361:P361"/>
    <mergeCell ref="D339:P340"/>
    <mergeCell ref="D342:E342"/>
    <mergeCell ref="I342:P342"/>
    <mergeCell ref="D343:E343"/>
    <mergeCell ref="I343:P343"/>
    <mergeCell ref="D345:P346"/>
    <mergeCell ref="D348:E348"/>
    <mergeCell ref="I348:P348"/>
    <mergeCell ref="D349:E349"/>
    <mergeCell ref="I349:P349"/>
    <mergeCell ref="E466:L467"/>
    <mergeCell ref="P466:AG467"/>
    <mergeCell ref="P468:AG468"/>
    <mergeCell ref="D469:D470"/>
    <mergeCell ref="E469:L470"/>
    <mergeCell ref="P469:AG470"/>
    <mergeCell ref="K488:R489"/>
    <mergeCell ref="K476:R477"/>
    <mergeCell ref="P432:AG432"/>
    <mergeCell ref="D433:D434"/>
    <mergeCell ref="E433:L434"/>
    <mergeCell ref="P433:AG434"/>
    <mergeCell ref="P435:AG435"/>
    <mergeCell ref="D455:AG457"/>
    <mergeCell ref="K440:R441"/>
    <mergeCell ref="D442:D443"/>
    <mergeCell ref="E442:L443"/>
    <mergeCell ref="P442:AG443"/>
    <mergeCell ref="P444:AG444"/>
    <mergeCell ref="D445:D446"/>
    <mergeCell ref="E445:L446"/>
    <mergeCell ref="P445:AG446"/>
    <mergeCell ref="P447:AG447"/>
    <mergeCell ref="D473:AG475"/>
    <mergeCell ref="P426:AG426"/>
    <mergeCell ref="D427:D428"/>
    <mergeCell ref="E427:L428"/>
    <mergeCell ref="P427:AG428"/>
    <mergeCell ref="P429:AG429"/>
    <mergeCell ref="D430:D431"/>
    <mergeCell ref="E430:L431"/>
    <mergeCell ref="P430:AG431"/>
    <mergeCell ref="D437:AG439"/>
    <mergeCell ref="P420:AG420"/>
    <mergeCell ref="D421:D422"/>
    <mergeCell ref="E421:L422"/>
    <mergeCell ref="P421:AG422"/>
    <mergeCell ref="P423:AG423"/>
    <mergeCell ref="D424:D425"/>
    <mergeCell ref="E424:L425"/>
    <mergeCell ref="P424:AG425"/>
    <mergeCell ref="D415:D416"/>
    <mergeCell ref="E415:L416"/>
    <mergeCell ref="P415:AG416"/>
    <mergeCell ref="P417:AG417"/>
    <mergeCell ref="D418:D419"/>
    <mergeCell ref="E418:L419"/>
    <mergeCell ref="P418:AG419"/>
    <mergeCell ref="D407:AG409"/>
    <mergeCell ref="K410:R411"/>
    <mergeCell ref="D412:D413"/>
    <mergeCell ref="E412:L413"/>
    <mergeCell ref="P412:AG413"/>
    <mergeCell ref="P414:AG414"/>
    <mergeCell ref="D311:E311"/>
    <mergeCell ref="I311:P311"/>
    <mergeCell ref="D313:P314"/>
    <mergeCell ref="D316:E316"/>
    <mergeCell ref="I316:P316"/>
    <mergeCell ref="D317:E317"/>
    <mergeCell ref="I317:P317"/>
    <mergeCell ref="D319:O320"/>
    <mergeCell ref="D327:P328"/>
    <mergeCell ref="D330:E330"/>
    <mergeCell ref="I330:P330"/>
    <mergeCell ref="D331:E331"/>
    <mergeCell ref="I331:P331"/>
    <mergeCell ref="D333:P334"/>
    <mergeCell ref="D336:E336"/>
    <mergeCell ref="I336:P336"/>
    <mergeCell ref="D337:E337"/>
    <mergeCell ref="I337:P337"/>
    <mergeCell ref="D304:E304"/>
    <mergeCell ref="I304:P304"/>
    <mergeCell ref="D305:E305"/>
    <mergeCell ref="I305:P305"/>
    <mergeCell ref="D307:P308"/>
    <mergeCell ref="D310:E310"/>
    <mergeCell ref="I310:P310"/>
    <mergeCell ref="D295:P296"/>
    <mergeCell ref="D298:E298"/>
    <mergeCell ref="I298:P298"/>
    <mergeCell ref="D299:E299"/>
    <mergeCell ref="I299:P299"/>
    <mergeCell ref="D301:P302"/>
    <mergeCell ref="D275:O276"/>
    <mergeCell ref="D287:E287"/>
    <mergeCell ref="I287:P287"/>
    <mergeCell ref="D289:P290"/>
    <mergeCell ref="D292:E292"/>
    <mergeCell ref="I292:P292"/>
    <mergeCell ref="D293:E293"/>
    <mergeCell ref="I293:P293"/>
    <mergeCell ref="D283:P284"/>
    <mergeCell ref="D286:E286"/>
    <mergeCell ref="I286:P286"/>
    <mergeCell ref="D269:P270"/>
    <mergeCell ref="D272:E272"/>
    <mergeCell ref="I272:P272"/>
    <mergeCell ref="D273:E273"/>
    <mergeCell ref="I273:P273"/>
    <mergeCell ref="D260:E260"/>
    <mergeCell ref="I260:P260"/>
    <mergeCell ref="D261:E261"/>
    <mergeCell ref="I261:P261"/>
    <mergeCell ref="D263:P264"/>
    <mergeCell ref="D266:E266"/>
    <mergeCell ref="I266:P266"/>
    <mergeCell ref="D257:P258"/>
    <mergeCell ref="D243:E243"/>
    <mergeCell ref="I243:P243"/>
    <mergeCell ref="D245:P246"/>
    <mergeCell ref="D248:E248"/>
    <mergeCell ref="I248:P248"/>
    <mergeCell ref="D249:E249"/>
    <mergeCell ref="I249:P249"/>
    <mergeCell ref="D267:E267"/>
    <mergeCell ref="I267:P267"/>
    <mergeCell ref="D231:O232"/>
    <mergeCell ref="D239:P240"/>
    <mergeCell ref="D242:E242"/>
    <mergeCell ref="I242:P242"/>
    <mergeCell ref="D251:P252"/>
    <mergeCell ref="D254:E254"/>
    <mergeCell ref="I254:P254"/>
    <mergeCell ref="D255:E255"/>
    <mergeCell ref="I255:P255"/>
    <mergeCell ref="D224:P225"/>
    <mergeCell ref="D227:E227"/>
    <mergeCell ref="I227:P227"/>
    <mergeCell ref="D228:E228"/>
    <mergeCell ref="I228:P228"/>
    <mergeCell ref="D215:E215"/>
    <mergeCell ref="I215:P215"/>
    <mergeCell ref="D216:E216"/>
    <mergeCell ref="I216:P216"/>
    <mergeCell ref="D218:P219"/>
    <mergeCell ref="D221:E221"/>
    <mergeCell ref="I221:P221"/>
    <mergeCell ref="D212:P213"/>
    <mergeCell ref="D198:E198"/>
    <mergeCell ref="I198:P198"/>
    <mergeCell ref="D200:P201"/>
    <mergeCell ref="D203:E203"/>
    <mergeCell ref="I203:P203"/>
    <mergeCell ref="D204:E204"/>
    <mergeCell ref="I204:P204"/>
    <mergeCell ref="D222:E222"/>
    <mergeCell ref="I222:P222"/>
    <mergeCell ref="D186:O187"/>
    <mergeCell ref="D194:P195"/>
    <mergeCell ref="D197:E197"/>
    <mergeCell ref="I197:P197"/>
    <mergeCell ref="D206:P207"/>
    <mergeCell ref="D209:E209"/>
    <mergeCell ref="I209:P209"/>
    <mergeCell ref="D210:E210"/>
    <mergeCell ref="I210:P210"/>
    <mergeCell ref="D180:P181"/>
    <mergeCell ref="D183:E183"/>
    <mergeCell ref="I183:P183"/>
    <mergeCell ref="D184:E184"/>
    <mergeCell ref="I184:P184"/>
    <mergeCell ref="D171:E171"/>
    <mergeCell ref="I171:P171"/>
    <mergeCell ref="D172:E172"/>
    <mergeCell ref="I172:P172"/>
    <mergeCell ref="D174:P175"/>
    <mergeCell ref="D177:E177"/>
    <mergeCell ref="I177:P177"/>
    <mergeCell ref="D168:P169"/>
    <mergeCell ref="D154:E154"/>
    <mergeCell ref="I154:P154"/>
    <mergeCell ref="D156:P157"/>
    <mergeCell ref="D159:E159"/>
    <mergeCell ref="I159:P159"/>
    <mergeCell ref="D160:E160"/>
    <mergeCell ref="I160:P160"/>
    <mergeCell ref="D178:E178"/>
    <mergeCell ref="I178:P178"/>
    <mergeCell ref="D142:O143"/>
    <mergeCell ref="D150:P151"/>
    <mergeCell ref="D153:E153"/>
    <mergeCell ref="I153:P153"/>
    <mergeCell ref="D162:P163"/>
    <mergeCell ref="D165:E165"/>
    <mergeCell ref="I165:P165"/>
    <mergeCell ref="D166:E166"/>
    <mergeCell ref="I166:P166"/>
    <mergeCell ref="D136:P137"/>
    <mergeCell ref="D139:E139"/>
    <mergeCell ref="I139:P139"/>
    <mergeCell ref="D140:E140"/>
    <mergeCell ref="I140:P140"/>
    <mergeCell ref="D127:E127"/>
    <mergeCell ref="I127:P127"/>
    <mergeCell ref="D128:E128"/>
    <mergeCell ref="I128:P128"/>
    <mergeCell ref="D130:P131"/>
    <mergeCell ref="D133:E133"/>
    <mergeCell ref="I133:P133"/>
    <mergeCell ref="D124:P125"/>
    <mergeCell ref="D110:E110"/>
    <mergeCell ref="I110:P110"/>
    <mergeCell ref="D112:P113"/>
    <mergeCell ref="D115:E115"/>
    <mergeCell ref="I115:P115"/>
    <mergeCell ref="D116:E116"/>
    <mergeCell ref="I116:P116"/>
    <mergeCell ref="D134:E134"/>
    <mergeCell ref="I134:P134"/>
    <mergeCell ref="D98:O99"/>
    <mergeCell ref="D106:P107"/>
    <mergeCell ref="D109:E109"/>
    <mergeCell ref="I109:P109"/>
    <mergeCell ref="D118:P119"/>
    <mergeCell ref="D121:E121"/>
    <mergeCell ref="I121:P121"/>
    <mergeCell ref="D122:E122"/>
    <mergeCell ref="I122:P122"/>
    <mergeCell ref="D90:E90"/>
    <mergeCell ref="I90:P90"/>
    <mergeCell ref="D92:P93"/>
    <mergeCell ref="D95:E95"/>
    <mergeCell ref="I95:P95"/>
    <mergeCell ref="D96:E96"/>
    <mergeCell ref="I96:P96"/>
    <mergeCell ref="D83:E83"/>
    <mergeCell ref="I83:P83"/>
    <mergeCell ref="D84:E84"/>
    <mergeCell ref="I84:P84"/>
    <mergeCell ref="D86:P87"/>
    <mergeCell ref="D89:E89"/>
    <mergeCell ref="I89:P89"/>
    <mergeCell ref="D78:E78"/>
    <mergeCell ref="I78:P78"/>
    <mergeCell ref="D80:P81"/>
    <mergeCell ref="D66:E66"/>
    <mergeCell ref="I66:P66"/>
    <mergeCell ref="D68:P69"/>
    <mergeCell ref="D71:E71"/>
    <mergeCell ref="I71:P71"/>
    <mergeCell ref="D72:E72"/>
    <mergeCell ref="I72:P72"/>
    <mergeCell ref="C47:D47"/>
    <mergeCell ref="C48:D48"/>
    <mergeCell ref="C49:D49"/>
    <mergeCell ref="C50:D50"/>
    <mergeCell ref="D62:P63"/>
    <mergeCell ref="D65:E65"/>
    <mergeCell ref="I65:P65"/>
    <mergeCell ref="D74:P75"/>
    <mergeCell ref="D77:E77"/>
    <mergeCell ref="I77:P77"/>
    <mergeCell ref="K18:L18"/>
    <mergeCell ref="M18:N18"/>
    <mergeCell ref="O18:P18"/>
    <mergeCell ref="Q18:R18"/>
    <mergeCell ref="AM56:AN56"/>
    <mergeCell ref="AO56:AP56"/>
    <mergeCell ref="C42:D42"/>
    <mergeCell ref="C43:D43"/>
    <mergeCell ref="E39:J39"/>
    <mergeCell ref="E40:J40"/>
    <mergeCell ref="E41:J41"/>
    <mergeCell ref="E42:J42"/>
    <mergeCell ref="E43:J43"/>
    <mergeCell ref="E44:J44"/>
    <mergeCell ref="E45:J45"/>
    <mergeCell ref="E46:J46"/>
    <mergeCell ref="E47:J47"/>
    <mergeCell ref="E48:J48"/>
    <mergeCell ref="E49:J49"/>
    <mergeCell ref="E50:J50"/>
    <mergeCell ref="E51:J51"/>
    <mergeCell ref="C44:D44"/>
    <mergeCell ref="C45:D45"/>
    <mergeCell ref="C46:D46"/>
    <mergeCell ref="C28:D28"/>
    <mergeCell ref="C29:D29"/>
    <mergeCell ref="C30:D30"/>
    <mergeCell ref="C31:D31"/>
    <mergeCell ref="C32:D32"/>
    <mergeCell ref="C33:D33"/>
    <mergeCell ref="C34:D34"/>
    <mergeCell ref="B13:Q15"/>
    <mergeCell ref="E20:J20"/>
    <mergeCell ref="E21:J21"/>
    <mergeCell ref="E22:J22"/>
    <mergeCell ref="E23:J23"/>
    <mergeCell ref="E24:J24"/>
    <mergeCell ref="E25:J25"/>
    <mergeCell ref="E26:J26"/>
    <mergeCell ref="C20:D20"/>
    <mergeCell ref="C21:D21"/>
    <mergeCell ref="C22:D22"/>
    <mergeCell ref="C23:D23"/>
    <mergeCell ref="C24:D24"/>
    <mergeCell ref="C25:D25"/>
    <mergeCell ref="C26:D26"/>
    <mergeCell ref="B18:D19"/>
    <mergeCell ref="E18:J19"/>
    <mergeCell ref="S18:T18"/>
    <mergeCell ref="U18:V18"/>
    <mergeCell ref="C35:D35"/>
    <mergeCell ref="D54:O55"/>
    <mergeCell ref="E38:J38"/>
    <mergeCell ref="E28:J28"/>
    <mergeCell ref="E29:J29"/>
    <mergeCell ref="C37:D37"/>
    <mergeCell ref="C38:D38"/>
    <mergeCell ref="C36:D36"/>
    <mergeCell ref="E30:J30"/>
    <mergeCell ref="E31:J31"/>
    <mergeCell ref="E32:J32"/>
    <mergeCell ref="E33:J33"/>
    <mergeCell ref="E34:J34"/>
    <mergeCell ref="E35:J35"/>
    <mergeCell ref="E36:J36"/>
    <mergeCell ref="E37:J37"/>
    <mergeCell ref="C39:D39"/>
    <mergeCell ref="C40:D40"/>
    <mergeCell ref="C41:D41"/>
    <mergeCell ref="C51:D51"/>
    <mergeCell ref="C27:D27"/>
    <mergeCell ref="E27:J27"/>
    <mergeCell ref="P478:AG479"/>
    <mergeCell ref="P480:AG480"/>
    <mergeCell ref="P481:AG482"/>
    <mergeCell ref="P483:AG483"/>
    <mergeCell ref="D476:J477"/>
    <mergeCell ref="S476:AG477"/>
    <mergeCell ref="E480:L480"/>
    <mergeCell ref="E483:L483"/>
    <mergeCell ref="D497:AG499"/>
    <mergeCell ref="D502:D503"/>
    <mergeCell ref="D490:D491"/>
    <mergeCell ref="E490:L491"/>
    <mergeCell ref="P490:AG491"/>
    <mergeCell ref="P492:AG492"/>
    <mergeCell ref="D493:D494"/>
    <mergeCell ref="E493:L494"/>
    <mergeCell ref="P493:AG494"/>
    <mergeCell ref="P495:AG495"/>
    <mergeCell ref="E502:L503"/>
    <mergeCell ref="P502:AG503"/>
    <mergeCell ref="V542:AG543"/>
    <mergeCell ref="P544:AG545"/>
    <mergeCell ref="P546:AG546"/>
    <mergeCell ref="AI18:AI19"/>
    <mergeCell ref="AJ18:AJ19"/>
    <mergeCell ref="AK18:AN18"/>
    <mergeCell ref="AI26:AI27"/>
    <mergeCell ref="AJ26:AJ27"/>
    <mergeCell ref="AK26:AN26"/>
    <mergeCell ref="AI30:AI31"/>
    <mergeCell ref="AJ30:AJ31"/>
    <mergeCell ref="AK30:AN30"/>
    <mergeCell ref="D530:AG532"/>
    <mergeCell ref="S533:AG534"/>
    <mergeCell ref="P535:AG536"/>
    <mergeCell ref="P537:AG537"/>
    <mergeCell ref="K542:R543"/>
    <mergeCell ref="D544:D545"/>
    <mergeCell ref="E544:L545"/>
    <mergeCell ref="S524:AG525"/>
    <mergeCell ref="P526:AG527"/>
    <mergeCell ref="P528:AG528"/>
    <mergeCell ref="K533:R534"/>
    <mergeCell ref="K500:R501"/>
    <mergeCell ref="D758:L767"/>
    <mergeCell ref="M758:AG767"/>
    <mergeCell ref="D703:L712"/>
    <mergeCell ref="M703:AG712"/>
    <mergeCell ref="D714:L723"/>
    <mergeCell ref="M714:AG723"/>
    <mergeCell ref="D725:L734"/>
    <mergeCell ref="M725:AG734"/>
    <mergeCell ref="D736:L745"/>
    <mergeCell ref="M736:AG745"/>
    <mergeCell ref="D747:L756"/>
    <mergeCell ref="M747:AG75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2014-07-25T19:04:07Z</dcterms:created>
  <dcterms:modified xsi:type="dcterms:W3CDTF">2016-03-03T14:58:48Z</dcterms:modified>
</cp:coreProperties>
</file>