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5315" windowHeight="799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N335" i="1" l="1"/>
  <c r="B663" i="1" l="1"/>
  <c r="B652" i="1"/>
  <c r="B641" i="1"/>
  <c r="B630" i="1"/>
  <c r="B619" i="1"/>
  <c r="B608" i="1"/>
  <c r="B597" i="1"/>
  <c r="B586" i="1"/>
  <c r="B575" i="1"/>
  <c r="B564" i="1"/>
  <c r="B553" i="1"/>
  <c r="B542" i="1"/>
  <c r="B531" i="1"/>
  <c r="B520" i="1"/>
  <c r="B509" i="1"/>
  <c r="B498" i="1"/>
  <c r="C347" i="1" l="1"/>
  <c r="N338" i="1"/>
  <c r="C323" i="1"/>
  <c r="N320" i="1"/>
  <c r="C338" i="1"/>
  <c r="N332" i="1"/>
  <c r="C332" i="1"/>
  <c r="N329" i="1"/>
  <c r="C329" i="1"/>
  <c r="N326" i="1"/>
  <c r="C326" i="1"/>
  <c r="N323" i="1"/>
  <c r="C317" i="1"/>
  <c r="N317" i="1"/>
  <c r="M496" i="1" l="1"/>
  <c r="K496" i="1"/>
  <c r="M487" i="1"/>
  <c r="K487" i="1"/>
  <c r="M478" i="1"/>
  <c r="K478" i="1"/>
  <c r="M469" i="1"/>
  <c r="K469" i="1"/>
  <c r="M460" i="1"/>
  <c r="K460" i="1"/>
  <c r="M451" i="1"/>
  <c r="K451" i="1"/>
  <c r="N449" i="1"/>
  <c r="M442" i="1"/>
  <c r="K442" i="1"/>
  <c r="N440" i="1"/>
  <c r="C440" i="1"/>
  <c r="M433" i="1"/>
  <c r="K433" i="1"/>
  <c r="M424" i="1"/>
  <c r="N485" i="1" s="1"/>
  <c r="K424" i="1"/>
  <c r="N494" i="1" s="1"/>
  <c r="M421" i="1"/>
  <c r="K421" i="1"/>
  <c r="C494" i="1" s="1"/>
  <c r="M412" i="1"/>
  <c r="N467" i="1" s="1"/>
  <c r="K412" i="1"/>
  <c r="N476" i="1" s="1"/>
  <c r="M409" i="1"/>
  <c r="K409" i="1"/>
  <c r="C476" i="1" s="1"/>
  <c r="M400" i="1"/>
  <c r="K400" i="1"/>
  <c r="N458" i="1" s="1"/>
  <c r="M397" i="1"/>
  <c r="K397" i="1"/>
  <c r="C458" i="1" s="1"/>
  <c r="M388" i="1"/>
  <c r="K388" i="1"/>
  <c r="N386" i="1"/>
  <c r="C386" i="1"/>
  <c r="M385" i="1"/>
  <c r="K385" i="1"/>
  <c r="N383" i="1"/>
  <c r="C383" i="1"/>
  <c r="M376" i="1"/>
  <c r="N410" i="1" s="1"/>
  <c r="K376" i="1"/>
  <c r="M373" i="1"/>
  <c r="K373" i="1"/>
  <c r="C422" i="1" s="1"/>
  <c r="M370" i="1"/>
  <c r="K370" i="1"/>
  <c r="M367" i="1"/>
  <c r="K367" i="1"/>
  <c r="C419" i="1" s="1"/>
  <c r="M358" i="1"/>
  <c r="N398" i="1" s="1"/>
  <c r="K358" i="1"/>
  <c r="M355" i="1"/>
  <c r="K355" i="1"/>
  <c r="C398" i="1" s="1"/>
  <c r="M352" i="1"/>
  <c r="K352" i="1"/>
  <c r="N395" i="1" s="1"/>
  <c r="M349" i="1"/>
  <c r="K349" i="1"/>
  <c r="C395" i="1" s="1"/>
  <c r="M340" i="1"/>
  <c r="N374" i="1" s="1"/>
  <c r="K340" i="1"/>
  <c r="M337" i="1"/>
  <c r="K337" i="1"/>
  <c r="M334" i="1"/>
  <c r="K334" i="1"/>
  <c r="N371" i="1" s="1"/>
  <c r="M331" i="1"/>
  <c r="K331" i="1"/>
  <c r="M328" i="1"/>
  <c r="N350" i="1" s="1"/>
  <c r="K328" i="1"/>
  <c r="M325" i="1"/>
  <c r="K325" i="1"/>
  <c r="M322" i="1"/>
  <c r="N365" i="1" s="1"/>
  <c r="K322" i="1"/>
  <c r="M319" i="1"/>
  <c r="K319" i="1"/>
  <c r="N368" i="1" l="1"/>
  <c r="N422" i="1"/>
  <c r="C365" i="1"/>
  <c r="C368" i="1"/>
  <c r="C371" i="1"/>
  <c r="C374" i="1"/>
  <c r="N347" i="1"/>
  <c r="C431" i="1"/>
  <c r="N419" i="1"/>
  <c r="N356" i="1"/>
  <c r="N353" i="1"/>
  <c r="C449" i="1"/>
  <c r="N407" i="1"/>
  <c r="N431" i="1"/>
  <c r="C350" i="1"/>
  <c r="C353" i="1"/>
  <c r="C356" i="1"/>
  <c r="C407" i="1"/>
  <c r="C410" i="1"/>
  <c r="C467" i="1"/>
  <c r="C485" i="1"/>
  <c r="Q310" i="1" l="1"/>
  <c r="I310" i="1"/>
  <c r="D310" i="1"/>
  <c r="C310" i="1"/>
  <c r="Q309" i="1"/>
  <c r="I309" i="1"/>
  <c r="D309" i="1"/>
  <c r="C309" i="1"/>
  <c r="Q308" i="1"/>
  <c r="C308" i="1"/>
  <c r="Q307" i="1"/>
  <c r="C307" i="1"/>
  <c r="Q306" i="1"/>
  <c r="C306" i="1"/>
  <c r="Q305" i="1"/>
  <c r="C305" i="1"/>
  <c r="Q304" i="1"/>
  <c r="I304" i="1"/>
  <c r="D304" i="1"/>
  <c r="C304" i="1"/>
  <c r="Q303" i="1"/>
  <c r="I303" i="1"/>
  <c r="D303" i="1"/>
  <c r="C303" i="1"/>
  <c r="Q302" i="1"/>
  <c r="C302" i="1"/>
  <c r="Q301" i="1"/>
  <c r="C301" i="1"/>
  <c r="Q300" i="1"/>
  <c r="C300" i="1"/>
  <c r="Q299" i="1"/>
  <c r="C299" i="1"/>
  <c r="Q298" i="1"/>
  <c r="I298" i="1"/>
  <c r="D298" i="1"/>
  <c r="C298" i="1"/>
  <c r="Q297" i="1"/>
  <c r="I297" i="1"/>
  <c r="D297" i="1"/>
  <c r="C297" i="1"/>
  <c r="Q296" i="1"/>
  <c r="C296" i="1"/>
  <c r="Q295" i="1"/>
  <c r="C295" i="1"/>
  <c r="Q294" i="1"/>
  <c r="C294" i="1"/>
  <c r="Q293" i="1"/>
  <c r="C293" i="1"/>
  <c r="Q292" i="1"/>
  <c r="I292" i="1"/>
  <c r="D292" i="1"/>
  <c r="C292" i="1"/>
  <c r="X272" i="1" s="1"/>
  <c r="Q291" i="1"/>
  <c r="I291" i="1"/>
  <c r="D291" i="1"/>
  <c r="C291" i="1"/>
  <c r="Q290" i="1"/>
  <c r="C290" i="1"/>
  <c r="Q289" i="1"/>
  <c r="C289" i="1"/>
  <c r="Q288" i="1"/>
  <c r="C288" i="1"/>
  <c r="Q287" i="1"/>
  <c r="C287" i="1"/>
  <c r="Q286" i="1"/>
  <c r="I286" i="1"/>
  <c r="D286" i="1"/>
  <c r="C286" i="1"/>
  <c r="Q285" i="1"/>
  <c r="I285" i="1"/>
  <c r="D285" i="1"/>
  <c r="C285" i="1"/>
  <c r="Q284" i="1"/>
  <c r="C284" i="1"/>
  <c r="Q283" i="1"/>
  <c r="C283" i="1"/>
  <c r="Q282" i="1"/>
  <c r="C282" i="1"/>
  <c r="Q281" i="1"/>
  <c r="C281" i="1"/>
  <c r="Q280" i="1"/>
  <c r="I280" i="1"/>
  <c r="D280" i="1"/>
  <c r="C280" i="1"/>
  <c r="X273" i="1" s="1"/>
  <c r="Q279" i="1"/>
  <c r="I279" i="1"/>
  <c r="D279" i="1"/>
  <c r="C279" i="1"/>
  <c r="X274" i="1" s="1"/>
  <c r="Q278" i="1"/>
  <c r="C278" i="1"/>
  <c r="Q277" i="1"/>
  <c r="C277" i="1"/>
  <c r="Q276" i="1"/>
  <c r="C276" i="1"/>
  <c r="Q275" i="1"/>
  <c r="C275" i="1"/>
  <c r="AF274" i="1"/>
  <c r="AD274" i="1"/>
  <c r="AC274" i="1"/>
  <c r="W274" i="1"/>
  <c r="AF273" i="1"/>
  <c r="AD273" i="1"/>
  <c r="AC273" i="1"/>
  <c r="W273" i="1"/>
  <c r="AF272" i="1"/>
  <c r="AD272" i="1"/>
  <c r="AC272" i="1"/>
  <c r="W272" i="1"/>
  <c r="AF271" i="1"/>
  <c r="AD271" i="1"/>
  <c r="AC271" i="1"/>
  <c r="X271" i="1"/>
  <c r="W271" i="1"/>
  <c r="Q269" i="1"/>
  <c r="C269" i="1"/>
  <c r="Q268" i="1"/>
  <c r="C268" i="1"/>
  <c r="Q267" i="1"/>
  <c r="C267" i="1"/>
  <c r="Q261" i="1"/>
  <c r="I261" i="1"/>
  <c r="D261" i="1"/>
  <c r="C261" i="1"/>
  <c r="Q260" i="1"/>
  <c r="I260" i="1"/>
  <c r="D260" i="1"/>
  <c r="C260" i="1"/>
  <c r="Q259" i="1"/>
  <c r="C259" i="1"/>
  <c r="Q258" i="1"/>
  <c r="C258" i="1"/>
  <c r="Q257" i="1"/>
  <c r="C257" i="1"/>
  <c r="Q256" i="1"/>
  <c r="C256" i="1"/>
  <c r="Q255" i="1"/>
  <c r="I255" i="1"/>
  <c r="D255" i="1"/>
  <c r="C255" i="1"/>
  <c r="Q254" i="1"/>
  <c r="I254" i="1"/>
  <c r="D254" i="1"/>
  <c r="C254" i="1"/>
  <c r="Q253" i="1"/>
  <c r="C253" i="1"/>
  <c r="Q252" i="1"/>
  <c r="C252" i="1"/>
  <c r="Q251" i="1"/>
  <c r="C251" i="1"/>
  <c r="Q250" i="1"/>
  <c r="C250" i="1"/>
  <c r="Q249" i="1"/>
  <c r="I249" i="1"/>
  <c r="D249" i="1"/>
  <c r="C249" i="1"/>
  <c r="Q248" i="1"/>
  <c r="I248" i="1"/>
  <c r="D248" i="1"/>
  <c r="C248" i="1"/>
  <c r="Q247" i="1"/>
  <c r="C247" i="1"/>
  <c r="Q246" i="1"/>
  <c r="C246" i="1"/>
  <c r="Q245" i="1"/>
  <c r="C245" i="1"/>
  <c r="Q244" i="1"/>
  <c r="C244" i="1"/>
  <c r="Q243" i="1"/>
  <c r="I243" i="1"/>
  <c r="D243" i="1"/>
  <c r="C243" i="1"/>
  <c r="Q242" i="1"/>
  <c r="I242" i="1"/>
  <c r="D242" i="1"/>
  <c r="C242" i="1"/>
  <c r="Q241" i="1"/>
  <c r="C241" i="1"/>
  <c r="Q240" i="1"/>
  <c r="C240" i="1"/>
  <c r="Q239" i="1"/>
  <c r="C239" i="1"/>
  <c r="Q238" i="1"/>
  <c r="C238" i="1"/>
  <c r="Q237" i="1"/>
  <c r="I237" i="1"/>
  <c r="D237" i="1"/>
  <c r="C237" i="1"/>
  <c r="Q236" i="1"/>
  <c r="I236" i="1"/>
  <c r="D236" i="1"/>
  <c r="C236" i="1"/>
  <c r="Q235" i="1"/>
  <c r="C235" i="1"/>
  <c r="Q234" i="1"/>
  <c r="C234" i="1"/>
  <c r="Q233" i="1"/>
  <c r="C233" i="1"/>
  <c r="Q232" i="1"/>
  <c r="C232" i="1"/>
  <c r="Q231" i="1"/>
  <c r="I231" i="1"/>
  <c r="D231" i="1"/>
  <c r="C231" i="1"/>
  <c r="Q230" i="1"/>
  <c r="X222" i="1" s="1"/>
  <c r="I230" i="1"/>
  <c r="D230" i="1"/>
  <c r="C230" i="1"/>
  <c r="X225" i="1" s="1"/>
  <c r="Q229" i="1"/>
  <c r="C229" i="1"/>
  <c r="Q228" i="1"/>
  <c r="C228" i="1"/>
  <c r="Q227" i="1"/>
  <c r="C227" i="1"/>
  <c r="Q226" i="1"/>
  <c r="AF225" i="1"/>
  <c r="AD225" i="1"/>
  <c r="AC225" i="1"/>
  <c r="W225" i="1"/>
  <c r="AF224" i="1"/>
  <c r="AE224" i="1"/>
  <c r="AD224" i="1"/>
  <c r="AC224" i="1"/>
  <c r="W224" i="1"/>
  <c r="AF223" i="1"/>
  <c r="AD223" i="1"/>
  <c r="AC223" i="1"/>
  <c r="AE223" i="1" s="1"/>
  <c r="W223" i="1"/>
  <c r="AF222" i="1"/>
  <c r="AD222" i="1"/>
  <c r="AC222" i="1"/>
  <c r="W222" i="1"/>
  <c r="Q220" i="1"/>
  <c r="Q219" i="1"/>
  <c r="Q218" i="1"/>
  <c r="C218" i="1"/>
  <c r="X224" i="1" l="1"/>
  <c r="AG224" i="1" s="1"/>
  <c r="AE222" i="1"/>
  <c r="AG222" i="1" s="1"/>
  <c r="AE225" i="1"/>
  <c r="AE272" i="1"/>
  <c r="AG272" i="1" s="1"/>
  <c r="AE274" i="1"/>
  <c r="AG274" i="1" s="1"/>
  <c r="AG225" i="1"/>
  <c r="X223" i="1"/>
  <c r="AG223" i="1" s="1"/>
  <c r="AE271" i="1"/>
  <c r="AG271" i="1" s="1"/>
  <c r="AE273" i="1"/>
  <c r="AG273" i="1" s="1"/>
  <c r="AF173" i="1" l="1"/>
  <c r="AF176" i="1"/>
  <c r="AF175" i="1"/>
  <c r="AF174" i="1"/>
  <c r="Q71" i="1" l="1"/>
  <c r="AD176" i="1" l="1"/>
  <c r="AC176" i="1"/>
  <c r="W176" i="1"/>
  <c r="AD175" i="1"/>
  <c r="AC175" i="1"/>
  <c r="W175" i="1"/>
  <c r="AD174" i="1"/>
  <c r="AC174" i="1"/>
  <c r="W174" i="1"/>
  <c r="AD173" i="1"/>
  <c r="AC173" i="1"/>
  <c r="W173" i="1"/>
  <c r="AD127" i="1"/>
  <c r="AC127" i="1"/>
  <c r="W127" i="1"/>
  <c r="AD126" i="1"/>
  <c r="AC126" i="1"/>
  <c r="W126" i="1"/>
  <c r="AD125" i="1"/>
  <c r="AC125" i="1"/>
  <c r="W125" i="1"/>
  <c r="AD124" i="1"/>
  <c r="AC124" i="1"/>
  <c r="W124" i="1"/>
  <c r="AD78" i="1"/>
  <c r="AC78" i="1"/>
  <c r="W78" i="1"/>
  <c r="AD77" i="1"/>
  <c r="AC77" i="1"/>
  <c r="W77" i="1"/>
  <c r="AD76" i="1"/>
  <c r="AC76" i="1"/>
  <c r="W76" i="1"/>
  <c r="AD75" i="1"/>
  <c r="AC75" i="1"/>
  <c r="W75" i="1"/>
  <c r="W26" i="1"/>
  <c r="AD29" i="1"/>
  <c r="AC29" i="1"/>
  <c r="W29" i="1"/>
  <c r="AD28" i="1"/>
  <c r="AC28" i="1"/>
  <c r="W28" i="1"/>
  <c r="AD27" i="1"/>
  <c r="AC27" i="1"/>
  <c r="W27" i="1"/>
  <c r="AD26" i="1"/>
  <c r="AC26" i="1"/>
  <c r="Q212" i="1"/>
  <c r="I212" i="1"/>
  <c r="D212" i="1"/>
  <c r="C212" i="1"/>
  <c r="Q211" i="1"/>
  <c r="I211" i="1"/>
  <c r="D211" i="1"/>
  <c r="C211" i="1"/>
  <c r="Q210" i="1"/>
  <c r="C210" i="1"/>
  <c r="Q209" i="1"/>
  <c r="C209" i="1"/>
  <c r="Q208" i="1"/>
  <c r="C208" i="1"/>
  <c r="Q207" i="1"/>
  <c r="C207" i="1"/>
  <c r="Q206" i="1"/>
  <c r="I206" i="1"/>
  <c r="D206" i="1"/>
  <c r="C206" i="1"/>
  <c r="Q205" i="1"/>
  <c r="I205" i="1"/>
  <c r="D205" i="1"/>
  <c r="C205" i="1"/>
  <c r="Q204" i="1"/>
  <c r="C204" i="1"/>
  <c r="Q203" i="1"/>
  <c r="C203" i="1"/>
  <c r="Q202" i="1"/>
  <c r="C202" i="1"/>
  <c r="Q201" i="1"/>
  <c r="C201" i="1"/>
  <c r="Q200" i="1"/>
  <c r="I200" i="1"/>
  <c r="D200" i="1"/>
  <c r="C200" i="1"/>
  <c r="Q199" i="1"/>
  <c r="I199" i="1"/>
  <c r="D199" i="1"/>
  <c r="C199" i="1"/>
  <c r="Q198" i="1"/>
  <c r="C198" i="1"/>
  <c r="Q197" i="1"/>
  <c r="C197" i="1"/>
  <c r="Q196" i="1"/>
  <c r="C196" i="1"/>
  <c r="Q195" i="1"/>
  <c r="C195" i="1"/>
  <c r="Q194" i="1"/>
  <c r="I194" i="1"/>
  <c r="D194" i="1"/>
  <c r="C194" i="1"/>
  <c r="Q193" i="1"/>
  <c r="I193" i="1"/>
  <c r="D193" i="1"/>
  <c r="C193" i="1"/>
  <c r="Q192" i="1"/>
  <c r="C192" i="1"/>
  <c r="Q191" i="1"/>
  <c r="C191" i="1"/>
  <c r="Q190" i="1"/>
  <c r="C190" i="1"/>
  <c r="Q189" i="1"/>
  <c r="C189" i="1"/>
  <c r="Q188" i="1"/>
  <c r="I188" i="1"/>
  <c r="D188" i="1"/>
  <c r="C188" i="1"/>
  <c r="Q187" i="1"/>
  <c r="I187" i="1"/>
  <c r="D187" i="1"/>
  <c r="C187" i="1"/>
  <c r="Q186" i="1"/>
  <c r="C186" i="1"/>
  <c r="Q185" i="1"/>
  <c r="C185" i="1"/>
  <c r="Q184" i="1"/>
  <c r="C184" i="1"/>
  <c r="Q183" i="1"/>
  <c r="C183" i="1"/>
  <c r="Q182" i="1"/>
  <c r="I182" i="1"/>
  <c r="D182" i="1"/>
  <c r="C182" i="1"/>
  <c r="Q181" i="1"/>
  <c r="I181" i="1"/>
  <c r="D181" i="1"/>
  <c r="C181" i="1"/>
  <c r="Q180" i="1"/>
  <c r="C180" i="1"/>
  <c r="Q179" i="1"/>
  <c r="C179" i="1"/>
  <c r="Q178" i="1"/>
  <c r="C178" i="1"/>
  <c r="Q177" i="1"/>
  <c r="C177" i="1"/>
  <c r="Q171" i="1"/>
  <c r="C171" i="1"/>
  <c r="Q170" i="1"/>
  <c r="C170" i="1"/>
  <c r="Q169" i="1"/>
  <c r="C169" i="1"/>
  <c r="Q163" i="1"/>
  <c r="I163" i="1"/>
  <c r="D163" i="1"/>
  <c r="C163" i="1"/>
  <c r="Q162" i="1"/>
  <c r="I162" i="1"/>
  <c r="D162" i="1"/>
  <c r="C162" i="1"/>
  <c r="Q161" i="1"/>
  <c r="C161" i="1"/>
  <c r="Q160" i="1"/>
  <c r="C160" i="1"/>
  <c r="Q159" i="1"/>
  <c r="C159" i="1"/>
  <c r="Q158" i="1"/>
  <c r="C158" i="1"/>
  <c r="Q157" i="1"/>
  <c r="I157" i="1"/>
  <c r="D157" i="1"/>
  <c r="C157" i="1"/>
  <c r="Q156" i="1"/>
  <c r="I156" i="1"/>
  <c r="D156" i="1"/>
  <c r="C156" i="1"/>
  <c r="Q155" i="1"/>
  <c r="C155" i="1"/>
  <c r="Q154" i="1"/>
  <c r="C154" i="1"/>
  <c r="Q153" i="1"/>
  <c r="C153" i="1"/>
  <c r="Q152" i="1"/>
  <c r="C152" i="1"/>
  <c r="Q151" i="1"/>
  <c r="I151" i="1"/>
  <c r="D151" i="1"/>
  <c r="C151" i="1"/>
  <c r="Q150" i="1"/>
  <c r="I150" i="1"/>
  <c r="D150" i="1"/>
  <c r="C150" i="1"/>
  <c r="Q149" i="1"/>
  <c r="C149" i="1"/>
  <c r="Q148" i="1"/>
  <c r="C148" i="1"/>
  <c r="Q147" i="1"/>
  <c r="C147" i="1"/>
  <c r="Q146" i="1"/>
  <c r="C146" i="1"/>
  <c r="Q145" i="1"/>
  <c r="I145" i="1"/>
  <c r="D145" i="1"/>
  <c r="C145" i="1"/>
  <c r="Q144" i="1"/>
  <c r="I144" i="1"/>
  <c r="D144" i="1"/>
  <c r="C144" i="1"/>
  <c r="Q143" i="1"/>
  <c r="C143" i="1"/>
  <c r="Q142" i="1"/>
  <c r="C142" i="1"/>
  <c r="Q141" i="1"/>
  <c r="C141" i="1"/>
  <c r="Q140" i="1"/>
  <c r="C140" i="1"/>
  <c r="Q139" i="1"/>
  <c r="I139" i="1"/>
  <c r="D139" i="1"/>
  <c r="C139" i="1"/>
  <c r="Q138" i="1"/>
  <c r="I138" i="1"/>
  <c r="D138" i="1"/>
  <c r="C138" i="1"/>
  <c r="Q137" i="1"/>
  <c r="C137" i="1"/>
  <c r="Q136" i="1"/>
  <c r="C136" i="1"/>
  <c r="Q135" i="1"/>
  <c r="C135" i="1"/>
  <c r="Q134" i="1"/>
  <c r="C134" i="1"/>
  <c r="Q133" i="1"/>
  <c r="I133" i="1"/>
  <c r="D133" i="1"/>
  <c r="C133" i="1"/>
  <c r="Q132" i="1"/>
  <c r="I132" i="1"/>
  <c r="D132" i="1"/>
  <c r="C132" i="1"/>
  <c r="Q131" i="1"/>
  <c r="C131" i="1"/>
  <c r="Q130" i="1"/>
  <c r="C130" i="1"/>
  <c r="Q129" i="1"/>
  <c r="C129" i="1"/>
  <c r="Q128" i="1"/>
  <c r="Q122" i="1"/>
  <c r="Q121" i="1"/>
  <c r="Q120" i="1"/>
  <c r="C120" i="1"/>
  <c r="Q114" i="1"/>
  <c r="I114" i="1"/>
  <c r="D114" i="1"/>
  <c r="C114" i="1"/>
  <c r="Q113" i="1"/>
  <c r="I113" i="1"/>
  <c r="D113" i="1"/>
  <c r="C113" i="1"/>
  <c r="Q112" i="1"/>
  <c r="C112" i="1"/>
  <c r="Q111" i="1"/>
  <c r="C111" i="1"/>
  <c r="Q110" i="1"/>
  <c r="C110" i="1"/>
  <c r="Q109" i="1"/>
  <c r="C109" i="1"/>
  <c r="Q108" i="1"/>
  <c r="I108" i="1"/>
  <c r="D108" i="1"/>
  <c r="C108" i="1"/>
  <c r="Q107" i="1"/>
  <c r="I107" i="1"/>
  <c r="D107" i="1"/>
  <c r="C107" i="1"/>
  <c r="Q106" i="1"/>
  <c r="C106" i="1"/>
  <c r="Q105" i="1"/>
  <c r="C105" i="1"/>
  <c r="Q104" i="1"/>
  <c r="C104" i="1"/>
  <c r="Q103" i="1"/>
  <c r="C103" i="1"/>
  <c r="Q102" i="1"/>
  <c r="I102" i="1"/>
  <c r="D102" i="1"/>
  <c r="C102" i="1"/>
  <c r="Q101" i="1"/>
  <c r="I101" i="1"/>
  <c r="D101" i="1"/>
  <c r="C101" i="1"/>
  <c r="Q100" i="1"/>
  <c r="C100" i="1"/>
  <c r="Q99" i="1"/>
  <c r="C99" i="1"/>
  <c r="Q98" i="1"/>
  <c r="C98" i="1"/>
  <c r="Q97" i="1"/>
  <c r="C97" i="1"/>
  <c r="Q96" i="1"/>
  <c r="I96" i="1"/>
  <c r="D96" i="1"/>
  <c r="C96" i="1"/>
  <c r="Q95" i="1"/>
  <c r="I95" i="1"/>
  <c r="D95" i="1"/>
  <c r="C95" i="1"/>
  <c r="Q94" i="1"/>
  <c r="C94" i="1"/>
  <c r="Q93" i="1"/>
  <c r="C93" i="1"/>
  <c r="Q92" i="1"/>
  <c r="C92" i="1"/>
  <c r="Q91" i="1"/>
  <c r="C91" i="1"/>
  <c r="Q90" i="1"/>
  <c r="I90" i="1"/>
  <c r="D90" i="1"/>
  <c r="C90" i="1"/>
  <c r="Q89" i="1"/>
  <c r="I89" i="1"/>
  <c r="D89" i="1"/>
  <c r="C89" i="1"/>
  <c r="Q88" i="1"/>
  <c r="C88" i="1"/>
  <c r="Q87" i="1"/>
  <c r="C87" i="1"/>
  <c r="Q86" i="1"/>
  <c r="C86" i="1"/>
  <c r="Q85" i="1"/>
  <c r="C85" i="1"/>
  <c r="Q84" i="1"/>
  <c r="I84" i="1"/>
  <c r="D84" i="1"/>
  <c r="C84" i="1"/>
  <c r="Q83" i="1"/>
  <c r="I83" i="1"/>
  <c r="D83" i="1"/>
  <c r="C83" i="1"/>
  <c r="Q82" i="1"/>
  <c r="C82" i="1"/>
  <c r="Q81" i="1"/>
  <c r="C81" i="1"/>
  <c r="Q80" i="1"/>
  <c r="C80" i="1"/>
  <c r="Q79" i="1"/>
  <c r="C79" i="1"/>
  <c r="Q73" i="1"/>
  <c r="C73" i="1"/>
  <c r="Q72" i="1"/>
  <c r="C72" i="1"/>
  <c r="C71" i="1"/>
  <c r="Q65" i="1"/>
  <c r="I65" i="1"/>
  <c r="D65" i="1"/>
  <c r="C65" i="1"/>
  <c r="Q64" i="1"/>
  <c r="I64" i="1"/>
  <c r="D64" i="1"/>
  <c r="C64" i="1"/>
  <c r="Q63" i="1"/>
  <c r="C63" i="1"/>
  <c r="Q62" i="1"/>
  <c r="C62" i="1"/>
  <c r="Q61" i="1"/>
  <c r="C61" i="1"/>
  <c r="Q60" i="1"/>
  <c r="C60" i="1"/>
  <c r="Q59" i="1"/>
  <c r="I59" i="1"/>
  <c r="D59" i="1"/>
  <c r="C59" i="1"/>
  <c r="Q58" i="1"/>
  <c r="I58" i="1"/>
  <c r="D58" i="1"/>
  <c r="C58" i="1"/>
  <c r="Q57" i="1"/>
  <c r="C57" i="1"/>
  <c r="Q56" i="1"/>
  <c r="C56" i="1"/>
  <c r="Q55" i="1"/>
  <c r="C55" i="1"/>
  <c r="Q54" i="1"/>
  <c r="C54" i="1"/>
  <c r="Q53" i="1"/>
  <c r="I53" i="1"/>
  <c r="D53" i="1"/>
  <c r="C53" i="1"/>
  <c r="Q52" i="1"/>
  <c r="I52" i="1"/>
  <c r="D52" i="1"/>
  <c r="C52" i="1"/>
  <c r="Q51" i="1"/>
  <c r="C51" i="1"/>
  <c r="Q50" i="1"/>
  <c r="C50" i="1"/>
  <c r="Q49" i="1"/>
  <c r="C49" i="1"/>
  <c r="Q48" i="1"/>
  <c r="C48" i="1"/>
  <c r="Q47" i="1"/>
  <c r="I47" i="1"/>
  <c r="D47" i="1"/>
  <c r="C47" i="1"/>
  <c r="Q46" i="1"/>
  <c r="I46" i="1"/>
  <c r="D46" i="1"/>
  <c r="C46" i="1"/>
  <c r="Q45" i="1"/>
  <c r="C45" i="1"/>
  <c r="Q44" i="1"/>
  <c r="C44" i="1"/>
  <c r="Q43" i="1"/>
  <c r="C43" i="1"/>
  <c r="Q42" i="1"/>
  <c r="C42" i="1"/>
  <c r="Q41" i="1"/>
  <c r="I41" i="1"/>
  <c r="D41" i="1"/>
  <c r="C41" i="1"/>
  <c r="Q40" i="1"/>
  <c r="I40" i="1"/>
  <c r="D40" i="1"/>
  <c r="C40" i="1"/>
  <c r="Q39" i="1"/>
  <c r="C39" i="1"/>
  <c r="Q38" i="1"/>
  <c r="C38" i="1"/>
  <c r="Q37" i="1"/>
  <c r="C37" i="1"/>
  <c r="Q36" i="1"/>
  <c r="C36" i="1"/>
  <c r="Q35" i="1"/>
  <c r="I35" i="1"/>
  <c r="D35" i="1"/>
  <c r="C35" i="1"/>
  <c r="Q34" i="1"/>
  <c r="I34" i="1"/>
  <c r="D34" i="1"/>
  <c r="C34" i="1"/>
  <c r="AB274" i="1" l="1"/>
  <c r="Z273" i="1"/>
  <c r="AB272" i="1"/>
  <c r="Z271" i="1"/>
  <c r="AA273" i="1"/>
  <c r="AA271" i="1"/>
  <c r="AA274" i="1"/>
  <c r="Y273" i="1"/>
  <c r="AA272" i="1"/>
  <c r="Y271" i="1"/>
  <c r="Z274" i="1"/>
  <c r="AB273" i="1"/>
  <c r="Z272" i="1"/>
  <c r="AB271" i="1"/>
  <c r="Y274" i="1"/>
  <c r="Y272" i="1"/>
  <c r="AA225" i="1"/>
  <c r="Z224" i="1"/>
  <c r="AB223" i="1"/>
  <c r="Y222" i="1"/>
  <c r="AA223" i="1"/>
  <c r="AB222" i="1"/>
  <c r="AB225" i="1"/>
  <c r="Z222" i="1"/>
  <c r="Z225" i="1"/>
  <c r="Y224" i="1"/>
  <c r="Y223" i="1"/>
  <c r="Y225" i="1"/>
  <c r="AB224" i="1"/>
  <c r="Z223" i="1"/>
  <c r="AA222" i="1"/>
  <c r="AA224" i="1"/>
  <c r="Y173" i="1"/>
  <c r="X27" i="1"/>
  <c r="AE75" i="1"/>
  <c r="AE28" i="1"/>
  <c r="AE127" i="1"/>
  <c r="AE173" i="1"/>
  <c r="AE78" i="1"/>
  <c r="AE29" i="1"/>
  <c r="AE126" i="1"/>
  <c r="AE175" i="1"/>
  <c r="AE176" i="1"/>
  <c r="AE124" i="1"/>
  <c r="AE77" i="1"/>
  <c r="AE27" i="1"/>
  <c r="AG27" i="1" s="1"/>
  <c r="AE26" i="1"/>
  <c r="AE76" i="1"/>
  <c r="AE125" i="1"/>
  <c r="AE174" i="1"/>
  <c r="AB29" i="1"/>
  <c r="X29" i="1"/>
  <c r="AG29" i="1" s="1"/>
  <c r="X28" i="1"/>
  <c r="X26" i="1"/>
  <c r="AB78" i="1"/>
  <c r="X78" i="1"/>
  <c r="X76" i="1"/>
  <c r="X77" i="1"/>
  <c r="X75" i="1"/>
  <c r="AG75" i="1" s="1"/>
  <c r="AB127" i="1"/>
  <c r="X127" i="1"/>
  <c r="AG127" i="1" s="1"/>
  <c r="X125" i="1"/>
  <c r="X126" i="1"/>
  <c r="X124" i="1"/>
  <c r="AG124" i="1" s="1"/>
  <c r="AB176" i="1"/>
  <c r="X176" i="1"/>
  <c r="X174" i="1"/>
  <c r="X175" i="1"/>
  <c r="X173" i="1"/>
  <c r="Z173" i="1"/>
  <c r="AA173" i="1"/>
  <c r="AB173" i="1"/>
  <c r="Y174" i="1"/>
  <c r="Z174" i="1"/>
  <c r="AA174" i="1"/>
  <c r="AB174" i="1"/>
  <c r="Y175" i="1"/>
  <c r="Z175" i="1"/>
  <c r="AA175" i="1"/>
  <c r="AB175" i="1"/>
  <c r="Y176" i="1"/>
  <c r="Z176" i="1"/>
  <c r="AA176" i="1"/>
  <c r="Y124" i="1"/>
  <c r="Z124" i="1"/>
  <c r="AA124" i="1"/>
  <c r="AB124" i="1"/>
  <c r="Y125" i="1"/>
  <c r="Z125" i="1"/>
  <c r="AA125" i="1"/>
  <c r="AB125" i="1"/>
  <c r="Y126" i="1"/>
  <c r="Z126" i="1"/>
  <c r="AA126" i="1"/>
  <c r="AB126" i="1"/>
  <c r="Y127" i="1"/>
  <c r="Z127" i="1"/>
  <c r="AA127" i="1"/>
  <c r="Y75" i="1"/>
  <c r="Z75" i="1"/>
  <c r="AA75" i="1"/>
  <c r="AB75" i="1"/>
  <c r="Y76" i="1"/>
  <c r="Z76" i="1"/>
  <c r="AA76" i="1"/>
  <c r="AB76" i="1"/>
  <c r="Y77" i="1"/>
  <c r="Z77" i="1"/>
  <c r="AA77" i="1"/>
  <c r="AB77" i="1"/>
  <c r="Y78" i="1"/>
  <c r="Z78" i="1"/>
  <c r="AA78" i="1"/>
  <c r="Y26" i="1"/>
  <c r="Z26" i="1"/>
  <c r="AA26" i="1"/>
  <c r="AB26" i="1"/>
  <c r="Y27" i="1"/>
  <c r="Z27" i="1"/>
  <c r="AA27" i="1"/>
  <c r="AB27" i="1"/>
  <c r="Y28" i="1"/>
  <c r="Z28" i="1"/>
  <c r="AA28" i="1"/>
  <c r="AB28" i="1"/>
  <c r="Y29" i="1"/>
  <c r="Z29" i="1"/>
  <c r="AA29" i="1"/>
  <c r="AG76" i="1" l="1"/>
  <c r="AG28" i="1"/>
  <c r="AG26" i="1"/>
  <c r="AG78" i="1"/>
  <c r="AG125" i="1"/>
  <c r="AG77" i="1"/>
  <c r="AG126" i="1"/>
  <c r="AG173" i="1"/>
  <c r="AG175" i="1"/>
  <c r="AG176" i="1"/>
  <c r="AG174" i="1"/>
  <c r="AF124" i="1"/>
  <c r="AF126" i="1"/>
  <c r="AF125" i="1"/>
  <c r="AF127" i="1"/>
  <c r="AF75" i="1"/>
  <c r="AF77" i="1"/>
  <c r="AF76" i="1"/>
  <c r="AF78" i="1"/>
  <c r="AF28" i="1"/>
  <c r="AF27" i="1"/>
  <c r="AF26" i="1"/>
  <c r="AF29" i="1"/>
  <c r="AH224" i="1" l="1"/>
  <c r="AI224" i="1" s="1"/>
  <c r="H224" i="1" s="1"/>
  <c r="F8" i="2" s="1"/>
  <c r="AH271" i="1"/>
  <c r="AI271" i="1" s="1"/>
  <c r="N224" i="1"/>
  <c r="L8" i="2" s="1"/>
  <c r="G224" i="1"/>
  <c r="E8" i="2" s="1"/>
  <c r="O224" i="1"/>
  <c r="M8" i="2" s="1"/>
  <c r="E224" i="1"/>
  <c r="C8" i="2" s="1"/>
  <c r="M224" i="1"/>
  <c r="K8" i="2" s="1"/>
  <c r="I224" i="1"/>
  <c r="G8" i="2" s="1"/>
  <c r="J224" i="1"/>
  <c r="H8" i="2" s="1"/>
  <c r="AH274" i="1"/>
  <c r="AI274" i="1" s="1"/>
  <c r="AH272" i="1"/>
  <c r="AI272" i="1" s="1"/>
  <c r="AH273" i="1"/>
  <c r="AI273" i="1" s="1"/>
  <c r="AH225" i="1"/>
  <c r="AI225" i="1" s="1"/>
  <c r="AH223" i="1"/>
  <c r="AI223" i="1" s="1"/>
  <c r="AH222" i="1"/>
  <c r="AI222" i="1" s="1"/>
  <c r="AH173" i="1"/>
  <c r="AI173" i="1" s="1"/>
  <c r="AH126" i="1"/>
  <c r="AI126" i="1" s="1"/>
  <c r="AH26" i="1"/>
  <c r="AI26" i="1" s="1"/>
  <c r="AH27" i="1"/>
  <c r="AI27" i="1" s="1"/>
  <c r="AH124" i="1"/>
  <c r="AI124" i="1" s="1"/>
  <c r="AH176" i="1"/>
  <c r="AI176" i="1" s="1"/>
  <c r="AH175" i="1"/>
  <c r="AI175" i="1" s="1"/>
  <c r="AH174" i="1"/>
  <c r="AI174" i="1" s="1"/>
  <c r="AH127" i="1"/>
  <c r="AI127" i="1" s="1"/>
  <c r="AH125" i="1"/>
  <c r="AI125" i="1" s="1"/>
  <c r="AH78" i="1"/>
  <c r="AI78" i="1" s="1"/>
  <c r="AH77" i="1"/>
  <c r="AI77" i="1" s="1"/>
  <c r="AH76" i="1"/>
  <c r="AI76" i="1" s="1"/>
  <c r="AH75" i="1"/>
  <c r="AI75" i="1" s="1"/>
  <c r="AH29" i="1"/>
  <c r="AI29" i="1" s="1"/>
  <c r="AH28" i="1"/>
  <c r="AI28" i="1" s="1"/>
  <c r="K224" i="1" l="1"/>
  <c r="I8" i="2" s="1"/>
  <c r="L224" i="1"/>
  <c r="J8" i="2" s="1"/>
  <c r="F224" i="1"/>
  <c r="D8" i="2" s="1"/>
  <c r="L271" i="1"/>
  <c r="O271" i="1"/>
  <c r="G271" i="1"/>
  <c r="N271" i="1"/>
  <c r="F271" i="1"/>
  <c r="M271" i="1"/>
  <c r="E271" i="1"/>
  <c r="J271" i="1"/>
  <c r="K271" i="1"/>
  <c r="H271" i="1"/>
  <c r="I271" i="1"/>
  <c r="L222" i="1"/>
  <c r="O222" i="1"/>
  <c r="G222" i="1"/>
  <c r="N222" i="1"/>
  <c r="F222" i="1"/>
  <c r="M222" i="1"/>
  <c r="E222" i="1"/>
  <c r="K222" i="1"/>
  <c r="J222" i="1"/>
  <c r="I222" i="1"/>
  <c r="H222" i="1"/>
  <c r="F273" i="1"/>
  <c r="D9" i="2" s="1"/>
  <c r="N273" i="1"/>
  <c r="L9" i="2" s="1"/>
  <c r="G273" i="1"/>
  <c r="E9" i="2" s="1"/>
  <c r="O273" i="1"/>
  <c r="M9" i="2" s="1"/>
  <c r="L273" i="1"/>
  <c r="J9" i="2" s="1"/>
  <c r="E273" i="1"/>
  <c r="C9" i="2" s="1"/>
  <c r="M273" i="1"/>
  <c r="K9" i="2" s="1"/>
  <c r="K273" i="1"/>
  <c r="I9" i="2" s="1"/>
  <c r="I273" i="1"/>
  <c r="G9" i="2" s="1"/>
  <c r="H273" i="1"/>
  <c r="F9" i="2" s="1"/>
  <c r="J273" i="1"/>
  <c r="H9" i="2" s="1"/>
  <c r="E223" i="1"/>
  <c r="M223" i="1"/>
  <c r="F223" i="1"/>
  <c r="N223" i="1"/>
  <c r="G223" i="1"/>
  <c r="O223" i="1"/>
  <c r="L223" i="1"/>
  <c r="I223" i="1"/>
  <c r="K223" i="1"/>
  <c r="J223" i="1"/>
  <c r="H223" i="1"/>
  <c r="E272" i="1"/>
  <c r="M272" i="1"/>
  <c r="F272" i="1"/>
  <c r="N272" i="1"/>
  <c r="G272" i="1"/>
  <c r="O272" i="1"/>
  <c r="L272" i="1"/>
  <c r="J272" i="1"/>
  <c r="H272" i="1"/>
  <c r="I272" i="1"/>
  <c r="K272" i="1"/>
  <c r="G225" i="1"/>
  <c r="O225" i="1"/>
  <c r="L225" i="1"/>
  <c r="E225" i="1"/>
  <c r="M225" i="1"/>
  <c r="F225" i="1"/>
  <c r="N225" i="1"/>
  <c r="K225" i="1"/>
  <c r="I225" i="1"/>
  <c r="H225" i="1"/>
  <c r="J225" i="1"/>
  <c r="G274" i="1"/>
  <c r="O274" i="1"/>
  <c r="L274" i="1"/>
  <c r="E274" i="1"/>
  <c r="M274" i="1"/>
  <c r="F274" i="1"/>
  <c r="N274" i="1"/>
  <c r="J274" i="1"/>
  <c r="I274" i="1"/>
  <c r="K274" i="1"/>
  <c r="H274" i="1"/>
  <c r="O173" i="1"/>
  <c r="N173" i="1"/>
  <c r="M173" i="1"/>
  <c r="L173" i="1"/>
  <c r="K173" i="1"/>
  <c r="J173" i="1"/>
  <c r="I173" i="1"/>
  <c r="H173" i="1"/>
  <c r="G173" i="1"/>
  <c r="F173" i="1"/>
  <c r="E173" i="1"/>
  <c r="O174" i="1"/>
  <c r="N174" i="1"/>
  <c r="M174" i="1"/>
  <c r="L174" i="1"/>
  <c r="K174" i="1"/>
  <c r="J174" i="1"/>
  <c r="I174" i="1"/>
  <c r="H174" i="1"/>
  <c r="G174" i="1"/>
  <c r="F174" i="1"/>
  <c r="E174" i="1"/>
  <c r="O175" i="1"/>
  <c r="M7" i="2" s="1"/>
  <c r="N175" i="1"/>
  <c r="L7" i="2" s="1"/>
  <c r="M175" i="1"/>
  <c r="K7" i="2" s="1"/>
  <c r="L175" i="1"/>
  <c r="J7" i="2" s="1"/>
  <c r="K175" i="1"/>
  <c r="I7" i="2" s="1"/>
  <c r="J175" i="1"/>
  <c r="H7" i="2" s="1"/>
  <c r="I175" i="1"/>
  <c r="G7" i="2" s="1"/>
  <c r="H175" i="1"/>
  <c r="F7" i="2" s="1"/>
  <c r="G175" i="1"/>
  <c r="E7" i="2" s="1"/>
  <c r="F175" i="1"/>
  <c r="D7" i="2" s="1"/>
  <c r="E175" i="1"/>
  <c r="C7" i="2" s="1"/>
  <c r="O176" i="1"/>
  <c r="N176" i="1"/>
  <c r="M176" i="1"/>
  <c r="L176" i="1"/>
  <c r="K176" i="1"/>
  <c r="J176" i="1"/>
  <c r="I176" i="1"/>
  <c r="H176" i="1"/>
  <c r="G176" i="1"/>
  <c r="F176" i="1"/>
  <c r="E176" i="1"/>
  <c r="O124" i="1"/>
  <c r="N124" i="1"/>
  <c r="M124" i="1"/>
  <c r="L124" i="1"/>
  <c r="K124" i="1"/>
  <c r="J124" i="1"/>
  <c r="I124" i="1"/>
  <c r="H124" i="1"/>
  <c r="G124" i="1"/>
  <c r="F124" i="1"/>
  <c r="E124" i="1"/>
  <c r="O125" i="1"/>
  <c r="N125" i="1"/>
  <c r="M125" i="1"/>
  <c r="L125" i="1"/>
  <c r="K125" i="1"/>
  <c r="J125" i="1"/>
  <c r="I125" i="1"/>
  <c r="H125" i="1"/>
  <c r="G125" i="1"/>
  <c r="F125" i="1"/>
  <c r="E125" i="1"/>
  <c r="O126" i="1"/>
  <c r="M6" i="2" s="1"/>
  <c r="N126" i="1"/>
  <c r="L6" i="2" s="1"/>
  <c r="M126" i="1"/>
  <c r="K6" i="2" s="1"/>
  <c r="L126" i="1"/>
  <c r="J6" i="2" s="1"/>
  <c r="K126" i="1"/>
  <c r="I6" i="2" s="1"/>
  <c r="J126" i="1"/>
  <c r="H6" i="2" s="1"/>
  <c r="I126" i="1"/>
  <c r="G6" i="2" s="1"/>
  <c r="H126" i="1"/>
  <c r="F6" i="2" s="1"/>
  <c r="G126" i="1"/>
  <c r="E6" i="2" s="1"/>
  <c r="F126" i="1"/>
  <c r="D6" i="2" s="1"/>
  <c r="E126" i="1"/>
  <c r="C6" i="2" s="1"/>
  <c r="O127" i="1"/>
  <c r="N127" i="1"/>
  <c r="M127" i="1"/>
  <c r="L127" i="1"/>
  <c r="K127" i="1"/>
  <c r="J127" i="1"/>
  <c r="I127" i="1"/>
  <c r="H127" i="1"/>
  <c r="G127" i="1"/>
  <c r="F127" i="1"/>
  <c r="E127" i="1"/>
  <c r="O75" i="1"/>
  <c r="N75" i="1"/>
  <c r="M75" i="1"/>
  <c r="L75" i="1"/>
  <c r="K75" i="1"/>
  <c r="J75" i="1"/>
  <c r="I75" i="1"/>
  <c r="H75" i="1"/>
  <c r="G75" i="1"/>
  <c r="F75" i="1"/>
  <c r="E75" i="1"/>
  <c r="O76" i="1"/>
  <c r="N76" i="1"/>
  <c r="M76" i="1"/>
  <c r="L76" i="1"/>
  <c r="K76" i="1"/>
  <c r="J76" i="1"/>
  <c r="I76" i="1"/>
  <c r="H76" i="1"/>
  <c r="G76" i="1"/>
  <c r="F76" i="1"/>
  <c r="E76" i="1"/>
  <c r="O77" i="1"/>
  <c r="M5" i="2" s="1"/>
  <c r="N77" i="1"/>
  <c r="L5" i="2" s="1"/>
  <c r="M77" i="1"/>
  <c r="K5" i="2" s="1"/>
  <c r="L77" i="1"/>
  <c r="J5" i="2" s="1"/>
  <c r="K77" i="1"/>
  <c r="I5" i="2" s="1"/>
  <c r="J77" i="1"/>
  <c r="H5" i="2" s="1"/>
  <c r="I77" i="1"/>
  <c r="G5" i="2" s="1"/>
  <c r="H77" i="1"/>
  <c r="F5" i="2" s="1"/>
  <c r="G77" i="1"/>
  <c r="E5" i="2" s="1"/>
  <c r="F77" i="1"/>
  <c r="D5" i="2" s="1"/>
  <c r="E77" i="1"/>
  <c r="C5" i="2" s="1"/>
  <c r="O78" i="1"/>
  <c r="N78" i="1"/>
  <c r="M78" i="1"/>
  <c r="L78" i="1"/>
  <c r="K78" i="1"/>
  <c r="J78" i="1"/>
  <c r="I78" i="1"/>
  <c r="H78" i="1"/>
  <c r="G78" i="1"/>
  <c r="F78" i="1"/>
  <c r="E78" i="1"/>
  <c r="O26" i="1"/>
  <c r="N26" i="1"/>
  <c r="M26" i="1"/>
  <c r="L26" i="1"/>
  <c r="K26" i="1"/>
  <c r="J26" i="1"/>
  <c r="I26" i="1"/>
  <c r="H26" i="1"/>
  <c r="G26" i="1"/>
  <c r="F26" i="1"/>
  <c r="E26" i="1"/>
  <c r="O27" i="1"/>
  <c r="N27" i="1"/>
  <c r="M27" i="1"/>
  <c r="L27" i="1"/>
  <c r="K27" i="1"/>
  <c r="J27" i="1"/>
  <c r="I27" i="1"/>
  <c r="H27" i="1"/>
  <c r="G27" i="1"/>
  <c r="F27" i="1"/>
  <c r="E27" i="1"/>
  <c r="O28" i="1"/>
  <c r="M4" i="2" s="1"/>
  <c r="N28" i="1"/>
  <c r="L4" i="2" s="1"/>
  <c r="M28" i="1"/>
  <c r="K4" i="2" s="1"/>
  <c r="L28" i="1"/>
  <c r="J4" i="2" s="1"/>
  <c r="K28" i="1"/>
  <c r="I4" i="2" s="1"/>
  <c r="J28" i="1"/>
  <c r="H4" i="2" s="1"/>
  <c r="I28" i="1"/>
  <c r="G4" i="2" s="1"/>
  <c r="H28" i="1"/>
  <c r="F4" i="2" s="1"/>
  <c r="G28" i="1"/>
  <c r="E4" i="2" s="1"/>
  <c r="F28" i="1"/>
  <c r="D4" i="2" s="1"/>
  <c r="E28" i="1"/>
  <c r="C4" i="2" s="1"/>
  <c r="O29" i="1"/>
  <c r="N29" i="1"/>
  <c r="M29" i="1"/>
  <c r="L29" i="1"/>
  <c r="K29" i="1"/>
  <c r="J29" i="1"/>
  <c r="I29" i="1"/>
  <c r="H29" i="1"/>
  <c r="G29" i="1"/>
  <c r="F29" i="1"/>
  <c r="E29" i="1"/>
  <c r="C320" i="1" l="1"/>
  <c r="C335" i="1"/>
</calcChain>
</file>

<file path=xl/sharedStrings.xml><?xml version="1.0" encoding="utf-8"?>
<sst xmlns="http://schemas.openxmlformats.org/spreadsheetml/2006/main" count="559" uniqueCount="141">
  <si>
    <t>GRUPO A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</si>
  <si>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</si>
  <si>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</si>
  <si>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</si>
  <si>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</si>
  <si>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</si>
  <si>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</si>
  <si>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</si>
  <si>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</si>
  <si>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</si>
  <si>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</si>
  <si>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</si>
  <si>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</si>
  <si>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</si>
  <si>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</si>
  <si>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</si>
  <si>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</si>
  <si>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</si>
  <si>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</si>
  <si>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</si>
  <si>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</si>
  <si>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</si>
  <si>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</si>
  <si>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</si>
  <si>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</si>
  <si>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</si>
  <si>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</si>
  <si>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</si>
  <si>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B</t>
  </si>
  <si>
    <t>GRUPO C</t>
  </si>
  <si>
    <t>GRUPO D</t>
  </si>
  <si>
    <t>RODADAS #22 e 23</t>
  </si>
  <si>
    <t>J1</t>
  </si>
  <si>
    <t>X</t>
  </si>
  <si>
    <t>J2</t>
  </si>
  <si>
    <t>J3</t>
  </si>
  <si>
    <t>J4</t>
  </si>
  <si>
    <t>SEMI-FINAL</t>
  </si>
  <si>
    <t>RODADAS #24 e 25</t>
  </si>
  <si>
    <t>J5</t>
  </si>
  <si>
    <t>J6</t>
  </si>
  <si>
    <t>DISPUTA DO 3º LUGAR</t>
  </si>
  <si>
    <t>RODADAS #26 e 27</t>
  </si>
  <si>
    <t>J7</t>
  </si>
  <si>
    <t>FINAL</t>
  </si>
  <si>
    <t>J8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</si>
  <si>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</si>
  <si>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</si>
  <si>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</si>
  <si>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</si>
  <si>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</si>
  <si>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</si>
  <si>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</si>
  <si>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</si>
  <si>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</si>
  <si>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</si>
  <si>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</si>
  <si>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</si>
  <si>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</si>
  <si>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</si>
  <si>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DISPUTA DO 9º LUGAR</t>
  </si>
  <si>
    <t>J9</t>
  </si>
  <si>
    <t>J10</t>
  </si>
  <si>
    <t>DISPUTA DO 5º LUGAR</t>
  </si>
  <si>
    <t>J11</t>
  </si>
  <si>
    <t>J12</t>
  </si>
  <si>
    <t>J13</t>
  </si>
  <si>
    <t>J14</t>
  </si>
  <si>
    <t>J15</t>
  </si>
  <si>
    <t>DISPUTA DO 7º LUGAR</t>
  </si>
  <si>
    <t>J16</t>
  </si>
  <si>
    <t>J17</t>
  </si>
  <si>
    <t>J18</t>
  </si>
  <si>
    <t>J19</t>
  </si>
  <si>
    <t>CLASSIFICADO</t>
  </si>
  <si>
    <t>GRUPO E</t>
  </si>
  <si>
    <t>GRUPO F</t>
  </si>
  <si>
    <t>QUARTAS DE FINAL</t>
  </si>
  <si>
    <t>DISPUTA DO 13º LUGAR</t>
  </si>
  <si>
    <t>J20</t>
  </si>
  <si>
    <t>J21</t>
  </si>
  <si>
    <t>J22</t>
  </si>
  <si>
    <t>J23</t>
  </si>
  <si>
    <t>J24</t>
  </si>
  <si>
    <t>DISPUTA DO 15º LUGAR</t>
  </si>
  <si>
    <t>J25</t>
  </si>
  <si>
    <t>J26</t>
  </si>
  <si>
    <t>DISPUTA DO 11º LUGAR</t>
  </si>
  <si>
    <t>J27</t>
  </si>
  <si>
    <t>J28</t>
  </si>
  <si>
    <t>J29</t>
  </si>
  <si>
    <t>J30</t>
  </si>
  <si>
    <t>J31</t>
  </si>
  <si>
    <t>J32</t>
  </si>
  <si>
    <t>OITAVAS DE FINAIS</t>
  </si>
  <si>
    <t>times</t>
  </si>
  <si>
    <t>terceiros lugares</t>
  </si>
  <si>
    <t>RODADAS #28 e 29</t>
  </si>
  <si>
    <t>ELIMINADO</t>
  </si>
  <si>
    <t>DISPUTA ENTRE TERCEIROS</t>
  </si>
  <si>
    <t>7º CAMPEONATO INGLÊS</t>
  </si>
  <si>
    <t>8º CAMPEONATO  INGLÊS</t>
  </si>
  <si>
    <t>10º CAMPEONATO  INGLÊS</t>
  </si>
  <si>
    <t>11º CAMPEONATO  INGLÊS</t>
  </si>
  <si>
    <t>12º CAMPEONATO  INGLÊS</t>
  </si>
  <si>
    <t>10º CAMPEONATO ESPANHOL</t>
  </si>
  <si>
    <t>9º CAMPEONATO ESPANHOL</t>
  </si>
  <si>
    <t>8º CAMPEONATO ESPANHOL</t>
  </si>
  <si>
    <t>12º CAMPEONATO ESPANHOL</t>
  </si>
  <si>
    <t>7º CAMPEONATO ESPANHOL</t>
  </si>
  <si>
    <t>11º CAMPEONATO ESPANHOL</t>
  </si>
  <si>
    <t>10º CAMPEONATO ALEMÃO</t>
  </si>
  <si>
    <t>7º CAMPEONATO ALEMÃO</t>
  </si>
  <si>
    <t>11º CAMPEONATO ALEMÃO</t>
  </si>
  <si>
    <t>12º CAMPEONATO ALEMÃO</t>
  </si>
  <si>
    <t>8º CAMPEONATO ALEMÃO</t>
  </si>
  <si>
    <t>9º CAMPEONATO ALEMÃO</t>
  </si>
  <si>
    <t>7º CAMPEONATO ITALIANO</t>
  </si>
  <si>
    <t>8º CAMPEONATO  ITALIANO</t>
  </si>
  <si>
    <t>12º CAMPEONATO  ITALIANO</t>
  </si>
  <si>
    <t>11º CAMPEONATO  ITALIANO</t>
  </si>
  <si>
    <t>10º CAMPEONATO  ITALIANO</t>
  </si>
  <si>
    <t>9º CAMPEONATO  ITALIANO</t>
  </si>
  <si>
    <t>EUROPA LEAGUE - 2016</t>
  </si>
  <si>
    <t>MUNDIAL - 30 pontos Ranking</t>
  </si>
  <si>
    <t>MUNDIAL - 29 pontos Ranking</t>
  </si>
  <si>
    <t>SUPERCOPA - 28 pontos Ranking</t>
  </si>
  <si>
    <t>SUPERCOPA - 27 pontos Ranking</t>
  </si>
  <si>
    <t>SUPERCOPA - 26 pontos Ranking</t>
  </si>
  <si>
    <t>SUPERCOPA - 25 pontos Ranking</t>
  </si>
  <si>
    <t>SUPERCOPA - 24 pontos Ranking</t>
  </si>
  <si>
    <t>SUPERCOPA - 23 pontos Ranking</t>
  </si>
  <si>
    <t>SUPERCOPA - 22 pontos Ranking</t>
  </si>
  <si>
    <t>SUPERCOPA - 21 pontos Ranking</t>
  </si>
  <si>
    <t>SUPERCOPA - 20 pontos Ranking</t>
  </si>
  <si>
    <t>SUPERCOPA - 19 pontos Ranking</t>
  </si>
  <si>
    <t>SUPERCOPA - 18 pontos Ranking</t>
  </si>
  <si>
    <t>SUPERCOPA - 17 pontos Ranking</t>
  </si>
  <si>
    <t>SUPERCOPA - 16 pontos Ranking</t>
  </si>
  <si>
    <t>SUPERCOPA - 15 pontos Ranking</t>
  </si>
  <si>
    <t>OBS: Todas os outros participantes estarão na SUPERCOPA MUNDIAL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</si>
</sst>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3">
    <xf numFmtId="0" fontId="0" fillId="0" borderId="0" xfId="0"/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1" fillId="2" borderId="40" xfId="0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1" fontId="1" fillId="4" borderId="21" xfId="0" applyNumberFormat="1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1" fontId="1" fillId="4" borderId="14" xfId="0" applyNumberFormat="1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1" fillId="4" borderId="20" xfId="0" applyFont="1" applyFill="1" applyBorder="1" applyAlignment="1" applyProtection="1">
      <alignment horizontal="center"/>
      <protection hidden="1"/>
    </xf>
    <xf numFmtId="9" fontId="1" fillId="4" borderId="22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9" xfId="1" applyFont="1" applyFill="1" applyBorder="1" applyAlignment="1" applyProtection="1">
      <alignment horizontal="center"/>
      <protection hidden="1"/>
    </xf>
    <xf numFmtId="9" fontId="1" fillId="4" borderId="15" xfId="1" applyFont="1" applyFill="1" applyBorder="1" applyAlignment="1" applyProtection="1">
      <alignment horizontal="center"/>
      <protection hidden="1"/>
    </xf>
    <xf numFmtId="2" fontId="6" fillId="0" borderId="16" xfId="0" applyNumberFormat="1" applyFont="1" applyBorder="1" applyAlignment="1" applyProtection="1">
      <alignment horizontal="center"/>
      <protection hidden="1"/>
    </xf>
    <xf numFmtId="0" fontId="6" fillId="0" borderId="16" xfId="0" applyFont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Protection="1">
      <protection locked="0" hidden="1"/>
    </xf>
    <xf numFmtId="0" fontId="4" fillId="0" borderId="0" xfId="0" applyFont="1" applyBorder="1" applyAlignment="1" applyProtection="1">
      <alignment horizontal="center"/>
      <protection hidden="1"/>
    </xf>
    <xf numFmtId="1" fontId="6" fillId="0" borderId="0" xfId="0" applyNumberFormat="1" applyFont="1" applyBorder="1" applyAlignment="1" applyProtection="1">
      <alignment horizontal="center"/>
      <protection locked="0" hidden="1"/>
    </xf>
    <xf numFmtId="2" fontId="6" fillId="0" borderId="0" xfId="0" applyNumberFormat="1" applyFont="1" applyBorder="1" applyAlignment="1" applyProtection="1">
      <alignment horizontal="center"/>
      <protection hidden="1"/>
    </xf>
    <xf numFmtId="2" fontId="4" fillId="0" borderId="21" xfId="0" applyNumberFormat="1" applyFont="1" applyBorder="1" applyAlignment="1" applyProtection="1">
      <alignment horizontal="center" vertical="center"/>
      <protection hidden="1"/>
    </xf>
    <xf numFmtId="2" fontId="4" fillId="0" borderId="34" xfId="0" applyNumberFormat="1" applyFont="1" applyBorder="1" applyAlignment="1" applyProtection="1">
      <alignment horizontal="center" vertical="center"/>
      <protection hidden="1"/>
    </xf>
    <xf numFmtId="2" fontId="7" fillId="0" borderId="9" xfId="0" applyNumberFormat="1" applyFont="1" applyBorder="1" applyAlignment="1" applyProtection="1">
      <alignment horizontal="center" vertical="center"/>
      <protection hidden="1"/>
    </xf>
    <xf numFmtId="2" fontId="4" fillId="0" borderId="10" xfId="0" applyNumberFormat="1" applyFont="1" applyBorder="1" applyAlignment="1" applyProtection="1">
      <alignment horizontal="center" vertical="center"/>
      <protection hidden="1"/>
    </xf>
    <xf numFmtId="2" fontId="5" fillId="0" borderId="40" xfId="0" applyNumberFormat="1" applyFont="1" applyBorder="1" applyAlignment="1" applyProtection="1">
      <alignment horizontal="center" vertical="center"/>
      <protection hidden="1"/>
    </xf>
    <xf numFmtId="2" fontId="7" fillId="0" borderId="12" xfId="0" applyNumberFormat="1" applyFont="1" applyBorder="1" applyAlignment="1" applyProtection="1">
      <alignment horizontal="center" vertical="center"/>
      <protection hidden="1"/>
    </xf>
    <xf numFmtId="2" fontId="5" fillId="0" borderId="11" xfId="0" applyNumberFormat="1" applyFont="1" applyBorder="1" applyAlignment="1" applyProtection="1">
      <alignment horizontal="center" vertical="center"/>
      <protection hidden="1"/>
    </xf>
    <xf numFmtId="2" fontId="7" fillId="0" borderId="28" xfId="0" applyNumberFormat="1" applyFont="1" applyBorder="1" applyAlignment="1" applyProtection="1">
      <alignment horizontal="center" vertical="center"/>
      <protection locked="0" hidden="1"/>
    </xf>
    <xf numFmtId="2" fontId="7" fillId="0" borderId="29" xfId="0" applyNumberFormat="1" applyFont="1" applyBorder="1" applyAlignment="1" applyProtection="1">
      <alignment horizontal="center" vertical="center"/>
      <protection locked="0" hidden="1"/>
    </xf>
    <xf numFmtId="2" fontId="5" fillId="0" borderId="29" xfId="0" applyNumberFormat="1" applyFont="1" applyBorder="1" applyAlignment="1" applyProtection="1">
      <alignment horizontal="center" vertical="center"/>
      <protection locked="0" hidden="1"/>
    </xf>
    <xf numFmtId="2" fontId="5" fillId="0" borderId="28" xfId="0" applyNumberFormat="1" applyFont="1" applyBorder="1" applyAlignment="1" applyProtection="1">
      <alignment horizontal="center" vertical="center"/>
      <protection locked="0" hidden="1"/>
    </xf>
    <xf numFmtId="2" fontId="7" fillId="0" borderId="11" xfId="0" applyNumberFormat="1" applyFont="1" applyBorder="1" applyAlignment="1" applyProtection="1">
      <alignment horizontal="center" vertical="center"/>
      <protection hidden="1"/>
    </xf>
    <xf numFmtId="2" fontId="5" fillId="0" borderId="12" xfId="0" applyNumberFormat="1" applyFont="1" applyBorder="1" applyAlignment="1" applyProtection="1">
      <alignment horizontal="center" vertical="center"/>
      <protection hidden="1"/>
    </xf>
    <xf numFmtId="2" fontId="4" fillId="0" borderId="18" xfId="0" applyNumberFormat="1" applyFont="1" applyBorder="1" applyAlignment="1" applyProtection="1">
      <alignment horizontal="center" vertical="center"/>
      <protection hidden="1"/>
    </xf>
    <xf numFmtId="0" fontId="10" fillId="0" borderId="31" xfId="0" applyFont="1" applyBorder="1" applyAlignment="1" applyProtection="1">
      <alignment vertical="center"/>
      <protection hidden="1"/>
    </xf>
    <xf numFmtId="0" fontId="4" fillId="0" borderId="31" xfId="0" applyFont="1" applyBorder="1" applyAlignment="1" applyProtection="1">
      <alignment horizontal="center"/>
      <protection hidden="1"/>
    </xf>
    <xf numFmtId="0" fontId="4" fillId="0" borderId="32" xfId="0" applyFont="1" applyBorder="1" applyAlignment="1" applyProtection="1">
      <alignment horizontal="center"/>
      <protection hidden="1"/>
    </xf>
    <xf numFmtId="0" fontId="4" fillId="0" borderId="13" xfId="0" applyFont="1" applyBorder="1" applyAlignment="1" applyProtection="1">
      <alignment horizontal="center"/>
      <protection hidden="1"/>
    </xf>
    <xf numFmtId="2" fontId="7" fillId="0" borderId="38" xfId="0" applyNumberFormat="1" applyFont="1" applyBorder="1" applyAlignment="1" applyProtection="1">
      <alignment horizontal="center" vertical="center"/>
      <protection hidden="1"/>
    </xf>
    <xf numFmtId="2" fontId="4" fillId="0" borderId="26" xfId="0" applyNumberFormat="1" applyFont="1" applyBorder="1" applyAlignment="1" applyProtection="1">
      <alignment horizontal="center" vertical="center"/>
      <protection hidden="1"/>
    </xf>
    <xf numFmtId="2" fontId="5" fillId="0" borderId="39" xfId="0" applyNumberFormat="1" applyFont="1" applyBorder="1" applyAlignment="1" applyProtection="1">
      <alignment horizontal="center" vertical="center"/>
      <protection hidden="1"/>
    </xf>
    <xf numFmtId="0" fontId="4" fillId="0" borderId="31" xfId="0" applyFont="1" applyBorder="1" applyProtection="1">
      <protection hidden="1"/>
    </xf>
    <xf numFmtId="0" fontId="4" fillId="0" borderId="32" xfId="0" applyFont="1" applyBorder="1" applyProtection="1">
      <protection hidden="1"/>
    </xf>
    <xf numFmtId="0" fontId="4" fillId="0" borderId="13" xfId="0" applyFont="1" applyBorder="1" applyProtection="1">
      <protection hidden="1"/>
    </xf>
    <xf numFmtId="0" fontId="4" fillId="0" borderId="0" xfId="0" applyFont="1" applyBorder="1" applyProtection="1"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1" fontId="7" fillId="0" borderId="0" xfId="0" applyNumberFormat="1" applyFont="1" applyBorder="1" applyAlignment="1" applyProtection="1">
      <alignment horizontal="center"/>
      <protection locked="0" hidden="1"/>
    </xf>
    <xf numFmtId="1" fontId="5" fillId="0" borderId="0" xfId="0" applyNumberFormat="1" applyFont="1" applyBorder="1" applyAlignment="1" applyProtection="1">
      <alignment horizontal="center"/>
      <protection locked="0" hidden="1"/>
    </xf>
    <xf numFmtId="1" fontId="6" fillId="0" borderId="16" xfId="0" applyNumberFormat="1" applyFont="1" applyBorder="1" applyAlignment="1" applyProtection="1">
      <alignment horizontal="center"/>
      <protection locked="0" hidden="1"/>
    </xf>
    <xf numFmtId="0" fontId="1" fillId="2" borderId="23" xfId="0" applyFont="1" applyFill="1" applyBorder="1" applyProtection="1">
      <protection hidden="1"/>
    </xf>
    <xf numFmtId="0" fontId="1" fillId="2" borderId="18" xfId="0" applyFont="1" applyFill="1" applyBorder="1" applyAlignment="1" applyProtection="1">
      <alignment horizontal="center"/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0" fontId="1" fillId="5" borderId="26" xfId="0" applyFont="1" applyFill="1" applyBorder="1" applyAlignment="1" applyProtection="1">
      <alignment horizontal="center"/>
      <protection hidden="1"/>
    </xf>
    <xf numFmtId="1" fontId="1" fillId="5" borderId="26" xfId="0" applyNumberFormat="1" applyFont="1" applyFill="1" applyBorder="1" applyAlignment="1" applyProtection="1">
      <alignment horizontal="center"/>
      <protection hidden="1"/>
    </xf>
    <xf numFmtId="9" fontId="1" fillId="5" borderId="42" xfId="1" applyFont="1" applyFill="1" applyBorder="1" applyAlignment="1" applyProtection="1">
      <alignment horizontal="center"/>
      <protection hidden="1"/>
    </xf>
    <xf numFmtId="0" fontId="8" fillId="6" borderId="1" xfId="0" applyFont="1" applyFill="1" applyBorder="1" applyAlignment="1" applyProtection="1">
      <alignment vertical="center"/>
      <protection hidden="1"/>
    </xf>
    <xf numFmtId="0" fontId="8" fillId="6" borderId="2" xfId="0" applyFont="1" applyFill="1" applyBorder="1" applyAlignment="1" applyProtection="1">
      <alignment vertical="center"/>
      <protection hidden="1"/>
    </xf>
    <xf numFmtId="0" fontId="8" fillId="6" borderId="3" xfId="0" applyFont="1" applyFill="1" applyBorder="1" applyAlignment="1" applyProtection="1">
      <alignment vertical="center"/>
      <protection hidden="1"/>
    </xf>
    <xf numFmtId="0" fontId="8" fillId="6" borderId="4" xfId="0" applyFont="1" applyFill="1" applyBorder="1" applyAlignment="1" applyProtection="1">
      <alignment vertical="center"/>
      <protection hidden="1"/>
    </xf>
    <xf numFmtId="0" fontId="8" fillId="6" borderId="0" xfId="0" applyFont="1" applyFill="1" applyBorder="1" applyAlignment="1" applyProtection="1">
      <alignment vertical="center"/>
      <protection hidden="1"/>
    </xf>
    <xf numFmtId="0" fontId="8" fillId="6" borderId="5" xfId="0" applyFont="1" applyFill="1" applyBorder="1" applyAlignment="1" applyProtection="1">
      <alignment vertical="center"/>
      <protection hidden="1"/>
    </xf>
    <xf numFmtId="2" fontId="6" fillId="0" borderId="33" xfId="0" applyNumberFormat="1" applyFont="1" applyBorder="1" applyAlignment="1" applyProtection="1">
      <alignment horizontal="center" vertical="center"/>
      <protection locked="0" hidden="1"/>
    </xf>
    <xf numFmtId="2" fontId="6" fillId="0" borderId="35" xfId="0" applyNumberFormat="1" applyFont="1" applyBorder="1" applyAlignment="1" applyProtection="1">
      <alignment horizontal="center" vertical="center"/>
      <protection locked="0" hidden="1"/>
    </xf>
    <xf numFmtId="0" fontId="10" fillId="0" borderId="31" xfId="0" applyFont="1" applyBorder="1" applyAlignment="1" applyProtection="1">
      <alignment horizontal="center" vertical="center"/>
      <protection hidden="1"/>
    </xf>
    <xf numFmtId="0" fontId="10" fillId="0" borderId="32" xfId="0" applyFont="1" applyBorder="1" applyAlignment="1" applyProtection="1">
      <alignment horizontal="center" vertical="center"/>
      <protection hidden="1"/>
    </xf>
    <xf numFmtId="0" fontId="10" fillId="0" borderId="13" xfId="0" applyFont="1" applyBorder="1" applyAlignment="1" applyProtection="1">
      <alignment horizontal="center" vertic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locked="0" hidden="1"/>
    </xf>
    <xf numFmtId="2" fontId="6" fillId="0" borderId="29" xfId="0" applyNumberFormat="1" applyFont="1" applyBorder="1" applyAlignment="1" applyProtection="1">
      <alignment horizontal="center" vertical="center"/>
      <protection locked="0" hidden="1"/>
    </xf>
    <xf numFmtId="2" fontId="6" fillId="0" borderId="36" xfId="0" applyNumberFormat="1" applyFont="1" applyBorder="1" applyAlignment="1" applyProtection="1">
      <alignment horizontal="center" vertical="center"/>
      <protection locked="0" hidden="1"/>
    </xf>
    <xf numFmtId="2" fontId="6" fillId="0" borderId="37" xfId="0" applyNumberFormat="1" applyFont="1" applyBorder="1" applyAlignment="1" applyProtection="1">
      <alignment horizontal="center" vertical="center"/>
      <protection locked="0" hidden="1"/>
    </xf>
    <xf numFmtId="0" fontId="8" fillId="6" borderId="6" xfId="0" applyFont="1" applyFill="1" applyBorder="1" applyAlignment="1" applyProtection="1">
      <alignment vertical="center"/>
      <protection hidden="1"/>
    </xf>
    <xf numFmtId="0" fontId="8" fillId="6" borderId="7" xfId="0" applyFont="1" applyFill="1" applyBorder="1" applyAlignment="1" applyProtection="1">
      <alignment vertical="center"/>
      <protection hidden="1"/>
    </xf>
    <xf numFmtId="0" fontId="8" fillId="6" borderId="8" xfId="0" applyFont="1" applyFill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3" borderId="0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Protection="1">
      <protection hidden="1"/>
    </xf>
    <xf numFmtId="0" fontId="10" fillId="0" borderId="1" xfId="0" applyFont="1" applyBorder="1" applyAlignment="1" applyProtection="1">
      <alignment vertical="center"/>
      <protection hidden="1"/>
    </xf>
    <xf numFmtId="0" fontId="10" fillId="0" borderId="2" xfId="0" applyFont="1" applyBorder="1" applyAlignment="1" applyProtection="1">
      <alignment vertical="center"/>
      <protection hidden="1"/>
    </xf>
    <xf numFmtId="0" fontId="10" fillId="0" borderId="3" xfId="0" applyFont="1" applyBorder="1" applyAlignment="1" applyProtection="1">
      <alignment vertical="center"/>
      <protection hidden="1"/>
    </xf>
    <xf numFmtId="2" fontId="6" fillId="0" borderId="43" xfId="0" applyNumberFormat="1" applyFont="1" applyBorder="1" applyAlignment="1" applyProtection="1">
      <alignment horizontal="center" vertical="center"/>
      <protection locked="0" hidden="1"/>
    </xf>
    <xf numFmtId="2" fontId="4" fillId="0" borderId="14" xfId="0" applyNumberFormat="1" applyFont="1" applyBorder="1" applyAlignment="1" applyProtection="1">
      <alignment horizontal="center" vertical="center"/>
      <protection hidden="1"/>
    </xf>
    <xf numFmtId="2" fontId="6" fillId="0" borderId="44" xfId="0" applyNumberFormat="1" applyFont="1" applyBorder="1" applyAlignment="1" applyProtection="1">
      <alignment horizontal="center" vertical="center"/>
      <protection locked="0" hidden="1"/>
    </xf>
    <xf numFmtId="0" fontId="1" fillId="7" borderId="25" xfId="0" applyFont="1" applyFill="1" applyBorder="1" applyAlignment="1" applyProtection="1">
      <alignment horizontal="center"/>
      <protection hidden="1"/>
    </xf>
    <xf numFmtId="0" fontId="1" fillId="7" borderId="16" xfId="0" applyFont="1" applyFill="1" applyBorder="1" applyAlignment="1" applyProtection="1">
      <alignment horizontal="center"/>
      <protection hidden="1"/>
    </xf>
    <xf numFmtId="1" fontId="1" fillId="7" borderId="16" xfId="0" applyNumberFormat="1" applyFont="1" applyFill="1" applyBorder="1" applyAlignment="1" applyProtection="1">
      <alignment horizontal="center"/>
      <protection hidden="1"/>
    </xf>
    <xf numFmtId="9" fontId="1" fillId="7" borderId="17" xfId="1" applyFont="1" applyFill="1" applyBorder="1" applyAlignment="1" applyProtection="1">
      <alignment horizontal="center"/>
      <protection hidden="1"/>
    </xf>
    <xf numFmtId="0" fontId="1" fillId="7" borderId="14" xfId="0" applyFont="1" applyFill="1" applyBorder="1" applyAlignment="1" applyProtection="1">
      <alignment horizontal="center"/>
      <protection hidden="1"/>
    </xf>
    <xf numFmtId="1" fontId="1" fillId="7" borderId="14" xfId="0" applyNumberFormat="1" applyFont="1" applyFill="1" applyBorder="1" applyAlignment="1" applyProtection="1">
      <alignment horizontal="center"/>
      <protection hidden="1"/>
    </xf>
    <xf numFmtId="9" fontId="1" fillId="7" borderId="15" xfId="1" applyFont="1" applyFill="1" applyBorder="1" applyAlignment="1" applyProtection="1">
      <alignment horizontal="center"/>
      <protection hidden="1"/>
    </xf>
    <xf numFmtId="0" fontId="4" fillId="0" borderId="0" xfId="0" applyFont="1" applyBorder="1"/>
    <xf numFmtId="0" fontId="4" fillId="0" borderId="0" xfId="0" applyFont="1"/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6" fillId="3" borderId="0" xfId="0" applyFont="1" applyFill="1" applyProtection="1">
      <protection hidden="1"/>
    </xf>
    <xf numFmtId="0" fontId="7" fillId="0" borderId="0" xfId="0" applyFont="1" applyProtection="1"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0" fontId="6" fillId="4" borderId="41" xfId="0" applyFont="1" applyFill="1" applyBorder="1" applyProtection="1">
      <protection hidden="1"/>
    </xf>
    <xf numFmtId="0" fontId="4" fillId="7" borderId="41" xfId="0" applyFont="1" applyFill="1" applyBorder="1" applyProtection="1">
      <protection hidden="1"/>
    </xf>
    <xf numFmtId="0" fontId="6" fillId="5" borderId="30" xfId="0" applyFont="1" applyFill="1" applyBorder="1" applyProtection="1">
      <protection hidden="1"/>
    </xf>
    <xf numFmtId="1" fontId="1" fillId="3" borderId="0" xfId="0" applyNumberFormat="1" applyFont="1" applyFill="1" applyProtection="1"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2" fontId="5" fillId="0" borderId="31" xfId="0" applyNumberFormat="1" applyFont="1" applyBorder="1" applyAlignment="1" applyProtection="1">
      <alignment horizontal="center" vertical="center"/>
      <protection hidden="1"/>
    </xf>
    <xf numFmtId="2" fontId="5" fillId="0" borderId="32" xfId="0" applyNumberFormat="1" applyFont="1" applyBorder="1" applyAlignment="1" applyProtection="1">
      <alignment horizontal="center" vertical="center"/>
      <protection hidden="1"/>
    </xf>
    <xf numFmtId="2" fontId="5" fillId="0" borderId="13" xfId="0" applyNumberFormat="1" applyFont="1" applyBorder="1" applyAlignment="1" applyProtection="1">
      <alignment horizontal="center" vertical="center"/>
      <protection hidden="1"/>
    </xf>
    <xf numFmtId="2" fontId="7" fillId="0" borderId="31" xfId="0" applyNumberFormat="1" applyFont="1" applyBorder="1" applyAlignment="1" applyProtection="1">
      <alignment horizontal="center" vertical="center"/>
      <protection hidden="1"/>
    </xf>
    <xf numFmtId="2" fontId="7" fillId="0" borderId="32" xfId="0" applyNumberFormat="1" applyFont="1" applyBorder="1" applyAlignment="1" applyProtection="1">
      <alignment horizontal="center" vertical="center"/>
      <protection hidden="1"/>
    </xf>
    <xf numFmtId="2" fontId="7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0" fontId="8" fillId="6" borderId="2" xfId="0" applyFont="1" applyFill="1" applyBorder="1" applyAlignment="1" applyProtection="1">
      <alignment horizontal="center" vertical="center"/>
      <protection hidden="1"/>
    </xf>
    <xf numFmtId="0" fontId="8" fillId="6" borderId="3" xfId="0" applyFont="1" applyFill="1" applyBorder="1" applyAlignment="1" applyProtection="1">
      <alignment horizontal="center" vertical="center"/>
      <protection hidden="1"/>
    </xf>
    <xf numFmtId="0" fontId="8" fillId="6" borderId="4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Border="1" applyAlignment="1" applyProtection="1">
      <alignment horizontal="center" vertical="center"/>
      <protection hidden="1"/>
    </xf>
    <xf numFmtId="0" fontId="8" fillId="6" borderId="5" xfId="0" applyFont="1" applyFill="1" applyBorder="1" applyAlignment="1" applyProtection="1">
      <alignment horizontal="center" vertical="center"/>
      <protection hidden="1"/>
    </xf>
    <xf numFmtId="0" fontId="8" fillId="6" borderId="6" xfId="0" applyFont="1" applyFill="1" applyBorder="1" applyAlignment="1" applyProtection="1">
      <alignment horizontal="center" vertical="center"/>
      <protection hidden="1"/>
    </xf>
    <xf numFmtId="0" fontId="8" fillId="6" borderId="7" xfId="0" applyFont="1" applyFill="1" applyBorder="1" applyAlignment="1" applyProtection="1">
      <alignment horizontal="center" vertical="center"/>
      <protection hidden="1"/>
    </xf>
    <xf numFmtId="0" fontId="8" fillId="6" borderId="8" xfId="0" applyFont="1" applyFill="1" applyBorder="1" applyAlignment="1" applyProtection="1">
      <alignment horizontal="center" vertical="center"/>
      <protection hidden="1"/>
    </xf>
    <xf numFmtId="2" fontId="5" fillId="0" borderId="4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5" fillId="0" borderId="5" xfId="0" applyNumberFormat="1" applyFont="1" applyBorder="1" applyAlignment="1" applyProtection="1">
      <alignment horizontal="center" vertical="center"/>
      <protection hidden="1"/>
    </xf>
    <xf numFmtId="2" fontId="7" fillId="0" borderId="4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7" fillId="0" borderId="5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9" fillId="6" borderId="4" xfId="0" applyFont="1" applyFill="1" applyBorder="1" applyAlignment="1" applyProtection="1">
      <alignment horizontal="center" vertical="center"/>
      <protection hidden="1"/>
    </xf>
    <xf numFmtId="0" fontId="9" fillId="6" borderId="0" xfId="0" applyFont="1" applyFill="1" applyBorder="1" applyAlignment="1" applyProtection="1">
      <alignment horizontal="center" vertical="center"/>
      <protection hidden="1"/>
    </xf>
    <xf numFmtId="0" fontId="9" fillId="6" borderId="5" xfId="0" applyFont="1" applyFill="1" applyBorder="1" applyAlignment="1" applyProtection="1">
      <alignment horizontal="center" vertical="center"/>
      <protection hidden="1"/>
    </xf>
    <xf numFmtId="0" fontId="9" fillId="6" borderId="6" xfId="0" applyFont="1" applyFill="1" applyBorder="1" applyAlignment="1" applyProtection="1">
      <alignment horizontal="center" vertical="center"/>
      <protection hidden="1"/>
    </xf>
    <xf numFmtId="0" fontId="9" fillId="6" borderId="7" xfId="0" applyFont="1" applyFill="1" applyBorder="1" applyAlignment="1" applyProtection="1">
      <alignment horizontal="center" vertical="center"/>
      <protection hidden="1"/>
    </xf>
    <xf numFmtId="0" fontId="9" fillId="6" borderId="8" xfId="0" applyFont="1" applyFill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hidden="1"/>
    </xf>
    <xf numFmtId="2" fontId="5" fillId="0" borderId="2" xfId="0" applyNumberFormat="1" applyFont="1" applyBorder="1" applyAlignment="1" applyProtection="1">
      <alignment horizontal="center" vertical="center"/>
      <protection hidden="1"/>
    </xf>
    <xf numFmtId="2" fontId="5" fillId="0" borderId="3" xfId="0" applyNumberFormat="1" applyFont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9" fillId="6" borderId="2" xfId="0" applyFont="1" applyFill="1" applyBorder="1" applyAlignment="1" applyProtection="1">
      <alignment horizontal="center" vertical="center"/>
      <protection hidden="1"/>
    </xf>
    <xf numFmtId="0" fontId="9" fillId="6" borderId="3" xfId="0" applyFont="1" applyFill="1" applyBorder="1" applyAlignment="1" applyProtection="1">
      <alignment horizontal="center" vertical="center"/>
      <protection hidden="1"/>
    </xf>
    <xf numFmtId="2" fontId="7" fillId="0" borderId="6" xfId="0" applyNumberFormat="1" applyFont="1" applyBorder="1" applyAlignment="1" applyProtection="1">
      <alignment horizontal="center" vertical="center"/>
      <protection hidden="1"/>
    </xf>
    <xf numFmtId="2" fontId="7" fillId="0" borderId="7" xfId="0" applyNumberFormat="1" applyFont="1" applyBorder="1" applyAlignment="1" applyProtection="1">
      <alignment horizontal="center" vertical="center"/>
      <protection hidden="1"/>
    </xf>
    <xf numFmtId="2" fontId="7" fillId="0" borderId="8" xfId="0" applyNumberFormat="1" applyFont="1" applyBorder="1" applyAlignment="1" applyProtection="1">
      <alignment horizontal="center" vertical="center"/>
      <protection hidden="1"/>
    </xf>
    <xf numFmtId="0" fontId="10" fillId="0" borderId="27" xfId="0" applyFont="1" applyBorder="1" applyAlignment="1" applyProtection="1">
      <alignment horizontal="center" vertical="center"/>
      <protection hidden="1"/>
    </xf>
    <xf numFmtId="0" fontId="10" fillId="0" borderId="30" xfId="0" applyFont="1" applyBorder="1" applyAlignment="1" applyProtection="1">
      <alignment horizontal="center" vertical="center"/>
      <protection hidden="1"/>
    </xf>
    <xf numFmtId="2" fontId="5" fillId="0" borderId="6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hidden="1"/>
    </xf>
    <xf numFmtId="2" fontId="5" fillId="0" borderId="8" xfId="0" applyNumberFormat="1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4" fillId="0" borderId="16" xfId="0" applyFont="1" applyBorder="1" applyAlignment="1" applyProtection="1">
      <alignment horizontal="center"/>
      <protection hidden="1"/>
    </xf>
    <xf numFmtId="0" fontId="2" fillId="2" borderId="20" xfId="0" applyFont="1" applyFill="1" applyBorder="1" applyAlignment="1" applyProtection="1">
      <alignment horizontal="center" vertical="center"/>
      <protection hidden="1"/>
    </xf>
    <xf numFmtId="0" fontId="2" fillId="2" borderId="21" xfId="0" applyFont="1" applyFill="1" applyBorder="1" applyAlignment="1" applyProtection="1">
      <alignment horizontal="center" vertical="center"/>
      <protection hidden="1"/>
    </xf>
    <xf numFmtId="0" fontId="2" fillId="2" borderId="22" xfId="0" applyFont="1" applyFill="1" applyBorder="1" applyAlignment="1" applyProtection="1">
      <alignment horizontal="center" vertical="center"/>
      <protection hidden="1"/>
    </xf>
    <xf numFmtId="0" fontId="2" fillId="2" borderId="25" xfId="0" applyFont="1" applyFill="1" applyBorder="1" applyAlignment="1" applyProtection="1">
      <alignment horizontal="center" vertical="center"/>
      <protection hidden="1"/>
    </xf>
    <xf numFmtId="0" fontId="2" fillId="2" borderId="16" xfId="0" applyFont="1" applyFill="1" applyBorder="1" applyAlignment="1" applyProtection="1">
      <alignment horizontal="center" vertical="center"/>
      <protection hidden="1"/>
    </xf>
    <xf numFmtId="0" fontId="2" fillId="2" borderId="17" xfId="0" applyFont="1" applyFill="1" applyBorder="1" applyAlignment="1" applyProtection="1">
      <alignment horizontal="center" vertical="center"/>
      <protection hidden="1"/>
    </xf>
    <xf numFmtId="0" fontId="2" fillId="2" borderId="23" xfId="0" applyFont="1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2" fillId="2" borderId="1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13" fillId="0" borderId="0" xfId="0" applyFont="1" applyProtection="1">
      <protection hidden="1"/>
    </xf>
    <xf numFmtId="0" fontId="13" fillId="0" borderId="0" xfId="0" applyFont="1"/>
    <xf numFmtId="0" fontId="13" fillId="0" borderId="0" xfId="0" applyFont="1" applyAlignment="1" applyProtection="1">
      <alignment horizontal="center" vertical="center"/>
      <protection hidden="1"/>
    </xf>
    <xf numFmtId="0" fontId="13" fillId="3" borderId="0" xfId="0" applyFont="1" applyFill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1421607</xdr:colOff>
      <xdr:row>10</xdr:row>
      <xdr:rowOff>9525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190500"/>
          <a:ext cx="2647950" cy="17240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16</xdr:col>
      <xdr:colOff>9459</xdr:colOff>
      <xdr:row>11</xdr:row>
      <xdr:rowOff>31829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844" y="190500"/>
          <a:ext cx="4356941" cy="1936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AM674"/>
  <sheetViews>
    <sheetView showGridLines="0" showRowColHeaders="0" tabSelected="1" zoomScale="70" zoomScaleNormal="70" workbookViewId="0">
      <selection activeCell="AI328" sqref="AI328"/>
    </sheetView>
  </sheetViews>
  <sheetFormatPr defaultRowHeight="15" x14ac:dyDescent="0.25"/>
  <cols>
    <col min="1" max="1" width="4" style="22" customWidth="1"/>
    <col min="2" max="2" width="7.28515625" style="22" bestFit="1" customWidth="1"/>
    <col min="3" max="3" width="4" style="22" customWidth="1"/>
    <col min="4" max="4" width="7.140625" style="22" bestFit="1" customWidth="1"/>
    <col min="5" max="5" width="33.28515625" style="22" bestFit="1" customWidth="1"/>
    <col min="6" max="6" width="7" style="22" bestFit="1" customWidth="1"/>
    <col min="7" max="7" width="3.42578125" style="22" customWidth="1"/>
    <col min="8" max="8" width="7" style="22" bestFit="1" customWidth="1"/>
    <col min="9" max="9" width="5.140625" style="22" customWidth="1"/>
    <col min="10" max="10" width="3.7109375" style="22" bestFit="1" customWidth="1"/>
    <col min="11" max="11" width="5.85546875" style="22" customWidth="1"/>
    <col min="12" max="13" width="7.7109375" style="22" bestFit="1" customWidth="1"/>
    <col min="14" max="14" width="5" style="22" customWidth="1"/>
    <col min="15" max="15" width="8.140625" style="22" customWidth="1"/>
    <col min="16" max="16" width="4.5703125" style="22" customWidth="1"/>
    <col min="17" max="18" width="4.42578125" style="22" customWidth="1"/>
    <col min="19" max="19" width="5" style="22" customWidth="1"/>
    <col min="20" max="20" width="28.7109375" style="22" customWidth="1"/>
    <col min="21" max="21" width="4.5703125" style="22" customWidth="1"/>
    <col min="22" max="22" width="16.7109375" style="22" customWidth="1"/>
    <col min="23" max="23" width="4.42578125" style="22" customWidth="1"/>
    <col min="24" max="24" width="3.85546875" style="22" customWidth="1"/>
    <col min="25" max="25" width="5.28515625" style="22" customWidth="1"/>
    <col min="26" max="26" width="4.7109375" style="22" bestFit="1" customWidth="1"/>
    <col min="27" max="27" width="5.140625" style="22" customWidth="1"/>
    <col min="28" max="28" width="3.42578125" style="22" customWidth="1"/>
    <col min="29" max="29" width="4.7109375" style="22" customWidth="1"/>
    <col min="30" max="30" width="4.42578125" style="22" bestFit="1" customWidth="1"/>
    <col min="31" max="31" width="4" style="22" customWidth="1"/>
    <col min="32" max="32" width="7.28515625" style="22" customWidth="1"/>
    <col min="33" max="33" width="10.28515625" style="22" customWidth="1"/>
    <col min="34" max="34" width="13" style="22" bestFit="1" customWidth="1"/>
    <col min="35" max="35" width="7.140625" style="22" customWidth="1"/>
    <col min="36" max="16384" width="9.140625" style="22"/>
  </cols>
  <sheetData>
    <row r="13" spans="2:37" ht="15.75" thickBot="1" x14ac:dyDescent="0.3"/>
    <row r="14" spans="2:37" x14ac:dyDescent="0.25">
      <c r="B14" s="198" t="s">
        <v>123</v>
      </c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200"/>
    </row>
    <row r="15" spans="2:37" x14ac:dyDescent="0.25">
      <c r="B15" s="201"/>
      <c r="C15" s="202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3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</row>
    <row r="16" spans="2:37" ht="15" customHeight="1" thickBot="1" x14ac:dyDescent="0.3">
      <c r="B16" s="204"/>
      <c r="C16" s="205"/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  <c r="P16" s="205"/>
      <c r="Q16" s="206"/>
      <c r="T16" s="102"/>
      <c r="U16" s="102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</row>
    <row r="17" spans="2:39" s="105" customFormat="1" ht="15" customHeight="1" x14ac:dyDescent="0.25"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3" t="s">
        <v>6</v>
      </c>
      <c r="T17" s="106"/>
      <c r="U17" s="106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</row>
    <row r="18" spans="2:39" s="105" customFormat="1" ht="15" customHeight="1" x14ac:dyDescent="0.25"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3" t="s">
        <v>15</v>
      </c>
      <c r="T18" s="106"/>
      <c r="U18" s="106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6"/>
      <c r="AI18" s="106"/>
      <c r="AJ18" s="106"/>
      <c r="AK18" s="107"/>
    </row>
    <row r="19" spans="2:39" ht="12" customHeight="1" x14ac:dyDescent="0.25"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3" t="s">
        <v>53</v>
      </c>
      <c r="T19" s="102"/>
      <c r="U19" s="106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6"/>
      <c r="AI19" s="106"/>
      <c r="AJ19" s="106"/>
      <c r="AK19" s="103"/>
      <c r="AL19" s="108"/>
      <c r="AM19" s="108"/>
    </row>
    <row r="20" spans="2:39" ht="12.75" customHeight="1" x14ac:dyDescent="0.25"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3" t="s">
        <v>54</v>
      </c>
      <c r="S20" s="103"/>
      <c r="T20" s="102"/>
      <c r="U20" s="106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6"/>
      <c r="AI20" s="106"/>
      <c r="AJ20" s="106"/>
      <c r="AK20" s="103"/>
      <c r="AL20" s="108"/>
      <c r="AM20" s="108"/>
    </row>
    <row r="21" spans="2:39" x14ac:dyDescent="0.25">
      <c r="R21" s="103" t="s">
        <v>55</v>
      </c>
      <c r="S21" s="103"/>
      <c r="T21" s="103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6"/>
      <c r="AI21" s="106"/>
      <c r="AJ21" s="106"/>
      <c r="AK21" s="103"/>
      <c r="AL21" s="103"/>
      <c r="AM21" s="103"/>
    </row>
    <row r="22" spans="2:39" ht="15.75" thickBot="1" x14ac:dyDescent="0.3">
      <c r="R22" s="103" t="s">
        <v>56</v>
      </c>
      <c r="S22" s="103"/>
      <c r="T22" s="103"/>
      <c r="U22" s="106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6"/>
      <c r="AI22" s="106"/>
      <c r="AJ22" s="106"/>
      <c r="AK22" s="107"/>
      <c r="AL22" s="103"/>
      <c r="AM22" s="103"/>
    </row>
    <row r="23" spans="2:39" ht="15" customHeight="1" x14ac:dyDescent="0.25">
      <c r="D23" s="182" t="s">
        <v>0</v>
      </c>
      <c r="E23" s="183"/>
      <c r="F23" s="183"/>
      <c r="G23" s="183"/>
      <c r="H23" s="183"/>
      <c r="I23" s="183"/>
      <c r="J23" s="183"/>
      <c r="K23" s="183"/>
      <c r="L23" s="183"/>
      <c r="M23" s="183"/>
      <c r="N23" s="183"/>
      <c r="O23" s="184"/>
      <c r="Q23" s="103"/>
      <c r="R23" s="103" t="s">
        <v>57</v>
      </c>
      <c r="S23" s="103"/>
      <c r="T23" s="103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7"/>
      <c r="AL23" s="103"/>
      <c r="AM23" s="103"/>
    </row>
    <row r="24" spans="2:39" ht="15.75" customHeight="1" thickBot="1" x14ac:dyDescent="0.3">
      <c r="D24" s="185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7"/>
      <c r="Q24" s="103"/>
      <c r="R24" s="103" t="s">
        <v>58</v>
      </c>
      <c r="S24" s="103"/>
      <c r="T24" s="103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7"/>
      <c r="AL24" s="103"/>
      <c r="AM24" s="103"/>
    </row>
    <row r="25" spans="2:39" ht="15.75" thickBot="1" x14ac:dyDescent="0.3">
      <c r="D25" s="1" t="s">
        <v>1</v>
      </c>
      <c r="E25" s="2" t="s">
        <v>2</v>
      </c>
      <c r="F25" s="2" t="s">
        <v>46</v>
      </c>
      <c r="G25" s="2" t="s">
        <v>3</v>
      </c>
      <c r="H25" s="2" t="s">
        <v>47</v>
      </c>
      <c r="I25" s="2" t="s">
        <v>48</v>
      </c>
      <c r="J25" s="2" t="s">
        <v>49</v>
      </c>
      <c r="K25" s="2" t="s">
        <v>50</v>
      </c>
      <c r="L25" s="2" t="s">
        <v>52</v>
      </c>
      <c r="M25" s="2" t="s">
        <v>4</v>
      </c>
      <c r="N25" s="2" t="s">
        <v>5</v>
      </c>
      <c r="O25" s="3" t="s">
        <v>51</v>
      </c>
      <c r="Q25" s="103"/>
      <c r="R25" s="103" t="s">
        <v>19</v>
      </c>
      <c r="S25" s="103"/>
      <c r="T25" s="103"/>
      <c r="U25" s="109" t="s">
        <v>1</v>
      </c>
      <c r="V25" s="109" t="s">
        <v>7</v>
      </c>
      <c r="W25" s="109" t="s">
        <v>46</v>
      </c>
      <c r="X25" s="109" t="s">
        <v>3</v>
      </c>
      <c r="Y25" s="109" t="s">
        <v>47</v>
      </c>
      <c r="Z25" s="109" t="s">
        <v>48</v>
      </c>
      <c r="AA25" s="109" t="s">
        <v>49</v>
      </c>
      <c r="AB25" s="109" t="s">
        <v>50</v>
      </c>
      <c r="AC25" s="109" t="s">
        <v>8</v>
      </c>
      <c r="AD25" s="109" t="s">
        <v>9</v>
      </c>
      <c r="AE25" s="109" t="s">
        <v>10</v>
      </c>
      <c r="AF25" s="109" t="s">
        <v>51</v>
      </c>
      <c r="AG25" s="109" t="s">
        <v>11</v>
      </c>
      <c r="AH25" s="109" t="s">
        <v>12</v>
      </c>
      <c r="AI25" s="109" t="s">
        <v>13</v>
      </c>
      <c r="AJ25" s="106"/>
      <c r="AK25" s="107"/>
      <c r="AL25" s="103"/>
      <c r="AM25" s="103"/>
    </row>
    <row r="26" spans="2:39" ht="15.75" thickBot="1" x14ac:dyDescent="0.3">
      <c r="D26" s="15" t="s">
        <v>14</v>
      </c>
      <c r="E26" s="4" t="str">
        <f>VLOOKUP(AI26,$U$26:$AH$29,2)</f>
        <v>7º CAMPEONATO INGLÊS</v>
      </c>
      <c r="F26" s="4">
        <f>VLOOKUP(AI26,$U$26:$AH$29,3)</f>
        <v>0</v>
      </c>
      <c r="G26" s="4">
        <f>VLOOKUP(AI26,$U$26:$AH$29,4)</f>
        <v>0</v>
      </c>
      <c r="H26" s="5">
        <f>VLOOKUP(AI26,$U$26:$AH$29,5)</f>
        <v>0</v>
      </c>
      <c r="I26" s="5">
        <f>VLOOKUP(AI26,$U$26:$AH$29,6)</f>
        <v>0</v>
      </c>
      <c r="J26" s="5">
        <f>VLOOKUP(AI26,$U$26:$AH$29,7)</f>
        <v>0</v>
      </c>
      <c r="K26" s="5">
        <f>VLOOKUP(AI26,$U$26:$AH$29,8)</f>
        <v>0</v>
      </c>
      <c r="L26" s="5">
        <f>VLOOKUP(AI26,$U$26:$AH$29,9)</f>
        <v>0</v>
      </c>
      <c r="M26" s="5">
        <f>VLOOKUP(AI26,$U$26:$AH$29,10)</f>
        <v>0</v>
      </c>
      <c r="N26" s="4">
        <f>VLOOKUP(AI26,$U$26:$AH$29,11)</f>
        <v>0</v>
      </c>
      <c r="O26" s="16">
        <f>VLOOKUP(AI26,$U$26:$AH$29,12)</f>
        <v>0</v>
      </c>
      <c r="Q26" s="103"/>
      <c r="R26" s="103" t="s">
        <v>59</v>
      </c>
      <c r="S26" s="103"/>
      <c r="T26" s="103"/>
      <c r="U26" s="109">
        <v>1</v>
      </c>
      <c r="V26" s="106" t="s">
        <v>110</v>
      </c>
      <c r="W26" s="110">
        <f>COUNT($F$34,$F$40,$F$46,$F$52,$F$58,$F$64)</f>
        <v>0</v>
      </c>
      <c r="X26" s="110">
        <f>SUM(Q34,Q41,Q47,Q52,Q59,Q65)</f>
        <v>0</v>
      </c>
      <c r="Y26" s="110">
        <f>SUM(COUNTIFS($C$34:$C$65,3,$D$34:$D$65,V26),COUNTIFS($I$34:$I$65,V26,$Q$34:$Q$65,3))</f>
        <v>0</v>
      </c>
      <c r="Z26" s="110">
        <f>SUM(COUNTIFS($C$34:$C$65,2,$D$34:$D$65,V26),COUNTIFS($I$34:$I$65,V26,$Q$34:$Q$65,2))</f>
        <v>0</v>
      </c>
      <c r="AA26" s="110">
        <f>SUM(COUNTIFS($C$34:$C$65,1,$D$34:$D$65,V26),COUNTIFS($I$34:$I$65,V26,$Q$34:$Q$65,1))</f>
        <v>0</v>
      </c>
      <c r="AB26" s="110">
        <f>SUM(COUNTIFS($C$34:$C$65,0,$D$34:$D$65,V26),COUNTIFS($I$34:$I$65,V26,$Q$34:$Q$65,0))</f>
        <v>0</v>
      </c>
      <c r="AC26" s="111">
        <f>SUM(H52,H59,H65,H34,H41,H47)</f>
        <v>0</v>
      </c>
      <c r="AD26" s="111">
        <f>SUM(F34,F41,F47,F52,F59,F65)</f>
        <v>0</v>
      </c>
      <c r="AE26" s="111">
        <f>AC26-AD26</f>
        <v>0</v>
      </c>
      <c r="AF26" s="111">
        <f>IF(OR($F$34="",$H$34=""),0,(X26/(W26*3)))</f>
        <v>0</v>
      </c>
      <c r="AG26" s="110">
        <f>(X26*10^10)+((AC26+5000)*10^6)+AE26*100+U26</f>
        <v>5000000001</v>
      </c>
      <c r="AH26" s="110">
        <f>LARGE($AG$26:$AG$29,U26)</f>
        <v>5000000004</v>
      </c>
      <c r="AI26" s="110">
        <f>MATCH(AH26,$AG$26:$AG$29,0)</f>
        <v>4</v>
      </c>
      <c r="AJ26" s="106"/>
      <c r="AK26" s="107"/>
      <c r="AL26" s="103"/>
      <c r="AM26" s="103"/>
    </row>
    <row r="27" spans="2:39" ht="15.75" thickBot="1" x14ac:dyDescent="0.3">
      <c r="D27" s="13" t="s">
        <v>16</v>
      </c>
      <c r="E27" s="6" t="str">
        <f t="shared" ref="E27:E29" si="0">VLOOKUP(AI27,$U$26:$AH$29,2)</f>
        <v>9º CAMPEONATO  ITALIANO</v>
      </c>
      <c r="F27" s="6">
        <f t="shared" ref="F27:F29" si="1">VLOOKUP(AI27,$U$26:$AH$29,3)</f>
        <v>0</v>
      </c>
      <c r="G27" s="6">
        <f t="shared" ref="G27:G29" si="2">VLOOKUP(AI27,$U$26:$AH$29,4)</f>
        <v>0</v>
      </c>
      <c r="H27" s="7">
        <f t="shared" ref="H27:H29" si="3">VLOOKUP(AI27,$U$26:$AH$29,5)</f>
        <v>0</v>
      </c>
      <c r="I27" s="7">
        <f t="shared" ref="I27:I29" si="4">VLOOKUP(AI27,$U$26:$AH$29,6)</f>
        <v>0</v>
      </c>
      <c r="J27" s="7">
        <f t="shared" ref="J27:J29" si="5">VLOOKUP(AI27,$U$26:$AH$29,7)</f>
        <v>0</v>
      </c>
      <c r="K27" s="7">
        <f t="shared" ref="K27:K29" si="6">VLOOKUP(AI27,$U$26:$AH$29,8)</f>
        <v>0</v>
      </c>
      <c r="L27" s="7">
        <f t="shared" ref="L27:L29" si="7">VLOOKUP(AI27,$U$26:$AH$29,9)</f>
        <v>0</v>
      </c>
      <c r="M27" s="7">
        <f t="shared" ref="M27:M29" si="8">VLOOKUP(AI27,$U$26:$AH$29,10)</f>
        <v>0</v>
      </c>
      <c r="N27" s="6">
        <f t="shared" ref="N27:N29" si="9">VLOOKUP(AI27,$U$26:$AH$29,11)</f>
        <v>0</v>
      </c>
      <c r="O27" s="17">
        <f t="shared" ref="O27:O29" si="10">VLOOKUP(AI27,$U$26:$AH$29,12)</f>
        <v>0</v>
      </c>
      <c r="Q27" s="103"/>
      <c r="R27" s="112"/>
      <c r="S27" s="103" t="s">
        <v>74</v>
      </c>
      <c r="T27" s="103"/>
      <c r="U27" s="109">
        <v>2</v>
      </c>
      <c r="V27" s="106" t="s">
        <v>111</v>
      </c>
      <c r="W27" s="110">
        <f t="shared" ref="W27:W29" si="11">COUNT($F$34,$F$40,$F$46,$F$52,$F$58,$F$64)</f>
        <v>0</v>
      </c>
      <c r="X27" s="110">
        <f>SUM(Q35,Q40,C47,Q53,Q58,C65)</f>
        <v>0</v>
      </c>
      <c r="Y27" s="110">
        <f t="shared" ref="Y27:Y29" si="12">SUM(COUNTIFS($C$34:$C$65,3,$D$34:$D$65,V27),COUNTIFS($I$34:$I$65,V27,$Q$34:$Q$65,3))</f>
        <v>0</v>
      </c>
      <c r="Z27" s="110">
        <f t="shared" ref="Z27:Z29" si="13">SUM(COUNTIFS($C$34:$C$65,2,$D$34:$D$65,V27),COUNTIFS($I$34:$I$65,V27,$Q$34:$Q$65,2))</f>
        <v>0</v>
      </c>
      <c r="AA27" s="110">
        <f t="shared" ref="AA27:AA29" si="14">SUM(COUNTIFS($C$34:$C$65,1,$D$34:$D$65,V27),COUNTIFS($I$34:$I$65,V27,$Q$34:$Q$65,1))</f>
        <v>0</v>
      </c>
      <c r="AB27" s="110">
        <f t="shared" ref="AB27:AB29" si="15">SUM(COUNTIFS($C$34:$C$65,0,$D$34:$D$65,V27),COUNTIFS($I$34:$I$65,V27,$Q$34:$Q$65,0))</f>
        <v>0</v>
      </c>
      <c r="AC27" s="111">
        <f>SUM(H35,H40,F47,H53,H58,F65)</f>
        <v>0</v>
      </c>
      <c r="AD27" s="111">
        <f>SUM(H65,F58,F53,H47,F40,F35)</f>
        <v>0</v>
      </c>
      <c r="AE27" s="111">
        <f t="shared" ref="AE27:AE29" si="16">AC27-AD27</f>
        <v>0</v>
      </c>
      <c r="AF27" s="111">
        <f t="shared" ref="AF27:AF29" si="17">IF(OR($F$34="",$H$34=""),0,(X27/(W27*3)))</f>
        <v>0</v>
      </c>
      <c r="AG27" s="110">
        <f t="shared" ref="AG27:AG29" si="18">(X27*10^10)+((AC27+5000)*10^6)+AE27*100+U27</f>
        <v>5000000002</v>
      </c>
      <c r="AH27" s="110">
        <f>LARGE($AG$26:$AG$29,U27)</f>
        <v>5000000003</v>
      </c>
      <c r="AI27" s="110">
        <f>MATCH(AH27,$AG$26:$AG$29,0)</f>
        <v>3</v>
      </c>
      <c r="AJ27" s="106"/>
      <c r="AK27" s="107"/>
      <c r="AL27" s="103"/>
      <c r="AM27" s="103"/>
    </row>
    <row r="28" spans="2:39" ht="15.75" thickBot="1" x14ac:dyDescent="0.3">
      <c r="D28" s="89" t="s">
        <v>17</v>
      </c>
      <c r="E28" s="90" t="str">
        <f t="shared" si="0"/>
        <v>10º CAMPEONATO ALEMÃO</v>
      </c>
      <c r="F28" s="90">
        <f t="shared" si="1"/>
        <v>0</v>
      </c>
      <c r="G28" s="90">
        <f t="shared" si="2"/>
        <v>0</v>
      </c>
      <c r="H28" s="91">
        <f t="shared" si="3"/>
        <v>0</v>
      </c>
      <c r="I28" s="91">
        <f t="shared" si="4"/>
        <v>0</v>
      </c>
      <c r="J28" s="91">
        <f t="shared" si="5"/>
        <v>0</v>
      </c>
      <c r="K28" s="91">
        <f t="shared" si="6"/>
        <v>0</v>
      </c>
      <c r="L28" s="91">
        <f t="shared" si="7"/>
        <v>0</v>
      </c>
      <c r="M28" s="91">
        <f t="shared" si="8"/>
        <v>0</v>
      </c>
      <c r="N28" s="90">
        <f t="shared" si="9"/>
        <v>0</v>
      </c>
      <c r="O28" s="92">
        <f t="shared" si="10"/>
        <v>0</v>
      </c>
      <c r="Q28" s="103"/>
      <c r="R28" s="113"/>
      <c r="S28" s="22" t="s">
        <v>99</v>
      </c>
      <c r="T28" s="103"/>
      <c r="U28" s="109">
        <v>3</v>
      </c>
      <c r="V28" s="106" t="s">
        <v>122</v>
      </c>
      <c r="W28" s="110">
        <f t="shared" si="11"/>
        <v>0</v>
      </c>
      <c r="X28" s="110">
        <f>SUM(C35,C41,Q46,C53,C59,Q64)</f>
        <v>0</v>
      </c>
      <c r="Y28" s="110">
        <f t="shared" si="12"/>
        <v>0</v>
      </c>
      <c r="Z28" s="110">
        <f t="shared" si="13"/>
        <v>0</v>
      </c>
      <c r="AA28" s="110">
        <f t="shared" si="14"/>
        <v>0</v>
      </c>
      <c r="AB28" s="110">
        <f t="shared" si="15"/>
        <v>0</v>
      </c>
      <c r="AC28" s="111">
        <f>SUM(H64,F59,F53,H46,F41,F35)</f>
        <v>0</v>
      </c>
      <c r="AD28" s="111">
        <f>SUM(H35,H41,F46,H53,H59,F64)</f>
        <v>0</v>
      </c>
      <c r="AE28" s="111">
        <f t="shared" si="16"/>
        <v>0</v>
      </c>
      <c r="AF28" s="111">
        <f t="shared" si="17"/>
        <v>0</v>
      </c>
      <c r="AG28" s="110">
        <f t="shared" si="18"/>
        <v>5000000003</v>
      </c>
      <c r="AH28" s="110">
        <f t="shared" ref="AH28:AH29" si="19">LARGE($AG$26:$AG$29,U28)</f>
        <v>5000000002</v>
      </c>
      <c r="AI28" s="110">
        <f>MATCH(AH28,$AG$26:$AG$29,0)</f>
        <v>2</v>
      </c>
      <c r="AJ28" s="106"/>
      <c r="AK28" s="107"/>
      <c r="AL28" s="103"/>
      <c r="AM28" s="103"/>
    </row>
    <row r="29" spans="2:39" ht="15.75" thickBot="1" x14ac:dyDescent="0.3">
      <c r="D29" s="14" t="s">
        <v>18</v>
      </c>
      <c r="E29" s="8" t="str">
        <f t="shared" si="0"/>
        <v>11º CAMPEONATO ESPANHOL</v>
      </c>
      <c r="F29" s="8">
        <f t="shared" si="1"/>
        <v>0</v>
      </c>
      <c r="G29" s="8">
        <f t="shared" si="2"/>
        <v>0</v>
      </c>
      <c r="H29" s="9">
        <f t="shared" si="3"/>
        <v>0</v>
      </c>
      <c r="I29" s="9">
        <f t="shared" si="4"/>
        <v>0</v>
      </c>
      <c r="J29" s="9">
        <f t="shared" si="5"/>
        <v>0</v>
      </c>
      <c r="K29" s="9">
        <f t="shared" si="6"/>
        <v>0</v>
      </c>
      <c r="L29" s="9">
        <f t="shared" si="7"/>
        <v>0</v>
      </c>
      <c r="M29" s="9">
        <f t="shared" si="8"/>
        <v>0</v>
      </c>
      <c r="N29" s="8">
        <f t="shared" si="9"/>
        <v>0</v>
      </c>
      <c r="O29" s="18">
        <f t="shared" si="10"/>
        <v>0</v>
      </c>
      <c r="Q29" s="103"/>
      <c r="R29" s="114"/>
      <c r="S29" s="103" t="s">
        <v>98</v>
      </c>
      <c r="T29" s="103"/>
      <c r="U29" s="109">
        <v>4</v>
      </c>
      <c r="V29" s="106" t="s">
        <v>100</v>
      </c>
      <c r="W29" s="110">
        <f t="shared" si="11"/>
        <v>0</v>
      </c>
      <c r="X29" s="110">
        <f>SUM(C34,C40,C46,C52,C58,C64)</f>
        <v>0</v>
      </c>
      <c r="Y29" s="110">
        <f t="shared" si="12"/>
        <v>0</v>
      </c>
      <c r="Z29" s="110">
        <f t="shared" si="13"/>
        <v>0</v>
      </c>
      <c r="AA29" s="110">
        <f t="shared" si="14"/>
        <v>0</v>
      </c>
      <c r="AB29" s="110">
        <f t="shared" si="15"/>
        <v>0</v>
      </c>
      <c r="AC29" s="111">
        <f>SUM(F34,F40,F46,F52,F58,F64,)</f>
        <v>0</v>
      </c>
      <c r="AD29" s="111">
        <f>SUM(H64,H58,H52,H46,H40,H34)</f>
        <v>0</v>
      </c>
      <c r="AE29" s="111">
        <f t="shared" si="16"/>
        <v>0</v>
      </c>
      <c r="AF29" s="111">
        <f t="shared" si="17"/>
        <v>0</v>
      </c>
      <c r="AG29" s="110">
        <f t="shared" si="18"/>
        <v>5000000004</v>
      </c>
      <c r="AH29" s="110">
        <f t="shared" si="19"/>
        <v>5000000001</v>
      </c>
      <c r="AI29" s="110">
        <f>MATCH(AH29,$AG$26:$AG$29,0)</f>
        <v>1</v>
      </c>
      <c r="AJ29" s="106"/>
      <c r="AK29" s="107"/>
      <c r="AL29" s="103"/>
      <c r="AM29" s="103"/>
    </row>
    <row r="30" spans="2:39" ht="15.75" thickBot="1" x14ac:dyDescent="0.3">
      <c r="Q30" s="103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7"/>
      <c r="AL30" s="103"/>
      <c r="AM30" s="103"/>
    </row>
    <row r="31" spans="2:39" x14ac:dyDescent="0.25">
      <c r="D31" s="189" t="s">
        <v>20</v>
      </c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91"/>
      <c r="Q31" s="103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7"/>
      <c r="AL31" s="103"/>
      <c r="AM31" s="103"/>
    </row>
    <row r="32" spans="2:39" ht="15.75" thickBot="1" x14ac:dyDescent="0.3">
      <c r="D32" s="195"/>
      <c r="E32" s="196"/>
      <c r="F32" s="196"/>
      <c r="G32" s="196"/>
      <c r="H32" s="196"/>
      <c r="I32" s="196"/>
      <c r="J32" s="196"/>
      <c r="K32" s="196"/>
      <c r="L32" s="196"/>
      <c r="M32" s="196"/>
      <c r="N32" s="196"/>
      <c r="O32" s="196"/>
      <c r="P32" s="197"/>
      <c r="Q32" s="103"/>
      <c r="T32" s="103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7"/>
      <c r="AL32" s="103"/>
      <c r="AM32" s="103"/>
    </row>
    <row r="33" spans="3:39" x14ac:dyDescent="0.25">
      <c r="Q33" s="103"/>
      <c r="T33" s="103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7"/>
      <c r="AL33" s="103"/>
      <c r="AM33" s="103"/>
    </row>
    <row r="34" spans="3:39" x14ac:dyDescent="0.25">
      <c r="C34" s="102" t="str">
        <f>IF(OR(F34="",H34=""),"",IF(F34=H34,1,IF(F34&lt;H34,0,IF(F34-H34&lt;10,2,IF(F34&gt;H34,3,SE)))))</f>
        <v/>
      </c>
      <c r="D34" s="188" t="str">
        <f>V29</f>
        <v>7º CAMPEONATO INGLÊS</v>
      </c>
      <c r="E34" s="188"/>
      <c r="F34" s="55"/>
      <c r="G34" s="20" t="s">
        <v>21</v>
      </c>
      <c r="H34" s="55"/>
      <c r="I34" s="188" t="str">
        <f>V26</f>
        <v>11º CAMPEONATO ESPANHOL</v>
      </c>
      <c r="J34" s="188"/>
      <c r="K34" s="188"/>
      <c r="L34" s="188"/>
      <c r="M34" s="188"/>
      <c r="N34" s="188"/>
      <c r="O34" s="188"/>
      <c r="P34" s="188"/>
      <c r="Q34" s="102" t="str">
        <f>IF(OR(H34="",F34=""),"",IF(H34=F34,1,IF(H34&lt;F34,0,IF(H34-F34&lt;10,2,IF(H34&gt;F34,3,SE)))))</f>
        <v/>
      </c>
      <c r="R34" s="103"/>
      <c r="S34" s="103"/>
      <c r="T34" s="103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7"/>
      <c r="AL34" s="103"/>
      <c r="AM34" s="103"/>
    </row>
    <row r="35" spans="3:39" x14ac:dyDescent="0.25">
      <c r="C35" s="102" t="str">
        <f>IF(OR(F35="",H35=""),"",IF(F35=H35,1,IF(F35&lt;H35,0,IF(F35-H35&lt;10,2,IF(F35&gt;H35,3,SE)))))</f>
        <v/>
      </c>
      <c r="D35" s="188" t="str">
        <f>V28</f>
        <v>9º CAMPEONATO  ITALIANO</v>
      </c>
      <c r="E35" s="188"/>
      <c r="F35" s="55"/>
      <c r="G35" s="20" t="s">
        <v>21</v>
      </c>
      <c r="H35" s="55"/>
      <c r="I35" s="188" t="str">
        <f>V27</f>
        <v>10º CAMPEONATO ALEMÃO</v>
      </c>
      <c r="J35" s="188"/>
      <c r="K35" s="188"/>
      <c r="L35" s="188"/>
      <c r="M35" s="188"/>
      <c r="N35" s="188"/>
      <c r="O35" s="188"/>
      <c r="P35" s="188"/>
      <c r="Q35" s="102" t="str">
        <f>IF(OR(H35="",F35=""),"",IF(H35=F35,1,IF(H35&lt;F35,0,IF(H35-F35&lt;10,2,IF(H35&gt;F35,3,SE)))))</f>
        <v/>
      </c>
      <c r="U35" s="106" t="s">
        <v>22</v>
      </c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7"/>
      <c r="AL35" s="103"/>
      <c r="AM35" s="103"/>
    </row>
    <row r="36" spans="3:39" ht="15.75" thickBot="1" x14ac:dyDescent="0.3">
      <c r="C36" s="102" t="str">
        <f>IF(OR(F36="",H36=""),"",IF(F36=H36,1,IF(F36&lt;H36,0,IF(F36-H36&lt;10,2,IF(F36&gt;H36,3,SE)))))</f>
        <v/>
      </c>
      <c r="Q36" s="102" t="str">
        <f>IF(OR(H36="",F36=""),"",IF(H36=F36,1,IF(H36&lt;F36,0,IF(H36-F36&lt;10,2,IF(H36&gt;F36,3,SE)))))</f>
        <v/>
      </c>
      <c r="R36" s="103"/>
      <c r="S36" s="103"/>
      <c r="T36" s="103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7"/>
      <c r="AL36" s="103"/>
      <c r="AM36" s="103"/>
    </row>
    <row r="37" spans="3:39" x14ac:dyDescent="0.25">
      <c r="C37" s="102" t="str">
        <f>IF(OR(F37="",H37=""),"",IF(F37=H37,1,IF(F37&lt;H37,0,IF(F37-H37&lt;10,2,IF(F37&gt;H37,3,SE)))))</f>
        <v/>
      </c>
      <c r="D37" s="182" t="s">
        <v>23</v>
      </c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4"/>
      <c r="Q37" s="102" t="str">
        <f>IF(OR(H37="",F37=""),"",IF(H37=F37,1,IF(H37&lt;F37,0,IF(H37-F37&lt;10,2,IF(H37&gt;F37,3,SE)))))</f>
        <v/>
      </c>
      <c r="R37" s="103"/>
      <c r="S37" s="103"/>
      <c r="T37" s="103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7"/>
      <c r="AL37" s="103"/>
      <c r="AM37" s="103"/>
    </row>
    <row r="38" spans="3:39" ht="15.75" thickBot="1" x14ac:dyDescent="0.3">
      <c r="C38" s="102" t="str">
        <f>IF(OR(F38="",H38=""),"",IF(F38=H38,1,IF(F38&lt;H38,0,IF(F38-H38&lt;10,2,IF(F38&gt;H38,3,SE)))))</f>
        <v/>
      </c>
      <c r="D38" s="185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7"/>
      <c r="Q38" s="102" t="str">
        <f>IF(OR(H38="",F38=""),"",IF(H38=F38,1,IF(H38&lt;F38,0,IF(H38-F38&lt;10,2,IF(H38&gt;F38,3,SE)))))</f>
        <v/>
      </c>
      <c r="R38" s="103"/>
      <c r="S38" s="103"/>
      <c r="T38" s="103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7"/>
      <c r="AL38" s="103"/>
      <c r="AM38" s="103"/>
    </row>
    <row r="39" spans="3:39" x14ac:dyDescent="0.25">
      <c r="C39" s="102" t="str">
        <f>IF(OR(F39="",H39=""),"",IF(F39=H39,1,IF(F39&lt;H39,0,IF(F39-H39&lt;10,2,IF(F39&gt;H39,3,SE)))))</f>
        <v/>
      </c>
      <c r="Q39" s="102" t="str">
        <f>IF(OR(H39="",F39=""),"",IF(H39=F39,1,IF(H39&lt;F39,0,IF(H39-F39&lt;10,2,IF(H39&gt;F39,3,SE)))))</f>
        <v/>
      </c>
      <c r="R39" s="103"/>
      <c r="S39" s="103"/>
      <c r="T39" s="103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7"/>
      <c r="AL39" s="103"/>
      <c r="AM39" s="103"/>
    </row>
    <row r="40" spans="3:39" x14ac:dyDescent="0.25">
      <c r="C40" s="102" t="str">
        <f>IF(OR(F40="",H40=""),"",IF(F40=H40,1,IF(F40&lt;H40,0,IF(F40-H40&lt;10,2,IF(F40&gt;H40,3,SE)))))</f>
        <v/>
      </c>
      <c r="D40" s="188" t="str">
        <f>V29</f>
        <v>7º CAMPEONATO INGLÊS</v>
      </c>
      <c r="E40" s="188"/>
      <c r="F40" s="55"/>
      <c r="G40" s="21" t="s">
        <v>21</v>
      </c>
      <c r="H40" s="55"/>
      <c r="I40" s="188" t="str">
        <f>V27</f>
        <v>10º CAMPEONATO ALEMÃO</v>
      </c>
      <c r="J40" s="188"/>
      <c r="K40" s="188"/>
      <c r="L40" s="188"/>
      <c r="M40" s="188"/>
      <c r="N40" s="188"/>
      <c r="O40" s="188"/>
      <c r="P40" s="188"/>
      <c r="Q40" s="102" t="str">
        <f>IF(OR(H40="",F40=""),"",IF(H40=F40,1,IF(H40&lt;F40,0,IF(H40-F40&lt;10,2,IF(H40&gt;F40,3,SE)))))</f>
        <v/>
      </c>
      <c r="R40" s="103"/>
      <c r="S40" s="103"/>
      <c r="T40" s="103"/>
      <c r="U40" s="106"/>
      <c r="V40" s="106"/>
      <c r="W40" s="106"/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7"/>
      <c r="AL40" s="103"/>
      <c r="AM40" s="103"/>
    </row>
    <row r="41" spans="3:39" x14ac:dyDescent="0.25">
      <c r="C41" s="102" t="str">
        <f>IF(OR(F41="",H41=""),"",IF(F41=H41,1,IF(F41&lt;H41,0,IF(F41-H41&lt;10,2,IF(F41&gt;H41,3,SE)))))</f>
        <v/>
      </c>
      <c r="D41" s="188" t="str">
        <f>V28</f>
        <v>9º CAMPEONATO  ITALIANO</v>
      </c>
      <c r="E41" s="188"/>
      <c r="F41" s="55"/>
      <c r="G41" s="21" t="s">
        <v>21</v>
      </c>
      <c r="H41" s="55"/>
      <c r="I41" s="188" t="str">
        <f>V26</f>
        <v>11º CAMPEONATO ESPANHOL</v>
      </c>
      <c r="J41" s="188"/>
      <c r="K41" s="188"/>
      <c r="L41" s="188"/>
      <c r="M41" s="188"/>
      <c r="N41" s="188"/>
      <c r="O41" s="188"/>
      <c r="P41" s="188"/>
      <c r="Q41" s="102" t="str">
        <f>IF(OR(H41="",F41=""),"",IF(H41=F41,1,IF(H41&lt;F41,0,IF(H41-F41&lt;10,2,IF(H41&gt;F41,3,SE)))))</f>
        <v/>
      </c>
      <c r="R41" s="103"/>
      <c r="S41" s="103"/>
      <c r="T41" s="103"/>
      <c r="U41" s="106"/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107"/>
      <c r="AL41" s="103"/>
      <c r="AM41" s="103"/>
    </row>
    <row r="42" spans="3:39" ht="15.75" thickBot="1" x14ac:dyDescent="0.3">
      <c r="C42" s="102" t="str">
        <f>IF(OR(F42="",H42=""),"",IF(F42=H42,1,IF(F42&lt;H42,0,IF(F42-H42&lt;10,2,IF(F42&gt;H42,3,SE)))))</f>
        <v/>
      </c>
      <c r="F42" s="23"/>
      <c r="Q42" s="102" t="str">
        <f>IF(OR(H42="",F42=""),"",IF(H42=F42,1,IF(H42&lt;F42,0,IF(H42-F42&lt;10,2,IF(H42&gt;F42,3,SE)))))</f>
        <v/>
      </c>
      <c r="R42" s="103"/>
      <c r="S42" s="103"/>
      <c r="T42" s="103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7"/>
      <c r="AL42" s="103"/>
      <c r="AM42" s="103"/>
    </row>
    <row r="43" spans="3:39" x14ac:dyDescent="0.25">
      <c r="C43" s="102" t="str">
        <f>IF(OR(F43="",H43=""),"",IF(F43=H43,1,IF(F43&lt;H43,0,IF(F43-H43&lt;10,2,IF(F43&gt;H43,3,SE)))))</f>
        <v/>
      </c>
      <c r="D43" s="182" t="s">
        <v>24</v>
      </c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4"/>
      <c r="Q43" s="102" t="str">
        <f>IF(OR(H43="",F43=""),"",IF(H43=F43,1,IF(H43&lt;F43,0,IF(H43-F43&lt;10,2,IF(H43&gt;F43,3,SE)))))</f>
        <v/>
      </c>
      <c r="R43" s="103"/>
      <c r="S43" s="103"/>
      <c r="T43" s="103"/>
      <c r="U43" s="106"/>
      <c r="V43" s="106"/>
      <c r="W43" s="106"/>
      <c r="X43" s="106"/>
      <c r="Y43" s="106"/>
      <c r="Z43" s="106"/>
      <c r="AA43" s="106"/>
      <c r="AB43" s="106"/>
      <c r="AC43" s="106"/>
      <c r="AD43" s="106"/>
      <c r="AE43" s="106"/>
      <c r="AF43" s="106"/>
      <c r="AG43" s="106"/>
      <c r="AH43" s="106"/>
      <c r="AI43" s="106"/>
      <c r="AJ43" s="106"/>
      <c r="AK43" s="107"/>
      <c r="AL43" s="103"/>
      <c r="AM43" s="103"/>
    </row>
    <row r="44" spans="3:39" ht="15.75" thickBot="1" x14ac:dyDescent="0.3">
      <c r="C44" s="102" t="str">
        <f>IF(OR(F44="",H44=""),"",IF(F44=H44,1,IF(F44&lt;H44,0,IF(F44-H44&lt;10,2,IF(F44&gt;H44,3,SE)))))</f>
        <v/>
      </c>
      <c r="D44" s="185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7"/>
      <c r="Q44" s="102" t="str">
        <f>IF(OR(H44="",F44=""),"",IF(H44=F44,1,IF(H44&lt;F44,0,IF(H44-F44&lt;10,2,IF(H44&gt;F44,3,SE)))))</f>
        <v/>
      </c>
      <c r="R44" s="103"/>
      <c r="S44" s="103"/>
      <c r="T44" s="103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  <c r="AK44" s="107"/>
      <c r="AL44" s="103"/>
      <c r="AM44" s="103"/>
    </row>
    <row r="45" spans="3:39" x14ac:dyDescent="0.25">
      <c r="C45" s="102" t="str">
        <f>IF(OR(F45="",H45=""),"",IF(F45=H45,1,IF(F45&lt;H45,0,IF(F45-H45&lt;10,2,IF(F45&gt;H45,3,SE)))))</f>
        <v/>
      </c>
      <c r="Q45" s="102" t="str">
        <f>IF(OR(H45="",F45=""),"",IF(H45=F45,1,IF(H45&lt;F45,0,IF(H45-F45&lt;10,2,IF(H45&gt;F45,3,SE)))))</f>
        <v/>
      </c>
      <c r="R45" s="103"/>
      <c r="S45" s="103"/>
      <c r="T45" s="103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7"/>
      <c r="AL45" s="103"/>
      <c r="AM45" s="103"/>
    </row>
    <row r="46" spans="3:39" x14ac:dyDescent="0.25">
      <c r="C46" s="102" t="str">
        <f>IF(OR(F46="",H46=""),"",IF(F46=H46,1,IF(F46&lt;H46,0,IF(F46-H46&lt;10,2,IF(F46&gt;H46,3,SE)))))</f>
        <v/>
      </c>
      <c r="D46" s="188" t="str">
        <f>V29</f>
        <v>7º CAMPEONATO INGLÊS</v>
      </c>
      <c r="E46" s="188"/>
      <c r="F46" s="55"/>
      <c r="G46" s="21" t="s">
        <v>21</v>
      </c>
      <c r="H46" s="55"/>
      <c r="I46" s="188" t="str">
        <f>V28</f>
        <v>9º CAMPEONATO  ITALIANO</v>
      </c>
      <c r="J46" s="188"/>
      <c r="K46" s="188"/>
      <c r="L46" s="188"/>
      <c r="M46" s="188"/>
      <c r="N46" s="188"/>
      <c r="O46" s="188"/>
      <c r="P46" s="188"/>
      <c r="Q46" s="102" t="str">
        <f>IF(OR(H46="",F46=""),"",IF(H46=F46,1,IF(H46&lt;F46,0,IF(H46-F46&lt;10,2,IF(H46&gt;F46,3,SE)))))</f>
        <v/>
      </c>
      <c r="R46" s="103"/>
      <c r="S46" s="103"/>
      <c r="T46" s="103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  <c r="AK46" s="107"/>
      <c r="AL46" s="103"/>
      <c r="AM46" s="103"/>
    </row>
    <row r="47" spans="3:39" x14ac:dyDescent="0.25">
      <c r="C47" s="102" t="str">
        <f>IF(OR(F47="",H47=""),"",IF(F47=H47,1,IF(F47&lt;H47,0,IF(F47-H47&lt;10,2,IF(F47&gt;H47,3,SE)))))</f>
        <v/>
      </c>
      <c r="D47" s="188" t="str">
        <f>V27</f>
        <v>10º CAMPEONATO ALEMÃO</v>
      </c>
      <c r="E47" s="188"/>
      <c r="F47" s="55"/>
      <c r="G47" s="21" t="s">
        <v>21</v>
      </c>
      <c r="H47" s="55"/>
      <c r="I47" s="188" t="str">
        <f>V26</f>
        <v>11º CAMPEONATO ESPANHOL</v>
      </c>
      <c r="J47" s="188"/>
      <c r="K47" s="188"/>
      <c r="L47" s="188"/>
      <c r="M47" s="188"/>
      <c r="N47" s="188"/>
      <c r="O47" s="188"/>
      <c r="P47" s="188"/>
      <c r="Q47" s="102" t="str">
        <f>IF(OR(H47="",F47=""),"",IF(H47=F47,1,IF(H47&lt;F47,0,IF(H47-F47&lt;10,2,IF(H47&gt;F47,3,SE)))))</f>
        <v/>
      </c>
      <c r="R47" s="103"/>
      <c r="S47" s="103"/>
      <c r="T47" s="103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  <c r="AK47" s="107"/>
      <c r="AL47" s="103"/>
      <c r="AM47" s="103"/>
    </row>
    <row r="48" spans="3:39" ht="15.75" thickBot="1" x14ac:dyDescent="0.3">
      <c r="C48" s="102" t="str">
        <f>IF(OR(F48="",H48=""),"",IF(F48=H48,1,IF(F48&lt;H48,0,IF(F48-H48&lt;10,2,IF(F48&gt;H48,3,SE)))))</f>
        <v/>
      </c>
      <c r="Q48" s="102" t="str">
        <f>IF(OR(H48="",F48=""),"",IF(H48=F48,1,IF(H48&lt;F48,0,IF(H48-F48&lt;10,2,IF(H48&gt;F48,3,SE)))))</f>
        <v/>
      </c>
      <c r="R48" s="103"/>
      <c r="S48" s="103"/>
      <c r="T48" s="103"/>
      <c r="U48" s="106"/>
      <c r="V48" s="106"/>
      <c r="W48" s="106"/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107"/>
      <c r="AL48" s="103"/>
      <c r="AM48" s="103"/>
    </row>
    <row r="49" spans="3:39" x14ac:dyDescent="0.25">
      <c r="C49" s="102" t="str">
        <f>IF(OR(F49="",H49=""),"",IF(F49=H49,1,IF(F49&lt;H49,0,IF(F49-H49&lt;10,2,IF(F49&gt;H49,3,SE)))))</f>
        <v/>
      </c>
      <c r="D49" s="182" t="s">
        <v>25</v>
      </c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  <c r="P49" s="184"/>
      <c r="Q49" s="102" t="str">
        <f>IF(OR(H49="",F49=""),"",IF(H49=F49,1,IF(H49&lt;F49,0,IF(H49-F49&lt;10,2,IF(H49&gt;F49,3,SE)))))</f>
        <v/>
      </c>
      <c r="R49" s="103"/>
      <c r="S49" s="103"/>
      <c r="T49" s="103"/>
      <c r="U49" s="106"/>
      <c r="V49" s="106"/>
      <c r="W49" s="106"/>
      <c r="X49" s="106"/>
      <c r="Y49" s="106"/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  <c r="AK49" s="107"/>
      <c r="AL49" s="103"/>
      <c r="AM49" s="103"/>
    </row>
    <row r="50" spans="3:39" ht="15.75" thickBot="1" x14ac:dyDescent="0.3">
      <c r="C50" s="102" t="str">
        <f>IF(OR(F50="",H50=""),"",IF(F50=H50,1,IF(F50&lt;H50,0,IF(F50-H50&lt;10,2,IF(F50&gt;H50,3,SE)))))</f>
        <v/>
      </c>
      <c r="D50" s="185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7"/>
      <c r="Q50" s="102" t="str">
        <f>IF(OR(H50="",F50=""),"",IF(H50=F50,1,IF(H50&lt;F50,0,IF(H50-F50&lt;10,2,IF(H50&gt;F50,3,SE)))))</f>
        <v/>
      </c>
      <c r="R50" s="103"/>
      <c r="S50" s="103"/>
      <c r="T50" s="103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107"/>
      <c r="AL50" s="103"/>
      <c r="AM50" s="103"/>
    </row>
    <row r="51" spans="3:39" x14ac:dyDescent="0.25">
      <c r="C51" s="102" t="str">
        <f>IF(OR(F51="",H51=""),"",IF(F51=H51,1,IF(F51&lt;H51,0,IF(F51-H51&lt;10,2,IF(F51&gt;H51,3,SE)))))</f>
        <v/>
      </c>
      <c r="Q51" s="102" t="str">
        <f>IF(OR(H51="",F51=""),"",IF(H51=F51,1,IF(H51&lt;F51,0,IF(H51-F51&lt;10,2,IF(H51&gt;F51,3,SE)))))</f>
        <v/>
      </c>
      <c r="R51" s="103"/>
      <c r="S51" s="103"/>
      <c r="T51" s="103"/>
      <c r="U51" s="106"/>
      <c r="V51" s="106"/>
      <c r="W51" s="106"/>
      <c r="X51" s="106"/>
      <c r="Y51" s="106"/>
      <c r="Z51" s="106"/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  <c r="AK51" s="107"/>
      <c r="AL51" s="103"/>
      <c r="AM51" s="103"/>
    </row>
    <row r="52" spans="3:39" x14ac:dyDescent="0.25">
      <c r="C52" s="102" t="str">
        <f>IF(OR(F52="",H52=""),"",IF(F52=H52,1,IF(F52&lt;H52,0,IF(F52-H52&lt;10,2,IF(F52&gt;H52,3,SE)))))</f>
        <v/>
      </c>
      <c r="D52" s="188" t="str">
        <f>V29</f>
        <v>7º CAMPEONATO INGLÊS</v>
      </c>
      <c r="E52" s="188"/>
      <c r="F52" s="55"/>
      <c r="G52" s="21" t="s">
        <v>21</v>
      </c>
      <c r="H52" s="55"/>
      <c r="I52" s="188" t="str">
        <f>V26</f>
        <v>11º CAMPEONATO ESPANHOL</v>
      </c>
      <c r="J52" s="188"/>
      <c r="K52" s="188"/>
      <c r="L52" s="188"/>
      <c r="M52" s="188"/>
      <c r="N52" s="188"/>
      <c r="O52" s="188"/>
      <c r="P52" s="188"/>
      <c r="Q52" s="102" t="str">
        <f>IF(OR(H52="",F52=""),"",IF(H52=F52,1,IF(H52&lt;F52,0,IF(H52-F52&lt;10,2,IF(H52&gt;F52,3,SE)))))</f>
        <v/>
      </c>
      <c r="R52" s="103"/>
      <c r="S52" s="103"/>
      <c r="T52" s="103"/>
      <c r="U52" s="106"/>
      <c r="V52" s="106"/>
      <c r="W52" s="106"/>
      <c r="X52" s="106"/>
      <c r="Y52" s="106"/>
      <c r="Z52" s="106"/>
      <c r="AA52" s="106"/>
      <c r="AB52" s="106"/>
      <c r="AC52" s="106"/>
      <c r="AD52" s="106"/>
      <c r="AE52" s="106"/>
      <c r="AF52" s="106"/>
      <c r="AG52" s="106"/>
      <c r="AH52" s="106"/>
      <c r="AI52" s="106"/>
      <c r="AJ52" s="106"/>
      <c r="AK52" s="107"/>
      <c r="AL52" s="103"/>
      <c r="AM52" s="103"/>
    </row>
    <row r="53" spans="3:39" x14ac:dyDescent="0.25">
      <c r="C53" s="102" t="str">
        <f>IF(OR(F53="",H53=""),"",IF(F53=H53,1,IF(F53&lt;H53,0,IF(F53-H53&lt;10,2,IF(F53&gt;H53,3,SE)))))</f>
        <v/>
      </c>
      <c r="D53" s="188" t="str">
        <f>V28</f>
        <v>9º CAMPEONATO  ITALIANO</v>
      </c>
      <c r="E53" s="188"/>
      <c r="F53" s="55"/>
      <c r="G53" s="21" t="s">
        <v>21</v>
      </c>
      <c r="H53" s="55"/>
      <c r="I53" s="188" t="str">
        <f>V27</f>
        <v>10º CAMPEONATO ALEMÃO</v>
      </c>
      <c r="J53" s="188"/>
      <c r="K53" s="188"/>
      <c r="L53" s="188"/>
      <c r="M53" s="188"/>
      <c r="N53" s="188"/>
      <c r="O53" s="188"/>
      <c r="P53" s="188"/>
      <c r="Q53" s="102" t="str">
        <f>IF(OR(H53="",F53=""),"",IF(H53=F53,1,IF(H53&lt;F53,0,IF(H53-F53&lt;10,2,IF(H53&gt;F53,3,SE)))))</f>
        <v/>
      </c>
      <c r="R53" s="103"/>
      <c r="S53" s="103"/>
      <c r="T53" s="103"/>
      <c r="U53" s="106"/>
      <c r="V53" s="106"/>
      <c r="W53" s="106"/>
      <c r="X53" s="106"/>
      <c r="Y53" s="106"/>
      <c r="Z53" s="106"/>
      <c r="AA53" s="106"/>
      <c r="AB53" s="106"/>
      <c r="AC53" s="106"/>
      <c r="AD53" s="106"/>
      <c r="AE53" s="106"/>
      <c r="AF53" s="106"/>
      <c r="AG53" s="106"/>
      <c r="AH53" s="106"/>
      <c r="AI53" s="106"/>
      <c r="AJ53" s="106"/>
      <c r="AK53" s="107"/>
      <c r="AL53" s="103"/>
      <c r="AM53" s="103"/>
    </row>
    <row r="54" spans="3:39" ht="15.75" thickBot="1" x14ac:dyDescent="0.3">
      <c r="C54" s="102" t="str">
        <f>IF(OR(F54="",H54=""),"",IF(F54=H54,1,IF(F54&lt;H54,0,IF(F54-H54&lt;10,2,IF(F54&gt;H54,3,SE)))))</f>
        <v/>
      </c>
      <c r="Q54" s="102" t="str">
        <f>IF(OR(H54="",F54=""),"",IF(H54=F54,1,IF(H54&lt;F54,0,IF(H54-F54&lt;10,2,IF(H54&gt;F54,3,SE)))))</f>
        <v/>
      </c>
      <c r="R54" s="103"/>
      <c r="S54" s="103"/>
      <c r="T54" s="103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7"/>
      <c r="AL54" s="103"/>
      <c r="AM54" s="103"/>
    </row>
    <row r="55" spans="3:39" x14ac:dyDescent="0.25">
      <c r="C55" s="102" t="str">
        <f>IF(OR(F55="",H55=""),"",IF(F55=H55,1,IF(F55&lt;H55,0,IF(F55-H55&lt;10,2,IF(F55&gt;H55,3,SE)))))</f>
        <v/>
      </c>
      <c r="D55" s="182" t="s">
        <v>26</v>
      </c>
      <c r="E55" s="183"/>
      <c r="F55" s="183"/>
      <c r="G55" s="183"/>
      <c r="H55" s="183"/>
      <c r="I55" s="183"/>
      <c r="J55" s="183"/>
      <c r="K55" s="183"/>
      <c r="L55" s="183"/>
      <c r="M55" s="183"/>
      <c r="N55" s="183"/>
      <c r="O55" s="183"/>
      <c r="P55" s="184"/>
      <c r="Q55" s="102" t="str">
        <f>IF(OR(H55="",F55=""),"",IF(H55=F55,1,IF(H55&lt;F55,0,IF(H55-F55&lt;10,2,IF(H55&gt;F55,3,SE)))))</f>
        <v/>
      </c>
      <c r="R55" s="103"/>
      <c r="S55" s="103"/>
      <c r="T55" s="103"/>
      <c r="U55" s="106"/>
      <c r="V55" s="106"/>
      <c r="W55" s="106"/>
      <c r="X55" s="106"/>
      <c r="Y55" s="106"/>
      <c r="Z55" s="106"/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  <c r="AK55" s="107"/>
      <c r="AL55" s="103"/>
      <c r="AM55" s="103"/>
    </row>
    <row r="56" spans="3:39" ht="15.75" thickBot="1" x14ac:dyDescent="0.3">
      <c r="C56" s="102" t="str">
        <f>IF(OR(F56="",H56=""),"",IF(F56=H56,1,IF(F56&lt;H56,0,IF(F56-H56&lt;10,2,IF(F56&gt;H56,3,SE)))))</f>
        <v/>
      </c>
      <c r="D56" s="185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7"/>
      <c r="Q56" s="102" t="str">
        <f>IF(OR(H56="",F56=""),"",IF(H56=F56,1,IF(H56&lt;F56,0,IF(H56-F56&lt;10,2,IF(H56&gt;F56,3,SE)))))</f>
        <v/>
      </c>
      <c r="R56" s="103"/>
      <c r="S56" s="103"/>
      <c r="T56" s="103"/>
      <c r="U56" s="106"/>
      <c r="V56" s="106"/>
      <c r="W56" s="106"/>
      <c r="X56" s="106"/>
      <c r="Y56" s="106"/>
      <c r="Z56" s="106"/>
      <c r="AA56" s="106"/>
      <c r="AB56" s="106"/>
      <c r="AC56" s="106"/>
      <c r="AD56" s="106"/>
      <c r="AE56" s="106"/>
      <c r="AF56" s="106"/>
      <c r="AG56" s="106"/>
      <c r="AH56" s="106"/>
      <c r="AI56" s="106"/>
      <c r="AJ56" s="106"/>
      <c r="AK56" s="107"/>
      <c r="AL56" s="103"/>
      <c r="AM56" s="103"/>
    </row>
    <row r="57" spans="3:39" x14ac:dyDescent="0.25">
      <c r="C57" s="102" t="str">
        <f>IF(OR(F57="",H57=""),"",IF(F57=H57,1,IF(F57&lt;H57,0,IF(F57-H57&lt;10,2,IF(F57&gt;H57,3,SE)))))</f>
        <v/>
      </c>
      <c r="Q57" s="102" t="str">
        <f>IF(OR(H57="",F57=""),"",IF(H57=F57,1,IF(H57&lt;F57,0,IF(H57-F57&lt;10,2,IF(H57&gt;F57,3,SE)))))</f>
        <v/>
      </c>
      <c r="R57" s="103"/>
      <c r="S57" s="103"/>
      <c r="T57" s="103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  <c r="AF57" s="106"/>
      <c r="AG57" s="106"/>
      <c r="AH57" s="106"/>
      <c r="AI57" s="106"/>
      <c r="AJ57" s="106"/>
      <c r="AK57" s="107"/>
      <c r="AL57" s="103"/>
      <c r="AM57" s="103"/>
    </row>
    <row r="58" spans="3:39" x14ac:dyDescent="0.25">
      <c r="C58" s="102" t="str">
        <f>IF(OR(F58="",H58=""),"",IF(F58=H58,1,IF(F58&lt;H58,0,IF(F58-H58&lt;10,2,IF(F58&gt;H58,3,SE)))))</f>
        <v/>
      </c>
      <c r="D58" s="188" t="str">
        <f>V29</f>
        <v>7º CAMPEONATO INGLÊS</v>
      </c>
      <c r="E58" s="188"/>
      <c r="F58" s="55"/>
      <c r="G58" s="21" t="s">
        <v>21</v>
      </c>
      <c r="H58" s="55"/>
      <c r="I58" s="188" t="str">
        <f>V27</f>
        <v>10º CAMPEONATO ALEMÃO</v>
      </c>
      <c r="J58" s="188"/>
      <c r="K58" s="188"/>
      <c r="L58" s="188"/>
      <c r="M58" s="188"/>
      <c r="N58" s="188"/>
      <c r="O58" s="188"/>
      <c r="P58" s="188"/>
      <c r="Q58" s="102" t="str">
        <f>IF(OR(H58="",F58=""),"",IF(H58=F58,1,IF(H58&lt;F58,0,IF(H58-F58&lt;10,2,IF(H58&gt;F58,3,SE)))))</f>
        <v/>
      </c>
      <c r="R58" s="103"/>
      <c r="S58" s="103"/>
      <c r="T58" s="103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107"/>
      <c r="AL58" s="103"/>
      <c r="AM58" s="103"/>
    </row>
    <row r="59" spans="3:39" x14ac:dyDescent="0.25">
      <c r="C59" s="102" t="str">
        <f>IF(OR(F59="",H59=""),"",IF(F59=H59,1,IF(F59&lt;H59,0,IF(F59-H59&lt;10,2,IF(F59&gt;H59,3,SE)))))</f>
        <v/>
      </c>
      <c r="D59" s="188" t="str">
        <f>V28</f>
        <v>9º CAMPEONATO  ITALIANO</v>
      </c>
      <c r="E59" s="188"/>
      <c r="F59" s="55"/>
      <c r="G59" s="21" t="s">
        <v>21</v>
      </c>
      <c r="H59" s="55"/>
      <c r="I59" s="188" t="str">
        <f>V26</f>
        <v>11º CAMPEONATO ESPANHOL</v>
      </c>
      <c r="J59" s="188"/>
      <c r="K59" s="188"/>
      <c r="L59" s="188"/>
      <c r="M59" s="188"/>
      <c r="N59" s="188"/>
      <c r="O59" s="188"/>
      <c r="P59" s="188"/>
      <c r="Q59" s="102" t="str">
        <f>IF(OR(H59="",F59=""),"",IF(H59=F59,1,IF(H59&lt;F59,0,IF(H59-F59&lt;10,2,IF(H59&gt;F59,3,SE)))))</f>
        <v/>
      </c>
      <c r="R59" s="103"/>
      <c r="S59" s="103"/>
      <c r="T59" s="103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7"/>
      <c r="AL59" s="103"/>
      <c r="AM59" s="103"/>
    </row>
    <row r="60" spans="3:39" ht="15.75" thickBot="1" x14ac:dyDescent="0.3">
      <c r="C60" s="102" t="str">
        <f>IF(OR(F60="",H60=""),"",IF(F60=H60,1,IF(F60&lt;H60,0,IF(F60-H60&lt;10,2,IF(F60&gt;H60,3,SE)))))</f>
        <v/>
      </c>
      <c r="Q60" s="102" t="str">
        <f>IF(OR(H60="",F60=""),"",IF(H60=F60,1,IF(H60&lt;F60,0,IF(H60-F60&lt;10,2,IF(H60&gt;F60,3,SE)))))</f>
        <v/>
      </c>
      <c r="R60" s="103"/>
      <c r="S60" s="103"/>
      <c r="T60" s="103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6"/>
      <c r="AJ60" s="106"/>
      <c r="AK60" s="107"/>
      <c r="AL60" s="103"/>
      <c r="AM60" s="103"/>
    </row>
    <row r="61" spans="3:39" x14ac:dyDescent="0.25">
      <c r="C61" s="102" t="str">
        <f>IF(OR(F61="",H61=""),"",IF(F61=H61,1,IF(F61&lt;H61,0,IF(F61-H61&lt;10,2,IF(F61&gt;H61,3,SE)))))</f>
        <v/>
      </c>
      <c r="D61" s="182" t="s">
        <v>27</v>
      </c>
      <c r="E61" s="183"/>
      <c r="F61" s="183"/>
      <c r="G61" s="183"/>
      <c r="H61" s="183"/>
      <c r="I61" s="183"/>
      <c r="J61" s="183"/>
      <c r="K61" s="183"/>
      <c r="L61" s="183"/>
      <c r="M61" s="183"/>
      <c r="N61" s="183"/>
      <c r="O61" s="183"/>
      <c r="P61" s="184"/>
      <c r="Q61" s="102" t="str">
        <f>IF(OR(H61="",F61=""),"",IF(H61=F61,1,IF(H61&lt;F61,0,IF(H61-F61&lt;10,2,IF(H61&gt;F61,3,SE)))))</f>
        <v/>
      </c>
      <c r="R61" s="103"/>
      <c r="S61" s="103"/>
      <c r="T61" s="103"/>
      <c r="U61" s="106"/>
      <c r="V61" s="106"/>
      <c r="W61" s="106"/>
      <c r="X61" s="106"/>
      <c r="Y61" s="106"/>
      <c r="Z61" s="106"/>
      <c r="AA61" s="106"/>
      <c r="AB61" s="106"/>
      <c r="AC61" s="106"/>
      <c r="AD61" s="106"/>
      <c r="AE61" s="106"/>
      <c r="AF61" s="106"/>
      <c r="AG61" s="106"/>
      <c r="AH61" s="106"/>
      <c r="AI61" s="106"/>
      <c r="AJ61" s="106"/>
      <c r="AK61" s="107"/>
      <c r="AL61" s="103"/>
      <c r="AM61" s="103"/>
    </row>
    <row r="62" spans="3:39" ht="15.75" thickBot="1" x14ac:dyDescent="0.3">
      <c r="C62" s="102" t="str">
        <f>IF(OR(F62="",H62=""),"",IF(F62=H62,1,IF(F62&lt;H62,0,IF(F62-H62&lt;10,2,IF(F62&gt;H62,3,SE)))))</f>
        <v/>
      </c>
      <c r="D62" s="185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7"/>
      <c r="Q62" s="102" t="str">
        <f>IF(OR(H62="",F62=""),"",IF(H62=F62,1,IF(H62&lt;F62,0,IF(H62-F62&lt;10,2,IF(H62&gt;F62,3,SE)))))</f>
        <v/>
      </c>
      <c r="R62" s="103"/>
      <c r="S62" s="103"/>
      <c r="T62" s="103"/>
      <c r="U62" s="106"/>
      <c r="V62" s="106"/>
      <c r="W62" s="106"/>
      <c r="X62" s="106"/>
      <c r="Y62" s="106"/>
      <c r="Z62" s="106"/>
      <c r="AA62" s="106"/>
      <c r="AB62" s="106"/>
      <c r="AC62" s="106"/>
      <c r="AD62" s="106"/>
      <c r="AE62" s="106"/>
      <c r="AF62" s="106"/>
      <c r="AG62" s="106"/>
      <c r="AH62" s="106"/>
      <c r="AI62" s="106"/>
      <c r="AJ62" s="106"/>
      <c r="AK62" s="107"/>
      <c r="AL62" s="103"/>
      <c r="AM62" s="103"/>
    </row>
    <row r="63" spans="3:39" x14ac:dyDescent="0.25">
      <c r="C63" s="102" t="str">
        <f>IF(OR(F63="",H63=""),"",IF(F63=H63,1,IF(F63&lt;H63,0,IF(F63-H63&lt;10,2,IF(F63&gt;H63,3,SE)))))</f>
        <v/>
      </c>
      <c r="Q63" s="102" t="str">
        <f>IF(OR(H63="",F63=""),"",IF(H63=F63,1,IF(H63&lt;F63,0,IF(H63-F63&lt;10,2,IF(H63&gt;F63,3,SE)))))</f>
        <v/>
      </c>
      <c r="R63" s="103"/>
      <c r="S63" s="103"/>
      <c r="T63" s="103"/>
      <c r="U63" s="106"/>
      <c r="V63" s="106"/>
      <c r="W63" s="106"/>
      <c r="X63" s="106"/>
      <c r="Y63" s="106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  <c r="AJ63" s="106"/>
      <c r="AK63" s="107"/>
      <c r="AL63" s="103"/>
      <c r="AM63" s="103"/>
    </row>
    <row r="64" spans="3:39" x14ac:dyDescent="0.25">
      <c r="C64" s="102" t="str">
        <f>IF(OR(F64="",H64=""),"",IF(F64=H64,1,IF(F64&lt;H64,0,IF(F64-H64&lt;10,2,IF(F64&gt;H64,3,SE)))))</f>
        <v/>
      </c>
      <c r="D64" s="188" t="str">
        <f>V29</f>
        <v>7º CAMPEONATO INGLÊS</v>
      </c>
      <c r="E64" s="188"/>
      <c r="F64" s="55"/>
      <c r="G64" s="20" t="s">
        <v>21</v>
      </c>
      <c r="H64" s="55"/>
      <c r="I64" s="188" t="str">
        <f>V28</f>
        <v>9º CAMPEONATO  ITALIANO</v>
      </c>
      <c r="J64" s="188"/>
      <c r="K64" s="188"/>
      <c r="L64" s="188"/>
      <c r="M64" s="188"/>
      <c r="N64" s="188"/>
      <c r="O64" s="188"/>
      <c r="P64" s="188"/>
      <c r="Q64" s="102" t="str">
        <f>IF(OR(H64="",F64=""),"",IF(H64=F64,1,IF(H64&lt;F64,0,IF(H64-F64&lt;10,2,IF(H64&gt;F64,3,SE)))))</f>
        <v/>
      </c>
      <c r="R64" s="103"/>
      <c r="S64" s="103"/>
      <c r="T64" s="103"/>
      <c r="U64" s="106"/>
      <c r="V64" s="106"/>
      <c r="W64" s="106"/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  <c r="AK64" s="107"/>
      <c r="AL64" s="103"/>
      <c r="AM64" s="103"/>
    </row>
    <row r="65" spans="3:39" x14ac:dyDescent="0.25">
      <c r="C65" s="102" t="str">
        <f>IF(OR(F65="",H65=""),"",IF(F65=H65,1,IF(F65&lt;H65,0,IF(F65-H65&lt;10,2,IF(F65&gt;H65,3,SE)))))</f>
        <v/>
      </c>
      <c r="D65" s="188" t="str">
        <f>V27</f>
        <v>10º CAMPEONATO ALEMÃO</v>
      </c>
      <c r="E65" s="188"/>
      <c r="F65" s="55"/>
      <c r="G65" s="20" t="s">
        <v>21</v>
      </c>
      <c r="H65" s="55"/>
      <c r="I65" s="188" t="str">
        <f>V26</f>
        <v>11º CAMPEONATO ESPANHOL</v>
      </c>
      <c r="J65" s="188"/>
      <c r="K65" s="188"/>
      <c r="L65" s="188"/>
      <c r="M65" s="188"/>
      <c r="N65" s="188"/>
      <c r="O65" s="188"/>
      <c r="P65" s="188"/>
      <c r="Q65" s="102" t="str">
        <f>IF(OR(H65="",F65=""),"",IF(H65=F65,1,IF(H65&lt;F65,0,IF(H65-F65&lt;10,2,IF(H65&gt;F65,3,SE)))))</f>
        <v/>
      </c>
      <c r="R65" s="103"/>
      <c r="S65" s="103"/>
      <c r="T65" s="103"/>
      <c r="U65" s="106"/>
      <c r="V65" s="106"/>
      <c r="W65" s="106"/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107"/>
      <c r="AL65" s="103"/>
      <c r="AM65" s="103"/>
    </row>
    <row r="66" spans="3:39" x14ac:dyDescent="0.25">
      <c r="C66" s="102"/>
      <c r="D66" s="24"/>
      <c r="E66" s="24"/>
      <c r="F66" s="25"/>
      <c r="G66" s="26"/>
      <c r="H66" s="25"/>
      <c r="I66" s="24"/>
      <c r="J66" s="24"/>
      <c r="K66" s="24"/>
      <c r="L66" s="24"/>
      <c r="M66" s="24"/>
      <c r="N66" s="24"/>
      <c r="O66" s="24"/>
      <c r="P66" s="24"/>
      <c r="Q66" s="102"/>
      <c r="R66" s="103" t="s">
        <v>6</v>
      </c>
      <c r="S66" s="105"/>
      <c r="U66" s="106"/>
      <c r="V66" s="106"/>
      <c r="W66" s="106"/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7"/>
      <c r="AL66" s="103"/>
      <c r="AM66" s="103"/>
    </row>
    <row r="67" spans="3:39" x14ac:dyDescent="0.25">
      <c r="C67" s="102"/>
      <c r="D67" s="24"/>
      <c r="E67" s="24"/>
      <c r="F67" s="25"/>
      <c r="G67" s="26"/>
      <c r="H67" s="25"/>
      <c r="I67" s="24"/>
      <c r="J67" s="24"/>
      <c r="K67" s="24"/>
      <c r="L67" s="24"/>
      <c r="M67" s="24"/>
      <c r="N67" s="24"/>
      <c r="O67" s="24"/>
      <c r="P67" s="24"/>
      <c r="Q67" s="102"/>
      <c r="R67" s="103" t="s">
        <v>15</v>
      </c>
      <c r="S67" s="105"/>
      <c r="T67" s="103"/>
      <c r="U67" s="106"/>
      <c r="V67" s="106"/>
      <c r="W67" s="106"/>
      <c r="X67" s="106"/>
      <c r="Y67" s="106"/>
      <c r="Z67" s="106"/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  <c r="AK67" s="107"/>
      <c r="AL67" s="103"/>
      <c r="AM67" s="103"/>
    </row>
    <row r="68" spans="3:39" x14ac:dyDescent="0.25">
      <c r="C68" s="102"/>
      <c r="D68" s="24"/>
      <c r="E68" s="24"/>
      <c r="F68" s="25"/>
      <c r="G68" s="26"/>
      <c r="H68" s="25"/>
      <c r="I68" s="24"/>
      <c r="J68" s="24"/>
      <c r="K68" s="24"/>
      <c r="L68" s="24"/>
      <c r="M68" s="24"/>
      <c r="N68" s="24"/>
      <c r="O68" s="24"/>
      <c r="P68" s="24"/>
      <c r="Q68" s="102"/>
      <c r="R68" s="103" t="s">
        <v>53</v>
      </c>
      <c r="T68" s="103"/>
      <c r="U68" s="106"/>
      <c r="V68" s="106"/>
      <c r="W68" s="106"/>
      <c r="X68" s="106"/>
      <c r="Y68" s="106"/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7"/>
      <c r="AL68" s="103"/>
      <c r="AM68" s="103"/>
    </row>
    <row r="69" spans="3:39" x14ac:dyDescent="0.25">
      <c r="C69" s="102"/>
      <c r="D69" s="24"/>
      <c r="E69" s="24"/>
      <c r="F69" s="25"/>
      <c r="G69" s="26"/>
      <c r="H69" s="25"/>
      <c r="I69" s="24"/>
      <c r="J69" s="24"/>
      <c r="K69" s="24"/>
      <c r="L69" s="24"/>
      <c r="M69" s="24"/>
      <c r="N69" s="24"/>
      <c r="O69" s="24"/>
      <c r="P69" s="24"/>
      <c r="Q69" s="102"/>
      <c r="R69" s="103" t="s">
        <v>54</v>
      </c>
      <c r="S69" s="103"/>
      <c r="T69" s="103"/>
      <c r="U69" s="106"/>
      <c r="V69" s="106"/>
      <c r="W69" s="106"/>
      <c r="X69" s="106"/>
      <c r="Y69" s="106"/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7"/>
      <c r="AL69" s="103"/>
      <c r="AM69" s="103"/>
    </row>
    <row r="70" spans="3:39" x14ac:dyDescent="0.25">
      <c r="C70" s="102"/>
      <c r="D70" s="24"/>
      <c r="E70" s="24"/>
      <c r="F70" s="25"/>
      <c r="G70" s="26"/>
      <c r="H70" s="25"/>
      <c r="I70" s="24"/>
      <c r="J70" s="24"/>
      <c r="K70" s="24"/>
      <c r="L70" s="24"/>
      <c r="M70" s="24"/>
      <c r="N70" s="24"/>
      <c r="O70" s="24"/>
      <c r="P70" s="24"/>
      <c r="Q70" s="102"/>
      <c r="R70" s="103" t="s">
        <v>55</v>
      </c>
      <c r="S70" s="103"/>
      <c r="T70" s="103"/>
      <c r="U70" s="106"/>
      <c r="V70" s="106"/>
      <c r="W70" s="106"/>
      <c r="X70" s="106"/>
      <c r="Y70" s="106"/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107"/>
      <c r="AL70" s="103"/>
      <c r="AM70" s="103"/>
    </row>
    <row r="71" spans="3:39" ht="15.75" thickBot="1" x14ac:dyDescent="0.3">
      <c r="C71" s="102" t="str">
        <f>IF(OR(F71="",H71=""),"",IF(F71=H71,1,IF(F71&lt;H71,0,IF(F71-H71&lt;10,2,IF(F71&gt;H71,3,SE)))))</f>
        <v/>
      </c>
      <c r="Q71" s="102" t="str">
        <f>IF(OR(H71="",F71=""),"",IF(H71=F71,1,IF(H71&lt;F71,0,IF(H71-F71&lt;10,2,IF(H71&gt;F71,3,SE)))))</f>
        <v/>
      </c>
      <c r="R71" s="103" t="s">
        <v>56</v>
      </c>
      <c r="S71" s="103"/>
      <c r="T71" s="103"/>
      <c r="U71" s="106"/>
      <c r="V71" s="106"/>
      <c r="W71" s="106"/>
      <c r="X71" s="106"/>
      <c r="Y71" s="106"/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7"/>
      <c r="AL71" s="103"/>
      <c r="AM71" s="103"/>
    </row>
    <row r="72" spans="3:39" ht="15" customHeight="1" x14ac:dyDescent="0.25">
      <c r="C72" s="102" t="str">
        <f>IF(OR(F72="",H72=""),"",IF(F72=H72,1,IF(F72&lt;H72,0,IF(F72-H72&lt;10,2,IF(F72&gt;H72,3,SE)))))</f>
        <v/>
      </c>
      <c r="D72" s="182" t="s">
        <v>28</v>
      </c>
      <c r="E72" s="183"/>
      <c r="F72" s="183"/>
      <c r="G72" s="183"/>
      <c r="H72" s="183"/>
      <c r="I72" s="183"/>
      <c r="J72" s="183"/>
      <c r="K72" s="183"/>
      <c r="L72" s="183"/>
      <c r="M72" s="183"/>
      <c r="N72" s="183"/>
      <c r="O72" s="184"/>
      <c r="Q72" s="102" t="str">
        <f>IF(OR(H72="",F72=""),"",IF(H72=F72,1,IF(H72&lt;F72,0,IF(H72-F72&lt;10,2,IF(H72&gt;F72,3,SE)))))</f>
        <v/>
      </c>
      <c r="R72" s="103" t="s">
        <v>57</v>
      </c>
      <c r="S72" s="103"/>
      <c r="T72" s="103"/>
      <c r="U72" s="106"/>
      <c r="V72" s="106"/>
      <c r="W72" s="106"/>
      <c r="X72" s="106"/>
      <c r="Y72" s="106"/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7"/>
      <c r="AL72" s="103"/>
      <c r="AM72" s="103"/>
    </row>
    <row r="73" spans="3:39" ht="15.75" customHeight="1" thickBot="1" x14ac:dyDescent="0.3">
      <c r="C73" s="102" t="str">
        <f>IF(OR(F73="",H73=""),"",IF(F73=H73,1,IF(F73&lt;H73,0,IF(F73-H73&lt;10,2,IF(F73&gt;H73,3,SE)))))</f>
        <v/>
      </c>
      <c r="D73" s="185"/>
      <c r="E73" s="186"/>
      <c r="F73" s="186"/>
      <c r="G73" s="186"/>
      <c r="H73" s="186"/>
      <c r="I73" s="186"/>
      <c r="J73" s="186"/>
      <c r="K73" s="186"/>
      <c r="L73" s="186"/>
      <c r="M73" s="186"/>
      <c r="N73" s="186"/>
      <c r="O73" s="187"/>
      <c r="Q73" s="102" t="str">
        <f>IF(OR(H73="",F73=""),"",IF(H73=F73,1,IF(H73&lt;F73,0,IF(H73-F73&lt;10,2,IF(H73&gt;F73,3,SE)))))</f>
        <v/>
      </c>
      <c r="R73" s="103" t="s">
        <v>58</v>
      </c>
      <c r="S73" s="103"/>
      <c r="T73" s="103"/>
      <c r="U73" s="106"/>
      <c r="V73" s="106"/>
      <c r="W73" s="106"/>
      <c r="X73" s="106"/>
      <c r="Y73" s="106"/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7"/>
      <c r="AL73" s="103"/>
      <c r="AM73" s="103"/>
    </row>
    <row r="74" spans="3:39" ht="15.75" thickBot="1" x14ac:dyDescent="0.3">
      <c r="C74" s="102"/>
      <c r="D74" s="1" t="s">
        <v>1</v>
      </c>
      <c r="E74" s="2" t="s">
        <v>2</v>
      </c>
      <c r="F74" s="2" t="s">
        <v>46</v>
      </c>
      <c r="G74" s="2" t="s">
        <v>3</v>
      </c>
      <c r="H74" s="2" t="s">
        <v>47</v>
      </c>
      <c r="I74" s="2" t="s">
        <v>48</v>
      </c>
      <c r="J74" s="2" t="s">
        <v>49</v>
      </c>
      <c r="K74" s="2" t="s">
        <v>50</v>
      </c>
      <c r="L74" s="2" t="s">
        <v>52</v>
      </c>
      <c r="M74" s="2" t="s">
        <v>4</v>
      </c>
      <c r="N74" s="2" t="s">
        <v>5</v>
      </c>
      <c r="O74" s="3" t="s">
        <v>51</v>
      </c>
      <c r="Q74" s="102"/>
      <c r="R74" s="103" t="s">
        <v>19</v>
      </c>
      <c r="S74" s="103"/>
      <c r="T74" s="103"/>
      <c r="U74" s="109" t="s">
        <v>1</v>
      </c>
      <c r="V74" s="109" t="s">
        <v>7</v>
      </c>
      <c r="W74" s="109" t="s">
        <v>46</v>
      </c>
      <c r="X74" s="109" t="s">
        <v>3</v>
      </c>
      <c r="Y74" s="109" t="s">
        <v>47</v>
      </c>
      <c r="Z74" s="109" t="s">
        <v>48</v>
      </c>
      <c r="AA74" s="109" t="s">
        <v>49</v>
      </c>
      <c r="AB74" s="109" t="s">
        <v>50</v>
      </c>
      <c r="AC74" s="109" t="s">
        <v>8</v>
      </c>
      <c r="AD74" s="109" t="s">
        <v>9</v>
      </c>
      <c r="AE74" s="109" t="s">
        <v>10</v>
      </c>
      <c r="AF74" s="109" t="s">
        <v>51</v>
      </c>
      <c r="AG74" s="109" t="s">
        <v>11</v>
      </c>
      <c r="AH74" s="109" t="s">
        <v>12</v>
      </c>
      <c r="AI74" s="109" t="s">
        <v>13</v>
      </c>
      <c r="AJ74" s="106"/>
      <c r="AK74" s="107"/>
      <c r="AL74" s="103"/>
      <c r="AM74" s="103"/>
    </row>
    <row r="75" spans="3:39" ht="15.75" thickBot="1" x14ac:dyDescent="0.3">
      <c r="C75" s="102"/>
      <c r="D75" s="15" t="s">
        <v>14</v>
      </c>
      <c r="E75" s="4" t="str">
        <f>VLOOKUP(AI75,$U$75:$AH$78,2)</f>
        <v>7º CAMPEONATO ALEMÃO</v>
      </c>
      <c r="F75" s="4">
        <f>VLOOKUP(AI75,$U$75:AH$78,3)</f>
        <v>0</v>
      </c>
      <c r="G75" s="4">
        <f>VLOOKUP(AI75,$U$75:AH$78,4)</f>
        <v>0</v>
      </c>
      <c r="H75" s="5">
        <f>VLOOKUP(AI75,$U$75:$AH$78,5)</f>
        <v>0</v>
      </c>
      <c r="I75" s="5">
        <f>VLOOKUP(AI75,$U$75:AH$78,6)</f>
        <v>0</v>
      </c>
      <c r="J75" s="5">
        <f>VLOOKUP(AI75,$U$75:$AH$78,7)</f>
        <v>0</v>
      </c>
      <c r="K75" s="5">
        <f>VLOOKUP(AI75,$U$75:$AH$78,8)</f>
        <v>0</v>
      </c>
      <c r="L75" s="5">
        <f>VLOOKUP(AI75,$U$75:$AH$78,9)</f>
        <v>0</v>
      </c>
      <c r="M75" s="5">
        <f>VLOOKUP(AI75,$U$75:$AH$78,10)</f>
        <v>0</v>
      </c>
      <c r="N75" s="4">
        <f>VLOOKUP(AI75,$U$75:$AH$78,11)</f>
        <v>0</v>
      </c>
      <c r="O75" s="16">
        <f>VLOOKUP(AI75,$U$75:$AH$78,12)</f>
        <v>0</v>
      </c>
      <c r="Q75" s="102"/>
      <c r="R75" s="103" t="s">
        <v>59</v>
      </c>
      <c r="S75" s="103"/>
      <c r="T75" s="103"/>
      <c r="U75" s="109">
        <v>1</v>
      </c>
      <c r="V75" s="106" t="s">
        <v>113</v>
      </c>
      <c r="W75" s="106">
        <f>COUNT($F$83,$F$89,$F$95,$F$101,$F$107,$F$113)</f>
        <v>0</v>
      </c>
      <c r="X75" s="106">
        <f>SUM(Q83,Q90,Q96,Q101,Q108,Q114)</f>
        <v>0</v>
      </c>
      <c r="Y75" s="106">
        <f>SUM(COUNTIFS($C$83:$C$114,3,$D$83:$D$114,V75),COUNTIFS($I$83:$I$114,V75,$Q$83:$Q$114,3))</f>
        <v>0</v>
      </c>
      <c r="Z75" s="106">
        <f>SUM(COUNTIFS($C$83:$C$114,2,$D$83:$D$114,V75),COUNTIFS($I$83:$I$114,V75,$Q$83:$Q$114,2))</f>
        <v>0</v>
      </c>
      <c r="AA75" s="106">
        <f>SUM(COUNTIFS($C$83:$C$114,1,$D$83:$D$114,V75),COUNTIFS($I$83:$I$114,V75,$Q$83:$Q$114,1))</f>
        <v>0</v>
      </c>
      <c r="AB75" s="106">
        <f>SUM(COUNTIFS($C$83:$C$114,0,$D$83:$D$114,V75),COUNTIFS($I$83:$I$114,V75,$Q$83:$Q$114,0))</f>
        <v>0</v>
      </c>
      <c r="AC75" s="115">
        <f>SUM(H101,H108,H114,H83,H90,H96)</f>
        <v>0</v>
      </c>
      <c r="AD75" s="115">
        <f>SUM(F83,F90,F96,F101,F108,F114)</f>
        <v>0</v>
      </c>
      <c r="AE75" s="115">
        <f>AC75-AD75</f>
        <v>0</v>
      </c>
      <c r="AF75" s="115">
        <f>IF(OR($F$83="",$H$83=""),0,(X75/(W75*3)))</f>
        <v>0</v>
      </c>
      <c r="AG75" s="106">
        <f>(X75*10^15)+((AC75+5000)*10^6)+AE75*10+U75</f>
        <v>5000000001</v>
      </c>
      <c r="AH75" s="106">
        <f>LARGE($AG$75:$AG$78,U75)</f>
        <v>5000000004</v>
      </c>
      <c r="AI75" s="110">
        <f>MATCH(AH75,$AG$75:$AG$78,0)</f>
        <v>4</v>
      </c>
      <c r="AJ75" s="106"/>
      <c r="AK75" s="107"/>
      <c r="AL75" s="103"/>
      <c r="AM75" s="103"/>
    </row>
    <row r="76" spans="3:39" ht="15.75" thickBot="1" x14ac:dyDescent="0.3">
      <c r="C76" s="102"/>
      <c r="D76" s="13" t="s">
        <v>16</v>
      </c>
      <c r="E76" s="6" t="str">
        <f t="shared" ref="E76:E78" si="20">VLOOKUP(AI76,$U$75:$AH$78,2)</f>
        <v>8º CAMPEONATO  INGLÊS</v>
      </c>
      <c r="F76" s="6">
        <f>VLOOKUP(AI76,$U$75:AH$78,3)</f>
        <v>0</v>
      </c>
      <c r="G76" s="6">
        <f>VLOOKUP(AI76,$U$75:AH$78,4)</f>
        <v>0</v>
      </c>
      <c r="H76" s="7">
        <f t="shared" ref="H76:H78" si="21">VLOOKUP(AI76,$U$75:$AH$78,5)</f>
        <v>0</v>
      </c>
      <c r="I76" s="7">
        <f>VLOOKUP(AI76,$U$75:AH$78,6)</f>
        <v>0</v>
      </c>
      <c r="J76" s="7">
        <f t="shared" ref="J76:J78" si="22">VLOOKUP(AI76,$U$75:$AH$78,7)</f>
        <v>0</v>
      </c>
      <c r="K76" s="7">
        <f t="shared" ref="K76:K78" si="23">VLOOKUP(AI76,$U$75:$AH$78,8)</f>
        <v>0</v>
      </c>
      <c r="L76" s="7">
        <f t="shared" ref="L76:L78" si="24">VLOOKUP(AI76,$U$75:$AH$78,9)</f>
        <v>0</v>
      </c>
      <c r="M76" s="7">
        <f t="shared" ref="M76:M78" si="25">VLOOKUP(AI76,$U$75:$AH$78,10)</f>
        <v>0</v>
      </c>
      <c r="N76" s="6">
        <f t="shared" ref="N76:N78" si="26">VLOOKUP(AI76,$U$75:$AH$78,11)</f>
        <v>0</v>
      </c>
      <c r="O76" s="17">
        <f t="shared" ref="O76:O78" si="27">VLOOKUP(AI76,$U$75:$AH$78,12)</f>
        <v>0</v>
      </c>
      <c r="Q76" s="102"/>
      <c r="R76" s="112"/>
      <c r="S76" s="103" t="s">
        <v>74</v>
      </c>
      <c r="T76" s="103"/>
      <c r="U76" s="109">
        <v>2</v>
      </c>
      <c r="V76" s="106" t="s">
        <v>121</v>
      </c>
      <c r="W76" s="106">
        <f t="shared" ref="W76:W78" si="28">COUNT($F$83,$F$89,$F$95,$F$101,$F$107,$F$113)</f>
        <v>0</v>
      </c>
      <c r="X76" s="106">
        <f>SUM(Q84,Q89,C96,Q102,Q107,C114)</f>
        <v>0</v>
      </c>
      <c r="Y76" s="106">
        <f>SUM(COUNTIFS($C$83:$C$114,3,$D$83:$D$114,V76),COUNTIFS($I$83:$I$114,V76,$Q$83:$Q$114,3))</f>
        <v>0</v>
      </c>
      <c r="Z76" s="106">
        <f>SUM(COUNTIFS($C$83:$C$114,2,$D$83:$D$114,V76),COUNTIFS($I$83:$I$114,V76,$Q$83:$Q$114,2))</f>
        <v>0</v>
      </c>
      <c r="AA76" s="106">
        <f>SUM(COUNTIFS($C$83:$C$114,1,$D$83:$D$114,V76),COUNTIFS($I$83:$I$114,V76,$Q$83:$Q$114,1))</f>
        <v>0</v>
      </c>
      <c r="AB76" s="106">
        <f>SUM(COUNTIFS($C$83:$C$114,0,$D$83:$D$114,V76),COUNTIFS($I$83:$I$114,V76,$Q$83:$Q$114,0))</f>
        <v>0</v>
      </c>
      <c r="AC76" s="115">
        <f>SUM(H84,H89,F96,H102,H107,F114)</f>
        <v>0</v>
      </c>
      <c r="AD76" s="115">
        <f>SUM(H114,F107,F102,H96,F89,F84)</f>
        <v>0</v>
      </c>
      <c r="AE76" s="115">
        <f t="shared" ref="AE76:AE78" si="29">AC76-AD76</f>
        <v>0</v>
      </c>
      <c r="AF76" s="115">
        <f t="shared" ref="AF76:AF78" si="30">IF(OR($F$83="",$H$83=""),0,(X76/(W76*3)))</f>
        <v>0</v>
      </c>
      <c r="AG76" s="106">
        <f t="shared" ref="AG76:AG78" si="31">(X76*10^15)+((AC76+5000)*10^6)+AE76*10+U76</f>
        <v>5000000002</v>
      </c>
      <c r="AH76" s="106">
        <f t="shared" ref="AH76:AH78" si="32">LARGE($AG$75:$AG$78,U76)</f>
        <v>5000000003</v>
      </c>
      <c r="AI76" s="110">
        <f t="shared" ref="AI76:AI78" si="33">MATCH(AH76,$AG$75:$AG$78,0)</f>
        <v>3</v>
      </c>
      <c r="AJ76" s="106"/>
      <c r="AK76" s="107"/>
      <c r="AL76" s="103"/>
      <c r="AM76" s="103"/>
    </row>
    <row r="77" spans="3:39" ht="15.75" thickBot="1" x14ac:dyDescent="0.3">
      <c r="C77" s="102"/>
      <c r="D77" s="89" t="s">
        <v>17</v>
      </c>
      <c r="E77" s="90" t="str">
        <f t="shared" si="20"/>
        <v>10º CAMPEONATO  ITALIANO</v>
      </c>
      <c r="F77" s="90">
        <f>VLOOKUP(AI77,$U$75:AH$78,3)</f>
        <v>0</v>
      </c>
      <c r="G77" s="90">
        <f>VLOOKUP(AI77,$U$75:AH$78,4)</f>
        <v>0</v>
      </c>
      <c r="H77" s="91">
        <f t="shared" si="21"/>
        <v>0</v>
      </c>
      <c r="I77" s="91">
        <f>VLOOKUP(AI77,$U$75:AH$78,6)</f>
        <v>0</v>
      </c>
      <c r="J77" s="91">
        <f t="shared" si="22"/>
        <v>0</v>
      </c>
      <c r="K77" s="91">
        <f t="shared" si="23"/>
        <v>0</v>
      </c>
      <c r="L77" s="91">
        <f t="shared" si="24"/>
        <v>0</v>
      </c>
      <c r="M77" s="91">
        <f t="shared" si="25"/>
        <v>0</v>
      </c>
      <c r="N77" s="90">
        <f t="shared" si="26"/>
        <v>0</v>
      </c>
      <c r="O77" s="92">
        <f t="shared" si="27"/>
        <v>0</v>
      </c>
      <c r="Q77" s="102"/>
      <c r="R77" s="113"/>
      <c r="S77" s="22" t="s">
        <v>99</v>
      </c>
      <c r="T77" s="103"/>
      <c r="U77" s="109">
        <v>3</v>
      </c>
      <c r="V77" s="106" t="s">
        <v>101</v>
      </c>
      <c r="W77" s="106">
        <f t="shared" si="28"/>
        <v>0</v>
      </c>
      <c r="X77" s="106">
        <f>SUM(C84,C90,Q95,C102,C108,Q113)</f>
        <v>0</v>
      </c>
      <c r="Y77" s="106">
        <f>SUM(COUNTIFS($C$83:$C$114,3,$D$83:$D$114,V77),COUNTIFS($I$83:$I$114,V77,$Q$83:$Q$114,3))</f>
        <v>0</v>
      </c>
      <c r="Z77" s="106">
        <f>SUM(COUNTIFS($C$83:$C$114,2,$D$83:$D$114,V77),COUNTIFS($I$83:$I$114,V77,$Q$83:$Q$114,2))</f>
        <v>0</v>
      </c>
      <c r="AA77" s="106">
        <f>SUM(COUNTIFS($C$83:$C$114,1,$D$83:$D$114,V77),COUNTIFS($I$83:$I$114,V77,$Q$83:$Q$114,1))</f>
        <v>0</v>
      </c>
      <c r="AB77" s="106">
        <f>SUM(COUNTIFS($C$83:$C$114,0,$D$83:$D$114,V77),COUNTIFS($I$83:$I$114,V77,$Q$83:$Q$114,0))</f>
        <v>0</v>
      </c>
      <c r="AC77" s="115">
        <f>SUM(H113,F108,F102,H95,F90,F84)</f>
        <v>0</v>
      </c>
      <c r="AD77" s="115">
        <f>SUM(H84,H90,F95,H102,H108,F113)</f>
        <v>0</v>
      </c>
      <c r="AE77" s="115">
        <f t="shared" si="29"/>
        <v>0</v>
      </c>
      <c r="AF77" s="115">
        <f t="shared" si="30"/>
        <v>0</v>
      </c>
      <c r="AG77" s="106">
        <f t="shared" si="31"/>
        <v>5000000003</v>
      </c>
      <c r="AH77" s="106">
        <f t="shared" si="32"/>
        <v>5000000002</v>
      </c>
      <c r="AI77" s="110">
        <f t="shared" si="33"/>
        <v>2</v>
      </c>
      <c r="AJ77" s="106"/>
      <c r="AK77" s="107"/>
      <c r="AL77" s="103"/>
      <c r="AM77" s="103"/>
    </row>
    <row r="78" spans="3:39" ht="15.75" thickBot="1" x14ac:dyDescent="0.3">
      <c r="C78" s="102"/>
      <c r="D78" s="14" t="s">
        <v>18</v>
      </c>
      <c r="E78" s="8" t="str">
        <f t="shared" si="20"/>
        <v>11º CAMPEONATO ALEMÃO</v>
      </c>
      <c r="F78" s="8">
        <f>VLOOKUP(AI78,$U$75:AH$78,3)</f>
        <v>0</v>
      </c>
      <c r="G78" s="8">
        <f>VLOOKUP(AI78,$U$75:AH$78,4)</f>
        <v>0</v>
      </c>
      <c r="H78" s="9">
        <f t="shared" si="21"/>
        <v>0</v>
      </c>
      <c r="I78" s="9">
        <f>VLOOKUP(AI78,$U$75:AH$78,6)</f>
        <v>0</v>
      </c>
      <c r="J78" s="9">
        <f t="shared" si="22"/>
        <v>0</v>
      </c>
      <c r="K78" s="9">
        <f t="shared" si="23"/>
        <v>0</v>
      </c>
      <c r="L78" s="9">
        <f t="shared" si="24"/>
        <v>0</v>
      </c>
      <c r="M78" s="9">
        <f t="shared" si="25"/>
        <v>0</v>
      </c>
      <c r="N78" s="8">
        <f t="shared" si="26"/>
        <v>0</v>
      </c>
      <c r="O78" s="18">
        <f t="shared" si="27"/>
        <v>0</v>
      </c>
      <c r="Q78" s="102"/>
      <c r="R78" s="114"/>
      <c r="S78" s="103" t="s">
        <v>98</v>
      </c>
      <c r="T78" s="103"/>
      <c r="U78" s="109">
        <v>4</v>
      </c>
      <c r="V78" s="106" t="s">
        <v>112</v>
      </c>
      <c r="W78" s="106">
        <f t="shared" si="28"/>
        <v>0</v>
      </c>
      <c r="X78" s="106">
        <f>SUM(C83,C89,C95,C101,C107,C113)</f>
        <v>0</v>
      </c>
      <c r="Y78" s="106">
        <f>SUM(COUNTIFS($C$83:$C$114,3,$D$83:$D$114,V78),COUNTIFS($I$83:$I$114,V78,$Q$83:$Q$114,3))</f>
        <v>0</v>
      </c>
      <c r="Z78" s="106">
        <f>SUM(COUNTIFS($C$83:$C$114,2,$D$83:$D$114,V78),COUNTIFS($I$83:$I$114,V78,$Q$83:$Q$114,2))</f>
        <v>0</v>
      </c>
      <c r="AA78" s="106">
        <f>SUM(COUNTIFS($C$83:$C$114,1,$D$83:$D$114,V78),COUNTIFS($I$83:$I$114,V78,$Q$83:$Q$114,1))</f>
        <v>0</v>
      </c>
      <c r="AB78" s="106">
        <f>SUM(COUNTIFS($C$83:$C$114,0,$D$83:$D$114,V78),COUNTIFS($I$83:$I$114,V78,$Q$83:$Q$114,0))</f>
        <v>0</v>
      </c>
      <c r="AC78" s="115">
        <f>SUM(F83,F89,F95,F101,F107,F113,)</f>
        <v>0</v>
      </c>
      <c r="AD78" s="115">
        <f>SUM(H113,H107,H101,H95,H89,H83)</f>
        <v>0</v>
      </c>
      <c r="AE78" s="115">
        <f t="shared" si="29"/>
        <v>0</v>
      </c>
      <c r="AF78" s="115">
        <f t="shared" si="30"/>
        <v>0</v>
      </c>
      <c r="AG78" s="106">
        <f t="shared" si="31"/>
        <v>5000000004</v>
      </c>
      <c r="AH78" s="106">
        <f t="shared" si="32"/>
        <v>5000000001</v>
      </c>
      <c r="AI78" s="110">
        <f t="shared" si="33"/>
        <v>1</v>
      </c>
      <c r="AJ78" s="106"/>
      <c r="AK78" s="107"/>
      <c r="AL78" s="103"/>
      <c r="AM78" s="103"/>
    </row>
    <row r="79" spans="3:39" ht="18.75" customHeight="1" thickBot="1" x14ac:dyDescent="0.3">
      <c r="C79" s="102" t="str">
        <f>IF(OR(F79="",H79=""),"",IF(F79=H79,1,IF(F79&lt;H79,0,IF(F79-H79&lt;10,2,IF(F79&gt;H79,3,SE)))))</f>
        <v/>
      </c>
      <c r="Q79" s="102" t="str">
        <f>IF(OR(H79="",F79=""),"",IF(H79=F79,1,IF(H79&lt;F79,0,IF(H79-F79&lt;10,2,IF(H79&gt;F79,3,SE)))))</f>
        <v/>
      </c>
      <c r="U79" s="106"/>
      <c r="V79" s="106"/>
      <c r="W79" s="106"/>
      <c r="X79" s="106"/>
      <c r="Y79" s="106"/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7"/>
      <c r="AL79" s="103"/>
      <c r="AM79" s="103"/>
    </row>
    <row r="80" spans="3:39" x14ac:dyDescent="0.25">
      <c r="C80" s="102" t="str">
        <f>IF(OR(F80="",H80=""),"",IF(F80=H80,1,IF(F80&lt;H80,0,IF(F80-H80&lt;10,2,IF(F80&gt;H80,3,SE)))))</f>
        <v/>
      </c>
      <c r="D80" s="189" t="s">
        <v>20</v>
      </c>
      <c r="E80" s="190"/>
      <c r="F80" s="190"/>
      <c r="G80" s="190"/>
      <c r="H80" s="190"/>
      <c r="I80" s="190"/>
      <c r="J80" s="190"/>
      <c r="K80" s="190"/>
      <c r="L80" s="190"/>
      <c r="M80" s="190"/>
      <c r="N80" s="190"/>
      <c r="O80" s="190"/>
      <c r="P80" s="191"/>
      <c r="Q80" s="102" t="str">
        <f>IF(OR(H80="",F80=""),"",IF(H80=F80,1,IF(H80&lt;F80,0,IF(H80-F80&lt;10,2,IF(H80&gt;F80,3,SE)))))</f>
        <v/>
      </c>
      <c r="U80" s="106"/>
      <c r="V80" s="106"/>
      <c r="W80" s="106"/>
      <c r="X80" s="106"/>
      <c r="Y80" s="106"/>
      <c r="Z80" s="106"/>
      <c r="AA80" s="106"/>
      <c r="AB80" s="106"/>
      <c r="AC80" s="106"/>
      <c r="AD80" s="106"/>
      <c r="AE80" s="106"/>
      <c r="AF80" s="106"/>
      <c r="AG80" s="106"/>
      <c r="AH80" s="106"/>
      <c r="AI80" s="106"/>
      <c r="AJ80" s="106"/>
      <c r="AK80" s="107"/>
      <c r="AL80" s="103"/>
      <c r="AM80" s="103"/>
    </row>
    <row r="81" spans="3:39" ht="15.75" thickBot="1" x14ac:dyDescent="0.3">
      <c r="C81" s="102" t="str">
        <f>IF(OR(F81="",H81=""),"",IF(F81=H81,1,IF(F81&lt;H81,0,IF(F81-H81&lt;10,2,IF(F81&gt;H81,3,SE)))))</f>
        <v/>
      </c>
      <c r="D81" s="195"/>
      <c r="E81" s="196"/>
      <c r="F81" s="196"/>
      <c r="G81" s="196"/>
      <c r="H81" s="196"/>
      <c r="I81" s="196"/>
      <c r="J81" s="196"/>
      <c r="K81" s="196"/>
      <c r="L81" s="196"/>
      <c r="M81" s="196"/>
      <c r="N81" s="196"/>
      <c r="O81" s="196"/>
      <c r="P81" s="197"/>
      <c r="Q81" s="102" t="str">
        <f>IF(OR(H81="",F81=""),"",IF(H81=F81,1,IF(H81&lt;F81,0,IF(H81-F81&lt;10,2,IF(H81&gt;F81,3,SE)))))</f>
        <v/>
      </c>
      <c r="U81" s="106"/>
      <c r="V81" s="106"/>
      <c r="W81" s="106"/>
      <c r="X81" s="106"/>
      <c r="Y81" s="106"/>
      <c r="Z81" s="106"/>
      <c r="AA81" s="106"/>
      <c r="AB81" s="106"/>
      <c r="AC81" s="106"/>
      <c r="AD81" s="106"/>
      <c r="AE81" s="106"/>
      <c r="AF81" s="106"/>
      <c r="AG81" s="106"/>
      <c r="AH81" s="106"/>
      <c r="AI81" s="106"/>
      <c r="AJ81" s="106"/>
      <c r="AK81" s="107"/>
      <c r="AL81" s="103"/>
      <c r="AM81" s="103"/>
    </row>
    <row r="82" spans="3:39" x14ac:dyDescent="0.25">
      <c r="C82" s="102" t="str">
        <f>IF(OR(F82="",H82=""),"",IF(F82=H82,1,IF(F82&lt;H82,0,IF(F82-H82&lt;10,2,IF(F82&gt;H82,3,SE)))))</f>
        <v/>
      </c>
      <c r="Q82" s="102" t="str">
        <f>IF(OR(H82="",F82=""),"",IF(H82=F82,1,IF(H82&lt;F82,0,IF(H82-F82&lt;10,2,IF(H82&gt;F82,3,SE)))))</f>
        <v/>
      </c>
      <c r="U82" s="106"/>
      <c r="V82" s="106"/>
      <c r="W82" s="106"/>
      <c r="X82" s="106"/>
      <c r="Y82" s="106"/>
      <c r="Z82" s="106"/>
      <c r="AA82" s="106"/>
      <c r="AB82" s="106"/>
      <c r="AC82" s="106"/>
      <c r="AD82" s="106"/>
      <c r="AE82" s="106"/>
      <c r="AF82" s="106"/>
      <c r="AG82" s="106"/>
      <c r="AH82" s="106"/>
      <c r="AI82" s="106"/>
      <c r="AJ82" s="106"/>
      <c r="AK82" s="107"/>
      <c r="AL82" s="103"/>
      <c r="AM82" s="103"/>
    </row>
    <row r="83" spans="3:39" x14ac:dyDescent="0.25">
      <c r="C83" s="102" t="str">
        <f>IF(OR(F83="",H83=""),"",IF(F83=H83,1,IF(F83&lt;H83,0,IF(F83-H83&lt;10,2,IF(F83&gt;H83,3,SE)))))</f>
        <v/>
      </c>
      <c r="D83" s="188" t="str">
        <f>V78</f>
        <v>7º CAMPEONATO ALEMÃO</v>
      </c>
      <c r="E83" s="188"/>
      <c r="F83" s="55"/>
      <c r="G83" s="21" t="s">
        <v>21</v>
      </c>
      <c r="H83" s="55"/>
      <c r="I83" s="188" t="str">
        <f>V75</f>
        <v>11º CAMPEONATO ALEMÃO</v>
      </c>
      <c r="J83" s="188"/>
      <c r="K83" s="188"/>
      <c r="L83" s="188"/>
      <c r="M83" s="188"/>
      <c r="N83" s="188"/>
      <c r="O83" s="188"/>
      <c r="P83" s="188"/>
      <c r="Q83" s="102" t="str">
        <f>IF(OR(H83="",F83=""),"",IF(H83=F83,1,IF(H83&lt;F83,0,IF(H83-F83&lt;10,2,IF(H83&gt;F83,3,SE)))))</f>
        <v/>
      </c>
      <c r="U83" s="106"/>
      <c r="V83" s="106"/>
      <c r="W83" s="106"/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  <c r="AK83" s="107"/>
      <c r="AL83" s="103"/>
      <c r="AM83" s="103"/>
    </row>
    <row r="84" spans="3:39" x14ac:dyDescent="0.25">
      <c r="C84" s="102" t="str">
        <f>IF(OR(F84="",H84=""),"",IF(F84=H84,1,IF(F84&lt;H84,0,IF(F84-H84&lt;10,2,IF(F84&gt;H84,3,SE)))))</f>
        <v/>
      </c>
      <c r="D84" s="188" t="str">
        <f>V77</f>
        <v>8º CAMPEONATO  INGLÊS</v>
      </c>
      <c r="E84" s="188"/>
      <c r="F84" s="55"/>
      <c r="G84" s="21" t="s">
        <v>21</v>
      </c>
      <c r="H84" s="55"/>
      <c r="I84" s="188" t="str">
        <f>V76</f>
        <v>10º CAMPEONATO  ITALIANO</v>
      </c>
      <c r="J84" s="188"/>
      <c r="K84" s="188"/>
      <c r="L84" s="188"/>
      <c r="M84" s="188"/>
      <c r="N84" s="188"/>
      <c r="O84" s="188"/>
      <c r="P84" s="188"/>
      <c r="Q84" s="102" t="str">
        <f>IF(OR(H84="",F84=""),"",IF(H84=F84,1,IF(H84&lt;F84,0,IF(H84-F84&lt;10,2,IF(H84&gt;F84,3,SE)))))</f>
        <v/>
      </c>
      <c r="R84" s="103"/>
      <c r="S84" s="103"/>
      <c r="T84" s="103"/>
      <c r="U84" s="106"/>
      <c r="V84" s="106"/>
      <c r="W84" s="106"/>
      <c r="X84" s="106"/>
      <c r="Y84" s="106"/>
      <c r="Z84" s="106"/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  <c r="AK84" s="107"/>
      <c r="AL84" s="103"/>
      <c r="AM84" s="103"/>
    </row>
    <row r="85" spans="3:39" ht="15.75" thickBot="1" x14ac:dyDescent="0.3">
      <c r="C85" s="102" t="str">
        <f>IF(OR(F85="",H85=""),"",IF(F85=H85,1,IF(F85&lt;H85,0,IF(F85-H85&lt;10,2,IF(F85&gt;H85,3,SE)))))</f>
        <v/>
      </c>
      <c r="Q85" s="102" t="str">
        <f>IF(OR(H85="",F85=""),"",IF(H85=F85,1,IF(H85&lt;F85,0,IF(H85-F85&lt;10,2,IF(H85&gt;F85,3,SE)))))</f>
        <v/>
      </c>
      <c r="R85" s="103"/>
      <c r="S85" s="103"/>
      <c r="T85" s="103"/>
      <c r="U85" s="106"/>
      <c r="V85" s="106"/>
      <c r="W85" s="106"/>
      <c r="X85" s="106"/>
      <c r="Y85" s="106"/>
      <c r="Z85" s="106"/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  <c r="AK85" s="107"/>
      <c r="AL85" s="103"/>
      <c r="AM85" s="103"/>
    </row>
    <row r="86" spans="3:39" x14ac:dyDescent="0.25">
      <c r="C86" s="102" t="str">
        <f>IF(OR(F86="",H86=""),"",IF(F86=H86,1,IF(F86&lt;H86,0,IF(F86-H86&lt;10,2,IF(F86&gt;H86,3,SE)))))</f>
        <v/>
      </c>
      <c r="D86" s="182" t="s">
        <v>23</v>
      </c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4"/>
      <c r="Q86" s="102" t="str">
        <f>IF(OR(H86="",F86=""),"",IF(H86=F86,1,IF(H86&lt;F86,0,IF(H86-F86&lt;10,2,IF(H86&gt;F86,3,SE)))))</f>
        <v/>
      </c>
      <c r="R86" s="103"/>
      <c r="S86" s="103"/>
      <c r="T86" s="103"/>
      <c r="U86" s="106"/>
      <c r="V86" s="106"/>
      <c r="W86" s="106"/>
      <c r="X86" s="106"/>
      <c r="Y86" s="106"/>
      <c r="Z86" s="106"/>
      <c r="AA86" s="106"/>
      <c r="AB86" s="106"/>
      <c r="AC86" s="106"/>
      <c r="AD86" s="106"/>
      <c r="AE86" s="106"/>
      <c r="AF86" s="106"/>
      <c r="AG86" s="106"/>
      <c r="AH86" s="106"/>
      <c r="AI86" s="106"/>
      <c r="AJ86" s="106"/>
      <c r="AK86" s="107"/>
      <c r="AL86" s="103"/>
      <c r="AM86" s="103"/>
    </row>
    <row r="87" spans="3:39" ht="15.75" thickBot="1" x14ac:dyDescent="0.3">
      <c r="C87" s="102" t="str">
        <f>IF(OR(F87="",H87=""),"",IF(F87=H87,1,IF(F87&lt;H87,0,IF(F87-H87&lt;10,2,IF(F87&gt;H87,3,SE)))))</f>
        <v/>
      </c>
      <c r="D87" s="185"/>
      <c r="E87" s="186"/>
      <c r="F87" s="186"/>
      <c r="G87" s="186"/>
      <c r="H87" s="186"/>
      <c r="I87" s="186"/>
      <c r="J87" s="186"/>
      <c r="K87" s="186"/>
      <c r="L87" s="186"/>
      <c r="M87" s="186"/>
      <c r="N87" s="186"/>
      <c r="O87" s="186"/>
      <c r="P87" s="187"/>
      <c r="Q87" s="102" t="str">
        <f>IF(OR(H87="",F87=""),"",IF(H87=F87,1,IF(H87&lt;F87,0,IF(H87-F87&lt;10,2,IF(H87&gt;F87,3,SE)))))</f>
        <v/>
      </c>
      <c r="R87" s="103"/>
      <c r="S87" s="103"/>
      <c r="T87" s="103"/>
      <c r="U87" s="106"/>
      <c r="V87" s="106"/>
      <c r="W87" s="106"/>
      <c r="X87" s="106"/>
      <c r="Y87" s="106"/>
      <c r="Z87" s="106"/>
      <c r="AA87" s="106"/>
      <c r="AB87" s="106"/>
      <c r="AC87" s="106"/>
      <c r="AD87" s="106"/>
      <c r="AE87" s="106"/>
      <c r="AF87" s="106"/>
      <c r="AG87" s="106"/>
      <c r="AH87" s="106"/>
      <c r="AI87" s="106"/>
      <c r="AJ87" s="106"/>
      <c r="AK87" s="107"/>
      <c r="AL87" s="103"/>
      <c r="AM87" s="103"/>
    </row>
    <row r="88" spans="3:39" x14ac:dyDescent="0.25">
      <c r="C88" s="102" t="str">
        <f>IF(OR(F88="",H88=""),"",IF(F88=H88,1,IF(F88&lt;H88,0,IF(F88-H88&lt;10,2,IF(F88&gt;H88,3,SE)))))</f>
        <v/>
      </c>
      <c r="Q88" s="102" t="str">
        <f>IF(OR(H88="",F88=""),"",IF(H88=F88,1,IF(H88&lt;F88,0,IF(H88-F88&lt;10,2,IF(H88&gt;F88,3,SE)))))</f>
        <v/>
      </c>
      <c r="R88" s="103"/>
      <c r="S88" s="103"/>
      <c r="T88" s="103"/>
      <c r="U88" s="106"/>
      <c r="V88" s="106"/>
      <c r="W88" s="106"/>
      <c r="X88" s="106"/>
      <c r="Y88" s="106"/>
      <c r="Z88" s="106"/>
      <c r="AA88" s="106"/>
      <c r="AB88" s="106"/>
      <c r="AC88" s="106"/>
      <c r="AD88" s="106"/>
      <c r="AE88" s="106"/>
      <c r="AF88" s="106"/>
      <c r="AG88" s="106"/>
      <c r="AH88" s="106"/>
      <c r="AI88" s="106"/>
      <c r="AJ88" s="106"/>
      <c r="AK88" s="107"/>
      <c r="AL88" s="103"/>
      <c r="AM88" s="103"/>
    </row>
    <row r="89" spans="3:39" x14ac:dyDescent="0.25">
      <c r="C89" s="102" t="str">
        <f>IF(OR(F89="",H89=""),"",IF(F89=H89,1,IF(F89&lt;H89,0,IF(F89-H89&lt;10,2,IF(F89&gt;H89,3,SE)))))</f>
        <v/>
      </c>
      <c r="D89" s="188" t="str">
        <f>V78</f>
        <v>7º CAMPEONATO ALEMÃO</v>
      </c>
      <c r="E89" s="188"/>
      <c r="F89" s="55"/>
      <c r="G89" s="21" t="s">
        <v>21</v>
      </c>
      <c r="H89" s="55"/>
      <c r="I89" s="188" t="str">
        <f>V76</f>
        <v>10º CAMPEONATO  ITALIANO</v>
      </c>
      <c r="J89" s="188"/>
      <c r="K89" s="188"/>
      <c r="L89" s="188"/>
      <c r="M89" s="188"/>
      <c r="N89" s="188"/>
      <c r="O89" s="188"/>
      <c r="P89" s="188"/>
      <c r="Q89" s="102" t="str">
        <f>IF(OR(H89="",F89=""),"",IF(H89=F89,1,IF(H89&lt;F89,0,IF(H89-F89&lt;10,2,IF(H89&gt;F89,3,SE)))))</f>
        <v/>
      </c>
      <c r="R89" s="103"/>
      <c r="S89" s="103"/>
      <c r="T89" s="103"/>
      <c r="U89" s="106"/>
      <c r="V89" s="106"/>
      <c r="W89" s="106"/>
      <c r="X89" s="106"/>
      <c r="Y89" s="106"/>
      <c r="Z89" s="106"/>
      <c r="AA89" s="106"/>
      <c r="AB89" s="106"/>
      <c r="AC89" s="106"/>
      <c r="AD89" s="106"/>
      <c r="AE89" s="106"/>
      <c r="AF89" s="106"/>
      <c r="AG89" s="106"/>
      <c r="AH89" s="106"/>
      <c r="AI89" s="106"/>
      <c r="AJ89" s="106"/>
      <c r="AK89" s="107"/>
      <c r="AL89" s="103"/>
      <c r="AM89" s="103"/>
    </row>
    <row r="90" spans="3:39" x14ac:dyDescent="0.25">
      <c r="C90" s="102" t="str">
        <f>IF(OR(F90="",H90=""),"",IF(F90=H90,1,IF(F90&lt;H90,0,IF(F90-H90&lt;10,2,IF(F90&gt;H90,3,SE)))))</f>
        <v/>
      </c>
      <c r="D90" s="188" t="str">
        <f>V77</f>
        <v>8º CAMPEONATO  INGLÊS</v>
      </c>
      <c r="E90" s="188"/>
      <c r="F90" s="55"/>
      <c r="G90" s="21" t="s">
        <v>21</v>
      </c>
      <c r="H90" s="55"/>
      <c r="I90" s="188" t="str">
        <f>V75</f>
        <v>11º CAMPEONATO ALEMÃO</v>
      </c>
      <c r="J90" s="188"/>
      <c r="K90" s="188"/>
      <c r="L90" s="188"/>
      <c r="M90" s="188"/>
      <c r="N90" s="188"/>
      <c r="O90" s="188"/>
      <c r="P90" s="188"/>
      <c r="Q90" s="102" t="str">
        <f>IF(OR(H90="",F90=""),"",IF(H90=F90,1,IF(H90&lt;F90,0,IF(H90-F90&lt;10,2,IF(H90&gt;F90,3,SE)))))</f>
        <v/>
      </c>
      <c r="R90" s="103"/>
      <c r="S90" s="103"/>
      <c r="T90" s="103"/>
      <c r="U90" s="106"/>
      <c r="V90" s="106"/>
      <c r="W90" s="106"/>
      <c r="X90" s="106"/>
      <c r="Y90" s="106"/>
      <c r="Z90" s="106"/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107"/>
      <c r="AL90" s="103"/>
      <c r="AM90" s="103"/>
    </row>
    <row r="91" spans="3:39" ht="15.75" thickBot="1" x14ac:dyDescent="0.3">
      <c r="C91" s="102" t="str">
        <f>IF(OR(F91="",H91=""),"",IF(F91=H91,1,IF(F91&lt;H91,0,IF(F91-H91&lt;10,2,IF(F91&gt;H91,3,SE)))))</f>
        <v/>
      </c>
      <c r="F91" s="23"/>
      <c r="Q91" s="102" t="str">
        <f>IF(OR(H91="",F91=""),"",IF(H91=F91,1,IF(H91&lt;F91,0,IF(H91-F91&lt;10,2,IF(H91&gt;F91,3,SE)))))</f>
        <v/>
      </c>
      <c r="R91" s="103"/>
      <c r="S91" s="103"/>
      <c r="T91" s="103"/>
      <c r="U91" s="106"/>
      <c r="V91" s="106"/>
      <c r="W91" s="106"/>
      <c r="X91" s="106"/>
      <c r="Y91" s="106"/>
      <c r="Z91" s="106"/>
      <c r="AA91" s="106"/>
      <c r="AB91" s="106"/>
      <c r="AC91" s="106"/>
      <c r="AD91" s="106"/>
      <c r="AE91" s="106"/>
      <c r="AF91" s="106"/>
      <c r="AG91" s="106"/>
      <c r="AH91" s="106"/>
      <c r="AI91" s="106"/>
      <c r="AJ91" s="106"/>
      <c r="AK91" s="107"/>
      <c r="AL91" s="103"/>
      <c r="AM91" s="103"/>
    </row>
    <row r="92" spans="3:39" x14ac:dyDescent="0.25">
      <c r="C92" s="102" t="str">
        <f>IF(OR(F92="",H92=""),"",IF(F92=H92,1,IF(F92&lt;H92,0,IF(F92-H92&lt;10,2,IF(F92&gt;H92,3,SE)))))</f>
        <v/>
      </c>
      <c r="D92" s="182" t="s">
        <v>24</v>
      </c>
      <c r="E92" s="183"/>
      <c r="F92" s="183"/>
      <c r="G92" s="183"/>
      <c r="H92" s="183"/>
      <c r="I92" s="183"/>
      <c r="J92" s="183"/>
      <c r="K92" s="183"/>
      <c r="L92" s="183"/>
      <c r="M92" s="183"/>
      <c r="N92" s="183"/>
      <c r="O92" s="183"/>
      <c r="P92" s="184"/>
      <c r="Q92" s="102" t="str">
        <f>IF(OR(H92="",F92=""),"",IF(H92=F92,1,IF(H92&lt;F92,0,IF(H92-F92&lt;10,2,IF(H92&gt;F92,3,SE)))))</f>
        <v/>
      </c>
      <c r="R92" s="103"/>
      <c r="S92" s="103"/>
      <c r="T92" s="103"/>
      <c r="U92" s="106"/>
      <c r="V92" s="106"/>
      <c r="W92" s="106"/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107"/>
      <c r="AL92" s="103"/>
      <c r="AM92" s="103"/>
    </row>
    <row r="93" spans="3:39" ht="15.75" thickBot="1" x14ac:dyDescent="0.3">
      <c r="C93" s="102" t="str">
        <f>IF(OR(F93="",H93=""),"",IF(F93=H93,1,IF(F93&lt;H93,0,IF(F93-H93&lt;10,2,IF(F93&gt;H93,3,SE)))))</f>
        <v/>
      </c>
      <c r="D93" s="185"/>
      <c r="E93" s="186"/>
      <c r="F93" s="186"/>
      <c r="G93" s="186"/>
      <c r="H93" s="186"/>
      <c r="I93" s="186"/>
      <c r="J93" s="186"/>
      <c r="K93" s="186"/>
      <c r="L93" s="186"/>
      <c r="M93" s="186"/>
      <c r="N93" s="186"/>
      <c r="O93" s="186"/>
      <c r="P93" s="187"/>
      <c r="Q93" s="102" t="str">
        <f>IF(OR(H93="",F93=""),"",IF(H93=F93,1,IF(H93&lt;F93,0,IF(H93-F93&lt;10,2,IF(H93&gt;F93,3,SE)))))</f>
        <v/>
      </c>
      <c r="R93" s="103"/>
      <c r="S93" s="103"/>
      <c r="T93" s="103"/>
      <c r="U93" s="106"/>
      <c r="V93" s="106"/>
      <c r="W93" s="106"/>
      <c r="X93" s="106"/>
      <c r="Y93" s="106"/>
      <c r="Z93" s="106"/>
      <c r="AA93" s="106"/>
      <c r="AB93" s="106"/>
      <c r="AC93" s="106"/>
      <c r="AD93" s="106"/>
      <c r="AE93" s="106"/>
      <c r="AF93" s="106"/>
      <c r="AG93" s="106"/>
      <c r="AH93" s="106"/>
      <c r="AI93" s="106"/>
      <c r="AJ93" s="106"/>
      <c r="AK93" s="107"/>
      <c r="AL93" s="103"/>
      <c r="AM93" s="103"/>
    </row>
    <row r="94" spans="3:39" x14ac:dyDescent="0.25">
      <c r="C94" s="102" t="str">
        <f>IF(OR(F94="",H94=""),"",IF(F94=H94,1,IF(F94&lt;H94,0,IF(F94-H94&lt;10,2,IF(F94&gt;H94,3,SE)))))</f>
        <v/>
      </c>
      <c r="Q94" s="102" t="str">
        <f>IF(OR(H94="",F94=""),"",IF(H94=F94,1,IF(H94&lt;F94,0,IF(H94-F94&lt;10,2,IF(H94&gt;F94,3,SE)))))</f>
        <v/>
      </c>
      <c r="R94" s="103"/>
      <c r="S94" s="103"/>
      <c r="T94" s="103"/>
      <c r="U94" s="106"/>
      <c r="V94" s="106"/>
      <c r="W94" s="106"/>
      <c r="X94" s="106"/>
      <c r="Y94" s="106"/>
      <c r="Z94" s="106"/>
      <c r="AA94" s="106"/>
      <c r="AB94" s="106"/>
      <c r="AC94" s="106"/>
      <c r="AD94" s="106"/>
      <c r="AE94" s="106"/>
      <c r="AF94" s="106"/>
      <c r="AG94" s="106"/>
      <c r="AH94" s="106"/>
      <c r="AI94" s="106"/>
      <c r="AJ94" s="106"/>
      <c r="AK94" s="107"/>
      <c r="AL94" s="103"/>
      <c r="AM94" s="103"/>
    </row>
    <row r="95" spans="3:39" x14ac:dyDescent="0.25">
      <c r="C95" s="102" t="str">
        <f>IF(OR(F95="",H95=""),"",IF(F95=H95,1,IF(F95&lt;H95,0,IF(F95-H95&lt;10,2,IF(F95&gt;H95,3,SE)))))</f>
        <v/>
      </c>
      <c r="D95" s="188" t="str">
        <f>V78</f>
        <v>7º CAMPEONATO ALEMÃO</v>
      </c>
      <c r="E95" s="188"/>
      <c r="F95" s="55"/>
      <c r="G95" s="21" t="s">
        <v>21</v>
      </c>
      <c r="H95" s="55"/>
      <c r="I95" s="188" t="str">
        <f>V77</f>
        <v>8º CAMPEONATO  INGLÊS</v>
      </c>
      <c r="J95" s="188"/>
      <c r="K95" s="188"/>
      <c r="L95" s="188"/>
      <c r="M95" s="188"/>
      <c r="N95" s="188"/>
      <c r="O95" s="188"/>
      <c r="P95" s="188"/>
      <c r="Q95" s="102" t="str">
        <f>IF(OR(H95="",F95=""),"",IF(H95=F95,1,IF(H95&lt;F95,0,IF(H95-F95&lt;10,2,IF(H95&gt;F95,3,SE)))))</f>
        <v/>
      </c>
      <c r="R95" s="103"/>
      <c r="S95" s="103"/>
      <c r="T95" s="103"/>
      <c r="U95" s="106"/>
      <c r="V95" s="106"/>
      <c r="W95" s="106"/>
      <c r="X95" s="106"/>
      <c r="Y95" s="106"/>
      <c r="Z95" s="106"/>
      <c r="AA95" s="106"/>
      <c r="AB95" s="106"/>
      <c r="AC95" s="106"/>
      <c r="AD95" s="106"/>
      <c r="AE95" s="106"/>
      <c r="AF95" s="106"/>
      <c r="AG95" s="106"/>
      <c r="AH95" s="106"/>
      <c r="AI95" s="106"/>
      <c r="AJ95" s="106"/>
      <c r="AK95" s="107"/>
      <c r="AL95" s="103"/>
      <c r="AM95" s="103"/>
    </row>
    <row r="96" spans="3:39" x14ac:dyDescent="0.25">
      <c r="C96" s="102" t="str">
        <f>IF(OR(F96="",H96=""),"",IF(F96=H96,1,IF(F96&lt;H96,0,IF(F96-H96&lt;10,2,IF(F96&gt;H96,3,SE)))))</f>
        <v/>
      </c>
      <c r="D96" s="188" t="str">
        <f>V76</f>
        <v>10º CAMPEONATO  ITALIANO</v>
      </c>
      <c r="E96" s="188"/>
      <c r="F96" s="55"/>
      <c r="G96" s="21" t="s">
        <v>21</v>
      </c>
      <c r="H96" s="55"/>
      <c r="I96" s="188" t="str">
        <f>V75</f>
        <v>11º CAMPEONATO ALEMÃO</v>
      </c>
      <c r="J96" s="188"/>
      <c r="K96" s="188"/>
      <c r="L96" s="188"/>
      <c r="M96" s="188"/>
      <c r="N96" s="188"/>
      <c r="O96" s="188"/>
      <c r="P96" s="188"/>
      <c r="Q96" s="102" t="str">
        <f>IF(OR(H96="",F96=""),"",IF(H96=F96,1,IF(H96&lt;F96,0,IF(H96-F96&lt;10,2,IF(H96&gt;F96,3,SE)))))</f>
        <v/>
      </c>
      <c r="R96" s="103"/>
      <c r="S96" s="103"/>
      <c r="T96" s="103"/>
      <c r="U96" s="106"/>
      <c r="V96" s="106"/>
      <c r="W96" s="106"/>
      <c r="X96" s="106"/>
      <c r="Y96" s="106"/>
      <c r="Z96" s="106"/>
      <c r="AA96" s="106"/>
      <c r="AB96" s="106"/>
      <c r="AC96" s="106"/>
      <c r="AD96" s="106"/>
      <c r="AE96" s="106"/>
      <c r="AF96" s="106"/>
      <c r="AG96" s="106"/>
      <c r="AH96" s="106"/>
      <c r="AI96" s="106"/>
      <c r="AJ96" s="106"/>
      <c r="AK96" s="107"/>
      <c r="AL96" s="103"/>
      <c r="AM96" s="103"/>
    </row>
    <row r="97" spans="3:39" ht="15.75" thickBot="1" x14ac:dyDescent="0.3">
      <c r="C97" s="102" t="str">
        <f>IF(OR(F97="",H97=""),"",IF(F97=H97,1,IF(F97&lt;H97,0,IF(F97-H97&lt;10,2,IF(F97&gt;H97,3,SE)))))</f>
        <v/>
      </c>
      <c r="Q97" s="102" t="str">
        <f>IF(OR(H97="",F97=""),"",IF(H97=F97,1,IF(H97&lt;F97,0,IF(H97-F97&lt;10,2,IF(H97&gt;F97,3,SE)))))</f>
        <v/>
      </c>
      <c r="R97" s="103"/>
      <c r="S97" s="103"/>
      <c r="T97" s="103"/>
      <c r="U97" s="106"/>
      <c r="V97" s="106"/>
      <c r="W97" s="106"/>
      <c r="X97" s="106"/>
      <c r="Y97" s="106"/>
      <c r="Z97" s="106"/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7"/>
      <c r="AL97" s="103"/>
      <c r="AM97" s="103"/>
    </row>
    <row r="98" spans="3:39" x14ac:dyDescent="0.25">
      <c r="C98" s="102" t="str">
        <f>IF(OR(F98="",H98=""),"",IF(F98=H98,1,IF(F98&lt;H98,0,IF(F98-H98&lt;10,2,IF(F98&gt;H98,3,SE)))))</f>
        <v/>
      </c>
      <c r="D98" s="182" t="s">
        <v>25</v>
      </c>
      <c r="E98" s="183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4"/>
      <c r="Q98" s="102" t="str">
        <f>IF(OR(H98="",F98=""),"",IF(H98=F98,1,IF(H98&lt;F98,0,IF(H98-F98&lt;10,2,IF(H98&gt;F98,3,SE)))))</f>
        <v/>
      </c>
      <c r="R98" s="103"/>
      <c r="S98" s="103"/>
      <c r="T98" s="103"/>
      <c r="U98" s="106"/>
      <c r="V98" s="106"/>
      <c r="W98" s="106"/>
      <c r="X98" s="106"/>
      <c r="Y98" s="106"/>
      <c r="Z98" s="106"/>
      <c r="AA98" s="106"/>
      <c r="AB98" s="106"/>
      <c r="AC98" s="106"/>
      <c r="AD98" s="106"/>
      <c r="AE98" s="106"/>
      <c r="AF98" s="106"/>
      <c r="AG98" s="106"/>
      <c r="AH98" s="106"/>
      <c r="AI98" s="106"/>
      <c r="AJ98" s="106"/>
      <c r="AK98" s="107"/>
      <c r="AL98" s="103"/>
      <c r="AM98" s="103"/>
    </row>
    <row r="99" spans="3:39" ht="15.75" thickBot="1" x14ac:dyDescent="0.3">
      <c r="C99" s="102" t="str">
        <f>IF(OR(F99="",H99=""),"",IF(F99=H99,1,IF(F99&lt;H99,0,IF(F99-H99&lt;10,2,IF(F99&gt;H99,3,SE)))))</f>
        <v/>
      </c>
      <c r="D99" s="185"/>
      <c r="E99" s="186"/>
      <c r="F99" s="186"/>
      <c r="G99" s="186"/>
      <c r="H99" s="186"/>
      <c r="I99" s="186"/>
      <c r="J99" s="186"/>
      <c r="K99" s="186"/>
      <c r="L99" s="186"/>
      <c r="M99" s="186"/>
      <c r="N99" s="186"/>
      <c r="O99" s="186"/>
      <c r="P99" s="187"/>
      <c r="Q99" s="102" t="str">
        <f>IF(OR(H99="",F99=""),"",IF(H99=F99,1,IF(H99&lt;F99,0,IF(H99-F99&lt;10,2,IF(H99&gt;F99,3,SE)))))</f>
        <v/>
      </c>
      <c r="R99" s="103"/>
      <c r="S99" s="103"/>
      <c r="T99" s="103"/>
      <c r="U99" s="106"/>
      <c r="V99" s="106"/>
      <c r="W99" s="106"/>
      <c r="X99" s="106"/>
      <c r="Y99" s="106"/>
      <c r="Z99" s="106"/>
      <c r="AA99" s="106"/>
      <c r="AB99" s="106"/>
      <c r="AC99" s="106"/>
      <c r="AD99" s="106"/>
      <c r="AE99" s="106"/>
      <c r="AF99" s="106"/>
      <c r="AG99" s="106"/>
      <c r="AH99" s="106"/>
      <c r="AI99" s="106"/>
      <c r="AJ99" s="106"/>
      <c r="AK99" s="107"/>
      <c r="AL99" s="103"/>
      <c r="AM99" s="103"/>
    </row>
    <row r="100" spans="3:39" x14ac:dyDescent="0.25">
      <c r="C100" s="102" t="str">
        <f>IF(OR(F100="",H100=""),"",IF(F100=H100,1,IF(F100&lt;H100,0,IF(F100-H100&lt;10,2,IF(F100&gt;H100,3,SE)))))</f>
        <v/>
      </c>
      <c r="Q100" s="102" t="str">
        <f>IF(OR(H100="",F100=""),"",IF(H100=F100,1,IF(H100&lt;F100,0,IF(H100-F100&lt;10,2,IF(H100&gt;F100,3,SE)))))</f>
        <v/>
      </c>
      <c r="R100" s="103"/>
      <c r="S100" s="103"/>
      <c r="T100" s="103"/>
      <c r="U100" s="106"/>
      <c r="V100" s="106"/>
      <c r="W100" s="106"/>
      <c r="X100" s="106"/>
      <c r="Y100" s="106"/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107"/>
      <c r="AL100" s="103"/>
      <c r="AM100" s="103"/>
    </row>
    <row r="101" spans="3:39" x14ac:dyDescent="0.25">
      <c r="C101" s="102" t="str">
        <f>IF(OR(F101="",H101=""),"",IF(F101=H101,1,IF(F101&lt;H101,0,IF(F101-H101&lt;10,2,IF(F101&gt;H101,3,SE)))))</f>
        <v/>
      </c>
      <c r="D101" s="188" t="str">
        <f>V78</f>
        <v>7º CAMPEONATO ALEMÃO</v>
      </c>
      <c r="E101" s="188"/>
      <c r="F101" s="55"/>
      <c r="G101" s="21" t="s">
        <v>21</v>
      </c>
      <c r="H101" s="55"/>
      <c r="I101" s="188" t="str">
        <f>V75</f>
        <v>11º CAMPEONATO ALEMÃO</v>
      </c>
      <c r="J101" s="188"/>
      <c r="K101" s="188"/>
      <c r="L101" s="188"/>
      <c r="M101" s="188"/>
      <c r="N101" s="188"/>
      <c r="O101" s="188"/>
      <c r="P101" s="188"/>
      <c r="Q101" s="102" t="str">
        <f>IF(OR(H101="",F101=""),"",IF(H101=F101,1,IF(H101&lt;F101,0,IF(H101-F101&lt;10,2,IF(H101&gt;F101,3,SE)))))</f>
        <v/>
      </c>
      <c r="R101" s="103"/>
      <c r="S101" s="103"/>
      <c r="T101" s="103"/>
      <c r="U101" s="106"/>
      <c r="V101" s="106"/>
      <c r="W101" s="106"/>
      <c r="X101" s="106"/>
      <c r="Y101" s="106"/>
      <c r="Z101" s="106"/>
      <c r="AA101" s="106"/>
      <c r="AB101" s="106"/>
      <c r="AC101" s="106"/>
      <c r="AD101" s="106"/>
      <c r="AE101" s="106"/>
      <c r="AF101" s="106"/>
      <c r="AG101" s="106"/>
      <c r="AH101" s="106"/>
      <c r="AI101" s="106"/>
      <c r="AJ101" s="106"/>
      <c r="AK101" s="107"/>
      <c r="AL101" s="103"/>
      <c r="AM101" s="103"/>
    </row>
    <row r="102" spans="3:39" x14ac:dyDescent="0.25">
      <c r="C102" s="102" t="str">
        <f>IF(OR(F102="",H102=""),"",IF(F102=H102,1,IF(F102&lt;H102,0,IF(F102-H102&lt;10,2,IF(F102&gt;H102,3,SE)))))</f>
        <v/>
      </c>
      <c r="D102" s="188" t="str">
        <f>V77</f>
        <v>8º CAMPEONATO  INGLÊS</v>
      </c>
      <c r="E102" s="188"/>
      <c r="F102" s="55"/>
      <c r="G102" s="21" t="s">
        <v>21</v>
      </c>
      <c r="H102" s="55"/>
      <c r="I102" s="188" t="str">
        <f>V76</f>
        <v>10º CAMPEONATO  ITALIANO</v>
      </c>
      <c r="J102" s="188"/>
      <c r="K102" s="188"/>
      <c r="L102" s="188"/>
      <c r="M102" s="188"/>
      <c r="N102" s="188"/>
      <c r="O102" s="188"/>
      <c r="P102" s="188"/>
      <c r="Q102" s="102" t="str">
        <f>IF(OR(H102="",F102=""),"",IF(H102=F102,1,IF(H102&lt;F102,0,IF(H102-F102&lt;10,2,IF(H102&gt;F102,3,SE)))))</f>
        <v/>
      </c>
      <c r="R102" s="103"/>
      <c r="S102" s="103"/>
      <c r="T102" s="103"/>
      <c r="U102" s="106"/>
      <c r="V102" s="106"/>
      <c r="W102" s="106"/>
      <c r="X102" s="106"/>
      <c r="Y102" s="106"/>
      <c r="Z102" s="106"/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107"/>
      <c r="AL102" s="103"/>
      <c r="AM102" s="103"/>
    </row>
    <row r="103" spans="3:39" ht="15.75" thickBot="1" x14ac:dyDescent="0.3">
      <c r="C103" s="102" t="str">
        <f>IF(OR(F103="",H103=""),"",IF(F103=H103,1,IF(F103&lt;H103,0,IF(F103-H103&lt;10,2,IF(F103&gt;H103,3,SE)))))</f>
        <v/>
      </c>
      <c r="Q103" s="102" t="str">
        <f>IF(OR(H103="",F103=""),"",IF(H103=F103,1,IF(H103&lt;F103,0,IF(H103-F103&lt;10,2,IF(H103&gt;F103,3,SE)))))</f>
        <v/>
      </c>
      <c r="R103" s="103"/>
      <c r="S103" s="103"/>
      <c r="T103" s="103"/>
      <c r="U103" s="106"/>
      <c r="V103" s="106"/>
      <c r="W103" s="106"/>
      <c r="X103" s="106"/>
      <c r="Y103" s="106"/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107"/>
      <c r="AL103" s="103"/>
      <c r="AM103" s="103"/>
    </row>
    <row r="104" spans="3:39" x14ac:dyDescent="0.25">
      <c r="C104" s="102" t="str">
        <f>IF(OR(F104="",H104=""),"",IF(F104=H104,1,IF(F104&lt;H104,0,IF(F104-H104&lt;10,2,IF(F104&gt;H104,3,SE)))))</f>
        <v/>
      </c>
      <c r="D104" s="182" t="s">
        <v>26</v>
      </c>
      <c r="E104" s="183"/>
      <c r="F104" s="183"/>
      <c r="G104" s="183"/>
      <c r="H104" s="183"/>
      <c r="I104" s="183"/>
      <c r="J104" s="183"/>
      <c r="K104" s="183"/>
      <c r="L104" s="183"/>
      <c r="M104" s="183"/>
      <c r="N104" s="183"/>
      <c r="O104" s="183"/>
      <c r="P104" s="184"/>
      <c r="Q104" s="102" t="str">
        <f>IF(OR(H104="",F104=""),"",IF(H104=F104,1,IF(H104&lt;F104,0,IF(H104-F104&lt;10,2,IF(H104&gt;F104,3,SE)))))</f>
        <v/>
      </c>
      <c r="R104" s="103"/>
      <c r="S104" s="103"/>
      <c r="T104" s="103"/>
      <c r="U104" s="106"/>
      <c r="V104" s="106"/>
      <c r="W104" s="106"/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107"/>
      <c r="AL104" s="103"/>
      <c r="AM104" s="103"/>
    </row>
    <row r="105" spans="3:39" ht="15.75" thickBot="1" x14ac:dyDescent="0.3">
      <c r="C105" s="102" t="str">
        <f>IF(OR(F105="",H105=""),"",IF(F105=H105,1,IF(F105&lt;H105,0,IF(F105-H105&lt;10,2,IF(F105&gt;H105,3,SE)))))</f>
        <v/>
      </c>
      <c r="D105" s="185"/>
      <c r="E105" s="186"/>
      <c r="F105" s="186"/>
      <c r="G105" s="186"/>
      <c r="H105" s="186"/>
      <c r="I105" s="186"/>
      <c r="J105" s="186"/>
      <c r="K105" s="186"/>
      <c r="L105" s="186"/>
      <c r="M105" s="186"/>
      <c r="N105" s="186"/>
      <c r="O105" s="186"/>
      <c r="P105" s="187"/>
      <c r="Q105" s="102" t="str">
        <f>IF(OR(H105="",F105=""),"",IF(H105=F105,1,IF(H105&lt;F105,0,IF(H105-F105&lt;10,2,IF(H105&gt;F105,3,SE)))))</f>
        <v/>
      </c>
      <c r="R105" s="103"/>
      <c r="S105" s="103"/>
      <c r="T105" s="103"/>
      <c r="U105" s="106"/>
      <c r="V105" s="106"/>
      <c r="W105" s="106"/>
      <c r="X105" s="106"/>
      <c r="Y105" s="106"/>
      <c r="Z105" s="106"/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107"/>
      <c r="AL105" s="103"/>
      <c r="AM105" s="103"/>
    </row>
    <row r="106" spans="3:39" x14ac:dyDescent="0.25">
      <c r="C106" s="102" t="str">
        <f>IF(OR(F106="",H106=""),"",IF(F106=H106,1,IF(F106&lt;H106,0,IF(F106-H106&lt;10,2,IF(F106&gt;H106,3,SE)))))</f>
        <v/>
      </c>
      <c r="Q106" s="102" t="str">
        <f>IF(OR(H106="",F106=""),"",IF(H106=F106,1,IF(H106&lt;F106,0,IF(H106-F106&lt;10,2,IF(H106&gt;F106,3,SE)))))</f>
        <v/>
      </c>
      <c r="R106" s="103"/>
      <c r="S106" s="103"/>
      <c r="T106" s="103"/>
      <c r="U106" s="106"/>
      <c r="V106" s="106"/>
      <c r="W106" s="106"/>
      <c r="X106" s="106"/>
      <c r="Y106" s="106"/>
      <c r="Z106" s="106"/>
      <c r="AA106" s="106"/>
      <c r="AB106" s="106"/>
      <c r="AC106" s="106"/>
      <c r="AD106" s="106"/>
      <c r="AE106" s="106"/>
      <c r="AF106" s="106"/>
      <c r="AG106" s="106"/>
      <c r="AH106" s="106"/>
      <c r="AI106" s="106"/>
      <c r="AJ106" s="106"/>
      <c r="AK106" s="107"/>
      <c r="AL106" s="103"/>
      <c r="AM106" s="103"/>
    </row>
    <row r="107" spans="3:39" x14ac:dyDescent="0.25">
      <c r="C107" s="102" t="str">
        <f>IF(OR(F107="",H107=""),"",IF(F107=H107,1,IF(F107&lt;H107,0,IF(F107-H107&lt;10,2,IF(F107&gt;H107,3,SE)))))</f>
        <v/>
      </c>
      <c r="D107" s="188" t="str">
        <f>V78</f>
        <v>7º CAMPEONATO ALEMÃO</v>
      </c>
      <c r="E107" s="188"/>
      <c r="F107" s="55"/>
      <c r="G107" s="21" t="s">
        <v>21</v>
      </c>
      <c r="H107" s="55"/>
      <c r="I107" s="188" t="str">
        <f>V76</f>
        <v>10º CAMPEONATO  ITALIANO</v>
      </c>
      <c r="J107" s="188"/>
      <c r="K107" s="188"/>
      <c r="L107" s="188"/>
      <c r="M107" s="188"/>
      <c r="N107" s="188"/>
      <c r="O107" s="188"/>
      <c r="P107" s="188"/>
      <c r="Q107" s="102" t="str">
        <f>IF(OR(H107="",F107=""),"",IF(H107=F107,1,IF(H107&lt;F107,0,IF(H107-F107&lt;10,2,IF(H107&gt;F107,3,SE)))))</f>
        <v/>
      </c>
      <c r="R107" s="103"/>
      <c r="S107" s="103"/>
      <c r="T107" s="103"/>
      <c r="U107" s="106"/>
      <c r="V107" s="106"/>
      <c r="W107" s="106"/>
      <c r="X107" s="106"/>
      <c r="Y107" s="106"/>
      <c r="Z107" s="106"/>
      <c r="AA107" s="106"/>
      <c r="AB107" s="106"/>
      <c r="AC107" s="106"/>
      <c r="AD107" s="106"/>
      <c r="AE107" s="106"/>
      <c r="AF107" s="106"/>
      <c r="AG107" s="106"/>
      <c r="AH107" s="106"/>
      <c r="AI107" s="106"/>
      <c r="AJ107" s="106"/>
      <c r="AK107" s="107"/>
      <c r="AL107" s="103"/>
      <c r="AM107" s="103"/>
    </row>
    <row r="108" spans="3:39" x14ac:dyDescent="0.25">
      <c r="C108" s="102" t="str">
        <f>IF(OR(F108="",H108=""),"",IF(F108=H108,1,IF(F108&lt;H108,0,IF(F108-H108&lt;10,2,IF(F108&gt;H108,3,SE)))))</f>
        <v/>
      </c>
      <c r="D108" s="188" t="str">
        <f>V77</f>
        <v>8º CAMPEONATO  INGLÊS</v>
      </c>
      <c r="E108" s="188"/>
      <c r="F108" s="55"/>
      <c r="G108" s="21" t="s">
        <v>21</v>
      </c>
      <c r="H108" s="55"/>
      <c r="I108" s="188" t="str">
        <f>V75</f>
        <v>11º CAMPEONATO ALEMÃO</v>
      </c>
      <c r="J108" s="188"/>
      <c r="K108" s="188"/>
      <c r="L108" s="188"/>
      <c r="M108" s="188"/>
      <c r="N108" s="188"/>
      <c r="O108" s="188"/>
      <c r="P108" s="188"/>
      <c r="Q108" s="102" t="str">
        <f>IF(OR(H108="",F108=""),"",IF(H108=F108,1,IF(H108&lt;F108,0,IF(H108-F108&lt;10,2,IF(H108&gt;F108,3,SE)))))</f>
        <v/>
      </c>
      <c r="R108" s="103"/>
      <c r="S108" s="103"/>
      <c r="T108" s="103"/>
      <c r="U108" s="106"/>
      <c r="V108" s="106"/>
      <c r="W108" s="106"/>
      <c r="X108" s="106"/>
      <c r="Y108" s="106"/>
      <c r="Z108" s="106"/>
      <c r="AA108" s="106"/>
      <c r="AB108" s="106"/>
      <c r="AC108" s="106"/>
      <c r="AD108" s="106"/>
      <c r="AE108" s="106"/>
      <c r="AF108" s="106"/>
      <c r="AG108" s="106"/>
      <c r="AH108" s="106"/>
      <c r="AI108" s="106"/>
      <c r="AJ108" s="106"/>
      <c r="AK108" s="107"/>
      <c r="AL108" s="103"/>
      <c r="AM108" s="103"/>
    </row>
    <row r="109" spans="3:39" ht="15.75" thickBot="1" x14ac:dyDescent="0.3">
      <c r="C109" s="102" t="str">
        <f>IF(OR(F109="",H109=""),"",IF(F109=H109,1,IF(F109&lt;H109,0,IF(F109-H109&lt;10,2,IF(F109&gt;H109,3,SE)))))</f>
        <v/>
      </c>
      <c r="Q109" s="102" t="str">
        <f>IF(OR(H109="",F109=""),"",IF(H109=F109,1,IF(H109&lt;F109,0,IF(H109-F109&lt;10,2,IF(H109&gt;F109,3,SE)))))</f>
        <v/>
      </c>
      <c r="R109" s="103"/>
      <c r="S109" s="103"/>
      <c r="T109" s="103"/>
      <c r="U109" s="106"/>
      <c r="V109" s="106"/>
      <c r="W109" s="106"/>
      <c r="X109" s="106"/>
      <c r="Y109" s="106"/>
      <c r="Z109" s="106"/>
      <c r="AA109" s="106"/>
      <c r="AB109" s="106"/>
      <c r="AC109" s="106"/>
      <c r="AD109" s="106"/>
      <c r="AE109" s="106"/>
      <c r="AF109" s="106"/>
      <c r="AG109" s="106"/>
      <c r="AH109" s="106"/>
      <c r="AI109" s="106"/>
      <c r="AJ109" s="106"/>
      <c r="AK109" s="107"/>
      <c r="AL109" s="103"/>
      <c r="AM109" s="103"/>
    </row>
    <row r="110" spans="3:39" x14ac:dyDescent="0.25">
      <c r="C110" s="102" t="str">
        <f>IF(OR(F110="",H110=""),"",IF(F110=H110,1,IF(F110&lt;H110,0,IF(F110-H110&lt;10,2,IF(F110&gt;H110,3,SE)))))</f>
        <v/>
      </c>
      <c r="D110" s="182" t="s">
        <v>27</v>
      </c>
      <c r="E110" s="183"/>
      <c r="F110" s="183"/>
      <c r="G110" s="183"/>
      <c r="H110" s="183"/>
      <c r="I110" s="183"/>
      <c r="J110" s="183"/>
      <c r="K110" s="183"/>
      <c r="L110" s="183"/>
      <c r="M110" s="183"/>
      <c r="N110" s="183"/>
      <c r="O110" s="183"/>
      <c r="P110" s="184"/>
      <c r="Q110" s="102" t="str">
        <f>IF(OR(H110="",F110=""),"",IF(H110=F110,1,IF(H110&lt;F110,0,IF(H110-F110&lt;10,2,IF(H110&gt;F110,3,SE)))))</f>
        <v/>
      </c>
      <c r="R110" s="103"/>
      <c r="S110" s="103"/>
      <c r="T110" s="103"/>
      <c r="U110" s="106"/>
      <c r="V110" s="106"/>
      <c r="W110" s="106"/>
      <c r="X110" s="106"/>
      <c r="Y110" s="106"/>
      <c r="Z110" s="106"/>
      <c r="AA110" s="106"/>
      <c r="AB110" s="106"/>
      <c r="AC110" s="106"/>
      <c r="AD110" s="106"/>
      <c r="AE110" s="106"/>
      <c r="AF110" s="106"/>
      <c r="AG110" s="106"/>
      <c r="AH110" s="106"/>
      <c r="AI110" s="106"/>
      <c r="AJ110" s="106"/>
      <c r="AK110" s="107"/>
      <c r="AL110" s="103"/>
      <c r="AM110" s="103"/>
    </row>
    <row r="111" spans="3:39" ht="15.75" thickBot="1" x14ac:dyDescent="0.3">
      <c r="C111" s="102" t="str">
        <f>IF(OR(F111="",H111=""),"",IF(F111=H111,1,IF(F111&lt;H111,0,IF(F111-H111&lt;10,2,IF(F111&gt;H111,3,SE)))))</f>
        <v/>
      </c>
      <c r="D111" s="185"/>
      <c r="E111" s="186"/>
      <c r="F111" s="186"/>
      <c r="G111" s="186"/>
      <c r="H111" s="186"/>
      <c r="I111" s="186"/>
      <c r="J111" s="186"/>
      <c r="K111" s="186"/>
      <c r="L111" s="186"/>
      <c r="M111" s="186"/>
      <c r="N111" s="186"/>
      <c r="O111" s="186"/>
      <c r="P111" s="187"/>
      <c r="Q111" s="102" t="str">
        <f>IF(OR(H111="",F111=""),"",IF(H111=F111,1,IF(H111&lt;F111,0,IF(H111-F111&lt;10,2,IF(H111&gt;F111,3,SE)))))</f>
        <v/>
      </c>
      <c r="R111" s="103"/>
      <c r="S111" s="103"/>
      <c r="T111" s="103"/>
      <c r="U111" s="106"/>
      <c r="V111" s="106"/>
      <c r="W111" s="106"/>
      <c r="X111" s="106"/>
      <c r="Y111" s="106"/>
      <c r="Z111" s="106"/>
      <c r="AA111" s="106"/>
      <c r="AB111" s="106"/>
      <c r="AC111" s="106"/>
      <c r="AD111" s="106"/>
      <c r="AE111" s="106"/>
      <c r="AF111" s="106"/>
      <c r="AG111" s="106"/>
      <c r="AH111" s="106"/>
      <c r="AI111" s="106"/>
      <c r="AJ111" s="106"/>
      <c r="AK111" s="107"/>
      <c r="AL111" s="103"/>
      <c r="AM111" s="103"/>
    </row>
    <row r="112" spans="3:39" x14ac:dyDescent="0.25">
      <c r="C112" s="102" t="str">
        <f>IF(OR(F112="",H112=""),"",IF(F112=H112,1,IF(F112&lt;H112,0,IF(F112-H112&lt;10,2,IF(F112&gt;H112,3,SE)))))</f>
        <v/>
      </c>
      <c r="Q112" s="102" t="str">
        <f>IF(OR(H112="",F112=""),"",IF(H112=F112,1,IF(H112&lt;F112,0,IF(H112-F112&lt;10,2,IF(H112&gt;F112,3,SE)))))</f>
        <v/>
      </c>
      <c r="R112" s="103"/>
      <c r="S112" s="103"/>
      <c r="T112" s="103"/>
      <c r="U112" s="106"/>
      <c r="V112" s="106"/>
      <c r="W112" s="106"/>
      <c r="X112" s="106"/>
      <c r="Y112" s="106"/>
      <c r="Z112" s="106"/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107"/>
      <c r="AL112" s="103"/>
      <c r="AM112" s="103"/>
    </row>
    <row r="113" spans="3:39" x14ac:dyDescent="0.25">
      <c r="C113" s="102" t="str">
        <f>IF(OR(F113="",H113=""),"",IF(F113=H113,1,IF(F113&lt;H113,0,IF(F113-H113&lt;10,2,IF(F113&gt;H113,3,SE)))))</f>
        <v/>
      </c>
      <c r="D113" s="188" t="str">
        <f>V78</f>
        <v>7º CAMPEONATO ALEMÃO</v>
      </c>
      <c r="E113" s="188"/>
      <c r="F113" s="55"/>
      <c r="G113" s="20" t="s">
        <v>21</v>
      </c>
      <c r="H113" s="55"/>
      <c r="I113" s="188" t="str">
        <f>V77</f>
        <v>8º CAMPEONATO  INGLÊS</v>
      </c>
      <c r="J113" s="188"/>
      <c r="K113" s="188"/>
      <c r="L113" s="188"/>
      <c r="M113" s="188"/>
      <c r="N113" s="188"/>
      <c r="O113" s="188"/>
      <c r="P113" s="188"/>
      <c r="Q113" s="102" t="str">
        <f>IF(OR(H113="",F113=""),"",IF(H113=F113,1,IF(H113&lt;F113,0,IF(H113-F113&lt;10,2,IF(H113&gt;F113,3,SE)))))</f>
        <v/>
      </c>
      <c r="R113" s="103"/>
      <c r="S113" s="103"/>
      <c r="T113" s="103"/>
      <c r="U113" s="106"/>
      <c r="V113" s="106"/>
      <c r="W113" s="106"/>
      <c r="X113" s="106"/>
      <c r="Y113" s="106"/>
      <c r="Z113" s="106"/>
      <c r="AA113" s="106"/>
      <c r="AB113" s="106"/>
      <c r="AC113" s="106"/>
      <c r="AD113" s="106"/>
      <c r="AE113" s="106"/>
      <c r="AF113" s="106"/>
      <c r="AG113" s="106"/>
      <c r="AH113" s="106"/>
      <c r="AI113" s="106"/>
      <c r="AJ113" s="106"/>
      <c r="AK113" s="107"/>
      <c r="AL113" s="103"/>
      <c r="AM113" s="103"/>
    </row>
    <row r="114" spans="3:39" x14ac:dyDescent="0.25">
      <c r="C114" s="102" t="str">
        <f>IF(OR(F114="",H114=""),"",IF(F114=H114,1,IF(F114&lt;H114,0,IF(F114-H114&lt;10,2,IF(F114&gt;H114,3,SE)))))</f>
        <v/>
      </c>
      <c r="D114" s="188" t="str">
        <f>V76</f>
        <v>10º CAMPEONATO  ITALIANO</v>
      </c>
      <c r="E114" s="188"/>
      <c r="F114" s="55"/>
      <c r="G114" s="20" t="s">
        <v>21</v>
      </c>
      <c r="H114" s="55"/>
      <c r="I114" s="188" t="str">
        <f>V75</f>
        <v>11º CAMPEONATO ALEMÃO</v>
      </c>
      <c r="J114" s="188"/>
      <c r="K114" s="188"/>
      <c r="L114" s="188"/>
      <c r="M114" s="188"/>
      <c r="N114" s="188"/>
      <c r="O114" s="188"/>
      <c r="P114" s="188"/>
      <c r="Q114" s="102" t="str">
        <f>IF(OR(H114="",F114=""),"",IF(H114=F114,1,IF(H114&lt;F114,0,IF(H114-F114&lt;10,2,IF(H114&gt;F114,3,SE)))))</f>
        <v/>
      </c>
      <c r="R114" s="103"/>
      <c r="S114" s="103"/>
      <c r="T114" s="103"/>
      <c r="U114" s="106"/>
      <c r="V114" s="106"/>
      <c r="W114" s="106"/>
      <c r="X114" s="106"/>
      <c r="Y114" s="106"/>
      <c r="Z114" s="106"/>
      <c r="AA114" s="106"/>
      <c r="AB114" s="106"/>
      <c r="AC114" s="106"/>
      <c r="AD114" s="106"/>
      <c r="AE114" s="106"/>
      <c r="AF114" s="106"/>
      <c r="AG114" s="106"/>
      <c r="AH114" s="106"/>
      <c r="AI114" s="106"/>
      <c r="AJ114" s="106"/>
      <c r="AK114" s="107"/>
      <c r="AL114" s="103"/>
      <c r="AM114" s="103"/>
    </row>
    <row r="115" spans="3:39" x14ac:dyDescent="0.25">
      <c r="C115" s="102"/>
      <c r="D115" s="24"/>
      <c r="E115" s="24"/>
      <c r="F115" s="25"/>
      <c r="G115" s="26"/>
      <c r="H115" s="25"/>
      <c r="I115" s="24"/>
      <c r="J115" s="24"/>
      <c r="K115" s="24"/>
      <c r="L115" s="24"/>
      <c r="M115" s="24"/>
      <c r="N115" s="24"/>
      <c r="O115" s="24"/>
      <c r="P115" s="24"/>
      <c r="Q115" s="102"/>
      <c r="R115" s="103" t="s">
        <v>6</v>
      </c>
      <c r="S115" s="105"/>
      <c r="T115" s="103"/>
      <c r="U115" s="106"/>
      <c r="V115" s="106"/>
      <c r="W115" s="106"/>
      <c r="X115" s="106"/>
      <c r="Y115" s="106"/>
      <c r="Z115" s="106"/>
      <c r="AA115" s="106"/>
      <c r="AB115" s="106"/>
      <c r="AC115" s="106"/>
      <c r="AD115" s="106"/>
      <c r="AE115" s="106"/>
      <c r="AF115" s="106"/>
      <c r="AG115" s="106"/>
      <c r="AH115" s="106"/>
      <c r="AI115" s="106"/>
      <c r="AJ115" s="106"/>
      <c r="AK115" s="107"/>
      <c r="AL115" s="103"/>
      <c r="AM115" s="103"/>
    </row>
    <row r="116" spans="3:39" x14ac:dyDescent="0.25">
      <c r="C116" s="102"/>
      <c r="D116" s="24"/>
      <c r="E116" s="24"/>
      <c r="F116" s="25"/>
      <c r="G116" s="26"/>
      <c r="H116" s="25"/>
      <c r="I116" s="24"/>
      <c r="J116" s="24"/>
      <c r="K116" s="24"/>
      <c r="L116" s="24"/>
      <c r="M116" s="24"/>
      <c r="N116" s="24"/>
      <c r="O116" s="24"/>
      <c r="P116" s="24"/>
      <c r="Q116" s="102"/>
      <c r="R116" s="103" t="s">
        <v>15</v>
      </c>
      <c r="S116" s="105"/>
      <c r="T116" s="103"/>
      <c r="U116" s="106"/>
      <c r="V116" s="106"/>
      <c r="W116" s="106"/>
      <c r="X116" s="106"/>
      <c r="Y116" s="106"/>
      <c r="Z116" s="106"/>
      <c r="AA116" s="106"/>
      <c r="AB116" s="106"/>
      <c r="AC116" s="106"/>
      <c r="AD116" s="106"/>
      <c r="AE116" s="106"/>
      <c r="AF116" s="106"/>
      <c r="AG116" s="106"/>
      <c r="AH116" s="106"/>
      <c r="AI116" s="106"/>
      <c r="AJ116" s="106"/>
      <c r="AK116" s="107"/>
      <c r="AL116" s="103"/>
      <c r="AM116" s="103"/>
    </row>
    <row r="117" spans="3:39" x14ac:dyDescent="0.25">
      <c r="C117" s="102"/>
      <c r="D117" s="24"/>
      <c r="E117" s="24"/>
      <c r="F117" s="25"/>
      <c r="G117" s="26"/>
      <c r="H117" s="25"/>
      <c r="I117" s="24"/>
      <c r="J117" s="24"/>
      <c r="K117" s="24"/>
      <c r="L117" s="24"/>
      <c r="M117" s="24"/>
      <c r="N117" s="24"/>
      <c r="O117" s="24"/>
      <c r="P117" s="24"/>
      <c r="Q117" s="102"/>
      <c r="R117" s="103" t="s">
        <v>53</v>
      </c>
      <c r="T117" s="103"/>
      <c r="U117" s="106"/>
      <c r="V117" s="106"/>
      <c r="W117" s="106"/>
      <c r="X117" s="106"/>
      <c r="Y117" s="106"/>
      <c r="Z117" s="106"/>
      <c r="AA117" s="106"/>
      <c r="AB117" s="106"/>
      <c r="AC117" s="106"/>
      <c r="AD117" s="106"/>
      <c r="AE117" s="106"/>
      <c r="AF117" s="106"/>
      <c r="AG117" s="106"/>
      <c r="AH117" s="106"/>
      <c r="AI117" s="106"/>
      <c r="AJ117" s="106"/>
      <c r="AK117" s="107"/>
      <c r="AL117" s="103"/>
      <c r="AM117" s="103"/>
    </row>
    <row r="118" spans="3:39" x14ac:dyDescent="0.25">
      <c r="C118" s="102"/>
      <c r="D118" s="24"/>
      <c r="E118" s="24"/>
      <c r="F118" s="25"/>
      <c r="G118" s="26"/>
      <c r="H118" s="25"/>
      <c r="I118" s="24"/>
      <c r="J118" s="24"/>
      <c r="K118" s="24"/>
      <c r="L118" s="24"/>
      <c r="M118" s="24"/>
      <c r="N118" s="24"/>
      <c r="O118" s="24"/>
      <c r="P118" s="24"/>
      <c r="Q118" s="102"/>
      <c r="R118" s="103" t="s">
        <v>54</v>
      </c>
      <c r="S118" s="103"/>
      <c r="T118" s="103"/>
      <c r="U118" s="106"/>
      <c r="V118" s="106"/>
      <c r="W118" s="106"/>
      <c r="X118" s="106"/>
      <c r="Y118" s="106"/>
      <c r="Z118" s="106"/>
      <c r="AA118" s="106"/>
      <c r="AB118" s="106"/>
      <c r="AC118" s="106"/>
      <c r="AD118" s="106"/>
      <c r="AE118" s="106"/>
      <c r="AF118" s="106"/>
      <c r="AG118" s="106"/>
      <c r="AH118" s="106"/>
      <c r="AI118" s="106"/>
      <c r="AJ118" s="106"/>
      <c r="AK118" s="107"/>
      <c r="AL118" s="103"/>
      <c r="AM118" s="103"/>
    </row>
    <row r="119" spans="3:39" x14ac:dyDescent="0.25">
      <c r="C119" s="102"/>
      <c r="D119" s="24"/>
      <c r="E119" s="24"/>
      <c r="F119" s="25"/>
      <c r="G119" s="26"/>
      <c r="H119" s="25"/>
      <c r="I119" s="24"/>
      <c r="J119" s="24"/>
      <c r="K119" s="24"/>
      <c r="L119" s="24"/>
      <c r="M119" s="24"/>
      <c r="N119" s="24"/>
      <c r="O119" s="24"/>
      <c r="P119" s="24"/>
      <c r="Q119" s="102"/>
      <c r="R119" s="103" t="s">
        <v>55</v>
      </c>
      <c r="S119" s="103"/>
      <c r="T119" s="103"/>
      <c r="U119" s="106"/>
      <c r="V119" s="106"/>
      <c r="W119" s="106"/>
      <c r="X119" s="106"/>
      <c r="Y119" s="106"/>
      <c r="Z119" s="106"/>
      <c r="AA119" s="106"/>
      <c r="AB119" s="106"/>
      <c r="AC119" s="106"/>
      <c r="AD119" s="106"/>
      <c r="AE119" s="106"/>
      <c r="AF119" s="106"/>
      <c r="AG119" s="106"/>
      <c r="AH119" s="106"/>
      <c r="AI119" s="106"/>
      <c r="AJ119" s="106"/>
      <c r="AK119" s="107"/>
      <c r="AL119" s="103"/>
      <c r="AM119" s="103"/>
    </row>
    <row r="120" spans="3:39" ht="15.75" thickBot="1" x14ac:dyDescent="0.3">
      <c r="C120" s="102" t="str">
        <f>IF(OR(F120="",H120=""),"",IF(F120=H120,1,IF(F120&lt;H120,0,IF(F120-H120&lt;10,2,IF(F120&gt;H120,3,SE)))))</f>
        <v/>
      </c>
      <c r="Q120" s="102" t="str">
        <f>IF(OR(H120="",F120=""),"",IF(H120=F120,1,IF(H120&lt;F120,0,IF(H120-F120&lt;10,2,IF(H120&gt;F120,3,SE)))))</f>
        <v/>
      </c>
      <c r="R120" s="103" t="s">
        <v>56</v>
      </c>
      <c r="S120" s="103"/>
      <c r="T120" s="103"/>
      <c r="U120" s="106"/>
      <c r="V120" s="106"/>
      <c r="W120" s="106"/>
      <c r="X120" s="106"/>
      <c r="Y120" s="106"/>
      <c r="Z120" s="106"/>
      <c r="AA120" s="106"/>
      <c r="AB120" s="106"/>
      <c r="AC120" s="106"/>
      <c r="AD120" s="106"/>
      <c r="AE120" s="106"/>
      <c r="AF120" s="106"/>
      <c r="AG120" s="106"/>
      <c r="AH120" s="106"/>
      <c r="AI120" s="106"/>
      <c r="AJ120" s="106"/>
      <c r="AK120" s="107"/>
      <c r="AL120" s="103"/>
      <c r="AM120" s="103"/>
    </row>
    <row r="121" spans="3:39" ht="15" customHeight="1" x14ac:dyDescent="0.25">
      <c r="C121" s="102"/>
      <c r="D121" s="182" t="s">
        <v>29</v>
      </c>
      <c r="E121" s="183"/>
      <c r="F121" s="183"/>
      <c r="G121" s="183"/>
      <c r="H121" s="183"/>
      <c r="I121" s="183"/>
      <c r="J121" s="183"/>
      <c r="K121" s="183"/>
      <c r="L121" s="183"/>
      <c r="M121" s="183"/>
      <c r="N121" s="183"/>
      <c r="O121" s="184"/>
      <c r="Q121" s="102" t="str">
        <f>IF(OR(H121="",F121=""),"",IF(H121=F121,1,IF(H121&lt;F121,0,IF(H121-F121&lt;10,2,IF(H121&gt;F121,3,SE)))))</f>
        <v/>
      </c>
      <c r="R121" s="103" t="s">
        <v>57</v>
      </c>
      <c r="S121" s="103"/>
      <c r="T121" s="103"/>
      <c r="U121" s="106"/>
      <c r="V121" s="106"/>
      <c r="W121" s="106"/>
      <c r="X121" s="106"/>
      <c r="Y121" s="106"/>
      <c r="Z121" s="106"/>
      <c r="AA121" s="106"/>
      <c r="AB121" s="106"/>
      <c r="AC121" s="106"/>
      <c r="AD121" s="106"/>
      <c r="AE121" s="106"/>
      <c r="AF121" s="106"/>
      <c r="AG121" s="106"/>
      <c r="AH121" s="106"/>
      <c r="AI121" s="106"/>
      <c r="AJ121" s="106"/>
      <c r="AK121" s="107"/>
      <c r="AL121" s="103"/>
      <c r="AM121" s="103"/>
    </row>
    <row r="122" spans="3:39" ht="15.75" customHeight="1" thickBot="1" x14ac:dyDescent="0.3">
      <c r="C122" s="102"/>
      <c r="D122" s="185"/>
      <c r="E122" s="186"/>
      <c r="F122" s="186"/>
      <c r="G122" s="186"/>
      <c r="H122" s="186"/>
      <c r="I122" s="186"/>
      <c r="J122" s="186"/>
      <c r="K122" s="186"/>
      <c r="L122" s="186"/>
      <c r="M122" s="186"/>
      <c r="N122" s="186"/>
      <c r="O122" s="187"/>
      <c r="Q122" s="102" t="str">
        <f>IF(OR(H122="",F122=""),"",IF(H122=F122,1,IF(H122&lt;F122,0,IF(H122-F122&lt;10,2,IF(H122&gt;F122,3,SE)))))</f>
        <v/>
      </c>
      <c r="R122" s="103" t="s">
        <v>58</v>
      </c>
      <c r="S122" s="103"/>
      <c r="T122" s="103"/>
      <c r="U122" s="106"/>
      <c r="V122" s="106"/>
      <c r="W122" s="106"/>
      <c r="X122" s="106"/>
      <c r="Y122" s="106"/>
      <c r="Z122" s="106"/>
      <c r="AA122" s="106"/>
      <c r="AB122" s="106"/>
      <c r="AC122" s="106"/>
      <c r="AD122" s="106"/>
      <c r="AE122" s="106"/>
      <c r="AF122" s="106"/>
      <c r="AG122" s="106"/>
      <c r="AH122" s="106"/>
      <c r="AI122" s="106"/>
      <c r="AJ122" s="106"/>
      <c r="AK122" s="107"/>
      <c r="AL122" s="103"/>
      <c r="AM122" s="103"/>
    </row>
    <row r="123" spans="3:39" ht="15.75" thickBot="1" x14ac:dyDescent="0.3">
      <c r="C123" s="102"/>
      <c r="D123" s="1" t="s">
        <v>1</v>
      </c>
      <c r="E123" s="2" t="s">
        <v>2</v>
      </c>
      <c r="F123" s="2" t="s">
        <v>46</v>
      </c>
      <c r="G123" s="2" t="s">
        <v>3</v>
      </c>
      <c r="H123" s="2" t="s">
        <v>47</v>
      </c>
      <c r="I123" s="2" t="s">
        <v>48</v>
      </c>
      <c r="J123" s="2" t="s">
        <v>49</v>
      </c>
      <c r="K123" s="2" t="s">
        <v>50</v>
      </c>
      <c r="L123" s="2" t="s">
        <v>52</v>
      </c>
      <c r="M123" s="2" t="s">
        <v>4</v>
      </c>
      <c r="N123" s="2" t="s">
        <v>5</v>
      </c>
      <c r="O123" s="3" t="s">
        <v>51</v>
      </c>
      <c r="Q123" s="102"/>
      <c r="R123" s="103" t="s">
        <v>19</v>
      </c>
      <c r="S123" s="103"/>
      <c r="T123" s="103"/>
      <c r="U123" s="109" t="s">
        <v>1</v>
      </c>
      <c r="V123" s="109" t="s">
        <v>7</v>
      </c>
      <c r="W123" s="109" t="s">
        <v>46</v>
      </c>
      <c r="X123" s="109" t="s">
        <v>3</v>
      </c>
      <c r="Y123" s="109" t="s">
        <v>47</v>
      </c>
      <c r="Z123" s="109" t="s">
        <v>48</v>
      </c>
      <c r="AA123" s="109" t="s">
        <v>49</v>
      </c>
      <c r="AB123" s="109" t="s">
        <v>50</v>
      </c>
      <c r="AC123" s="109" t="s">
        <v>8</v>
      </c>
      <c r="AD123" s="109" t="s">
        <v>9</v>
      </c>
      <c r="AE123" s="109" t="s">
        <v>10</v>
      </c>
      <c r="AF123" s="109" t="s">
        <v>51</v>
      </c>
      <c r="AG123" s="109" t="s">
        <v>11</v>
      </c>
      <c r="AH123" s="109" t="s">
        <v>12</v>
      </c>
      <c r="AI123" s="109" t="s">
        <v>13</v>
      </c>
      <c r="AJ123" s="106"/>
      <c r="AK123" s="107"/>
      <c r="AL123" s="103"/>
      <c r="AM123" s="103"/>
    </row>
    <row r="124" spans="3:39" ht="15.75" thickBot="1" x14ac:dyDescent="0.3">
      <c r="C124" s="102"/>
      <c r="D124" s="10" t="s">
        <v>14</v>
      </c>
      <c r="E124" s="11" t="str">
        <f>VLOOKUP(AI124,$U$124:$AH$127,2)</f>
        <v>7º CAMPEONATO ESPANHOL</v>
      </c>
      <c r="F124" s="11">
        <f>VLOOKUP(AI124,$U$124:$AH$127,3)</f>
        <v>0</v>
      </c>
      <c r="G124" s="11">
        <f>VLOOKUP(AI124,$U$124:$AH$127,4)</f>
        <v>0</v>
      </c>
      <c r="H124" s="12">
        <f>VLOOKUP(AI124,$U$124:$AH$127,5)</f>
        <v>0</v>
      </c>
      <c r="I124" s="12">
        <f>VLOOKUP(AI124,$U$124:$AH$127,6)</f>
        <v>0</v>
      </c>
      <c r="J124" s="12">
        <f>VLOOKUP(AI124,$U$124:$AH$127,7)</f>
        <v>0</v>
      </c>
      <c r="K124" s="12">
        <f>VLOOKUP(AI124,$U$124:$AH$127,8)</f>
        <v>0</v>
      </c>
      <c r="L124" s="12">
        <f>VLOOKUP(AI124,$U$124:$AH$127,9)</f>
        <v>0</v>
      </c>
      <c r="M124" s="12">
        <f>VLOOKUP(AI124,$U$124:$AH$127,10)</f>
        <v>0</v>
      </c>
      <c r="N124" s="11">
        <f>VLOOKUP(AI124,$U$124:$AH$127,11)</f>
        <v>0</v>
      </c>
      <c r="O124" s="19">
        <f>VLOOKUP(AI124,$U$124:$AH$127,12)</f>
        <v>0</v>
      </c>
      <c r="Q124" s="102"/>
      <c r="R124" s="103" t="s">
        <v>59</v>
      </c>
      <c r="S124" s="103"/>
      <c r="T124" s="103"/>
      <c r="U124" s="109">
        <v>1</v>
      </c>
      <c r="V124" s="106" t="s">
        <v>108</v>
      </c>
      <c r="W124" s="106">
        <f>COUNT($F$132,$F$138,$F$144,$F$150,$F$156,$F$162)</f>
        <v>0</v>
      </c>
      <c r="X124" s="106">
        <f>SUM(Q132,Q139,Q145,Q150,Q157,Q163)</f>
        <v>0</v>
      </c>
      <c r="Y124" s="106">
        <f>SUM(COUNTIFS($C$132:$C$163,3,$D$132:$D$163,V124),COUNTIFS($I$132:$I$163,V124,$Q$132:$Q$163,3))</f>
        <v>0</v>
      </c>
      <c r="Z124" s="106">
        <f>SUM(COUNTIFS($C$132:$C$163,2,$D$132:$D$163,V124),COUNTIFS($I$132:$I$163,V124,$Q$132:$Q$163,2))</f>
        <v>0</v>
      </c>
      <c r="AA124" s="106">
        <f>SUM(COUNTIFS($C$132:$C$163,1,$D$132:$D$163,V124),COUNTIFS($I$132:$I$163,V124,$Q$132:$Q$163,1))</f>
        <v>0</v>
      </c>
      <c r="AB124" s="106">
        <f>SUM(COUNTIFS($C$132:$C$163,0,$D$132:$D$163,V124),COUNTIFS($I$132:$I$163,V124,$Q$132:$Q$163,0))</f>
        <v>0</v>
      </c>
      <c r="AC124" s="115">
        <f>SUM(H150,H157,H163,H132,H139,H145)</f>
        <v>0</v>
      </c>
      <c r="AD124" s="115">
        <f>SUM(F132,F139,F145,F150,F157,F163)</f>
        <v>0</v>
      </c>
      <c r="AE124" s="115">
        <f>AC124-AD124</f>
        <v>0</v>
      </c>
      <c r="AF124" s="115">
        <f>IF(OR($F$132="",$H$132=""),0,(X124/(W124*3)))</f>
        <v>0</v>
      </c>
      <c r="AG124" s="106">
        <f>(X124*10^10)+((AC124+5000)*10^6)+AE124*10+U124</f>
        <v>5000000001</v>
      </c>
      <c r="AH124" s="106">
        <f>LARGE($AG$124:$AG$127,U124)</f>
        <v>5000000004</v>
      </c>
      <c r="AI124" s="110">
        <f>MATCH(AH124,$AG$124:$AG$127,0)</f>
        <v>4</v>
      </c>
      <c r="AJ124" s="106"/>
      <c r="AK124" s="107"/>
      <c r="AL124" s="103"/>
      <c r="AM124" s="103"/>
    </row>
    <row r="125" spans="3:39" ht="15.75" thickBot="1" x14ac:dyDescent="0.3">
      <c r="C125" s="102"/>
      <c r="D125" s="13" t="s">
        <v>16</v>
      </c>
      <c r="E125" s="6" t="str">
        <f t="shared" ref="E125:E127" si="34">VLOOKUP(AI125,$U$124:$AH$127,2)</f>
        <v>8º CAMPEONATO  INGLÊS</v>
      </c>
      <c r="F125" s="6">
        <f t="shared" ref="F125:F127" si="35">VLOOKUP(AI125,$U$124:$AH$127,3)</f>
        <v>0</v>
      </c>
      <c r="G125" s="6">
        <f t="shared" ref="G125:G127" si="36">VLOOKUP(AI125,$U$124:$AH$127,4)</f>
        <v>0</v>
      </c>
      <c r="H125" s="7">
        <f t="shared" ref="H125:H127" si="37">VLOOKUP(AI125,$U$124:$AH$127,5)</f>
        <v>0</v>
      </c>
      <c r="I125" s="7">
        <f t="shared" ref="I125:I127" si="38">VLOOKUP(AI125,$U$124:$AH$127,6)</f>
        <v>0</v>
      </c>
      <c r="J125" s="7">
        <f t="shared" ref="J125:J127" si="39">VLOOKUP(AI125,$U$124:$AH$127,7)</f>
        <v>0</v>
      </c>
      <c r="K125" s="7">
        <f t="shared" ref="K125:K127" si="40">VLOOKUP(AI125,$U$124:$AH$127,8)</f>
        <v>0</v>
      </c>
      <c r="L125" s="7">
        <f t="shared" ref="L125:L127" si="41">VLOOKUP(AI125,$U$124:$AH$127,9)</f>
        <v>0</v>
      </c>
      <c r="M125" s="7">
        <f t="shared" ref="M125:M127" si="42">VLOOKUP(AI125,$U$124:$AH$127,10)</f>
        <v>0</v>
      </c>
      <c r="N125" s="6">
        <f t="shared" ref="N125:N127" si="43">VLOOKUP(AI125,$U$124:$AH$127,11)</f>
        <v>0</v>
      </c>
      <c r="O125" s="17">
        <f t="shared" ref="O125:O127" si="44">VLOOKUP(AI125,$U$124:$AH$127,12)</f>
        <v>0</v>
      </c>
      <c r="Q125" s="102"/>
      <c r="R125" s="112"/>
      <c r="S125" s="103" t="s">
        <v>74</v>
      </c>
      <c r="T125" s="103"/>
      <c r="U125" s="109">
        <v>2</v>
      </c>
      <c r="V125" s="106" t="s">
        <v>120</v>
      </c>
      <c r="W125" s="106">
        <f t="shared" ref="W125:W127" si="45">COUNT($F$132,$F$138,$F$144,$F$150,$F$156,$F$162)</f>
        <v>0</v>
      </c>
      <c r="X125" s="106">
        <f>SUM(Q133,Q138,C145,Q151,Q156,C163)</f>
        <v>0</v>
      </c>
      <c r="Y125" s="106">
        <f t="shared" ref="Y125:Y127" si="46">SUM(COUNTIFS($C$132:$C$163,3,$D$132:$D$163,V125),COUNTIFS($I$132:$I$163,V125,$Q$132:$Q$163,3))</f>
        <v>0</v>
      </c>
      <c r="Z125" s="106">
        <f t="shared" ref="Z125:Z127" si="47">SUM(COUNTIFS($C$132:$C$163,2,$D$132:$D$163,V125),COUNTIFS($I$132:$I$163,V125,$Q$132:$Q$163,2))</f>
        <v>0</v>
      </c>
      <c r="AA125" s="106">
        <f t="shared" ref="AA125:AA127" si="48">SUM(COUNTIFS($C$132:$C$163,1,$D$132:$D$163,V125),COUNTIFS($I$132:$I$163,V125,$Q$132:$Q$163,1))</f>
        <v>0</v>
      </c>
      <c r="AB125" s="106">
        <f t="shared" ref="AB125:AB127" si="49">SUM(COUNTIFS($C$132:$C$163,0,$D$132:$D$163,V125),COUNTIFS($I$132:$I$163,V125,$Q$132:$Q$163,0))</f>
        <v>0</v>
      </c>
      <c r="AC125" s="115">
        <f>SUM(H133,H138,F145,H151,H156,F163)</f>
        <v>0</v>
      </c>
      <c r="AD125" s="115">
        <f>SUM(H163,F156,F151,H145,F138,F133)</f>
        <v>0</v>
      </c>
      <c r="AE125" s="115">
        <f t="shared" ref="AE125:AE127" si="50">AC125-AD125</f>
        <v>0</v>
      </c>
      <c r="AF125" s="115">
        <f t="shared" ref="AF125:AF127" si="51">IF(OR($F$132="",$H$132=""),0,(X125/(W125*3)))</f>
        <v>0</v>
      </c>
      <c r="AG125" s="106">
        <f t="shared" ref="AG125:AG127" si="52">(X125*10^10)+((AC125+5000)*10^6)+AE125*10+U125</f>
        <v>5000000002</v>
      </c>
      <c r="AH125" s="106">
        <f t="shared" ref="AH125:AH127" si="53">LARGE($AG$124:$AG$127,U125)</f>
        <v>5000000003</v>
      </c>
      <c r="AI125" s="110">
        <f t="shared" ref="AI125:AI127" si="54">MATCH(AH125,$AG$124:$AG$127,0)</f>
        <v>3</v>
      </c>
      <c r="AJ125" s="106"/>
      <c r="AK125" s="107"/>
      <c r="AL125" s="103"/>
      <c r="AM125" s="103"/>
    </row>
    <row r="126" spans="3:39" ht="15.75" thickBot="1" x14ac:dyDescent="0.3">
      <c r="C126" s="102"/>
      <c r="D126" s="89" t="s">
        <v>17</v>
      </c>
      <c r="E126" s="90" t="str">
        <f t="shared" si="34"/>
        <v>11º CAMPEONATO  ITALIANO</v>
      </c>
      <c r="F126" s="90">
        <f t="shared" si="35"/>
        <v>0</v>
      </c>
      <c r="G126" s="90">
        <f t="shared" si="36"/>
        <v>0</v>
      </c>
      <c r="H126" s="91">
        <f t="shared" si="37"/>
        <v>0</v>
      </c>
      <c r="I126" s="91">
        <f t="shared" si="38"/>
        <v>0</v>
      </c>
      <c r="J126" s="91">
        <f t="shared" si="39"/>
        <v>0</v>
      </c>
      <c r="K126" s="91">
        <f t="shared" si="40"/>
        <v>0</v>
      </c>
      <c r="L126" s="91">
        <f t="shared" si="41"/>
        <v>0</v>
      </c>
      <c r="M126" s="91">
        <f t="shared" si="42"/>
        <v>0</v>
      </c>
      <c r="N126" s="90">
        <f t="shared" si="43"/>
        <v>0</v>
      </c>
      <c r="O126" s="92">
        <f t="shared" si="44"/>
        <v>0</v>
      </c>
      <c r="Q126" s="102"/>
      <c r="R126" s="113"/>
      <c r="S126" s="22" t="s">
        <v>99</v>
      </c>
      <c r="T126" s="103"/>
      <c r="U126" s="109">
        <v>3</v>
      </c>
      <c r="V126" s="106" t="s">
        <v>101</v>
      </c>
      <c r="W126" s="106">
        <f t="shared" si="45"/>
        <v>0</v>
      </c>
      <c r="X126" s="106">
        <f>SUM(C133,C139,Q144,C151,C157,Q162)</f>
        <v>0</v>
      </c>
      <c r="Y126" s="106">
        <f t="shared" si="46"/>
        <v>0</v>
      </c>
      <c r="Z126" s="106">
        <f t="shared" si="47"/>
        <v>0</v>
      </c>
      <c r="AA126" s="106">
        <f t="shared" si="48"/>
        <v>0</v>
      </c>
      <c r="AB126" s="106">
        <f t="shared" si="49"/>
        <v>0</v>
      </c>
      <c r="AC126" s="115">
        <f>SUM(H162,F157,F151,H144,F139,F133)</f>
        <v>0</v>
      </c>
      <c r="AD126" s="115">
        <f>SUM(H133,H139,F144,H151,H157,F162)</f>
        <v>0</v>
      </c>
      <c r="AE126" s="115">
        <f t="shared" si="50"/>
        <v>0</v>
      </c>
      <c r="AF126" s="115">
        <f t="shared" si="51"/>
        <v>0</v>
      </c>
      <c r="AG126" s="106">
        <f t="shared" si="52"/>
        <v>5000000003</v>
      </c>
      <c r="AH126" s="106">
        <f>LARGE($AG$124:$AG$127,U126)</f>
        <v>5000000002</v>
      </c>
      <c r="AI126" s="110">
        <f t="shared" si="54"/>
        <v>2</v>
      </c>
      <c r="AJ126" s="106"/>
      <c r="AK126" s="107"/>
      <c r="AL126" s="103"/>
      <c r="AM126" s="103"/>
    </row>
    <row r="127" spans="3:39" ht="15.75" thickBot="1" x14ac:dyDescent="0.3">
      <c r="C127" s="102"/>
      <c r="D127" s="14" t="s">
        <v>18</v>
      </c>
      <c r="E127" s="8" t="str">
        <f t="shared" si="34"/>
        <v>12º CAMPEONATO ESPANHOL</v>
      </c>
      <c r="F127" s="8">
        <f t="shared" si="35"/>
        <v>0</v>
      </c>
      <c r="G127" s="8">
        <f t="shared" si="36"/>
        <v>0</v>
      </c>
      <c r="H127" s="9">
        <f t="shared" si="37"/>
        <v>0</v>
      </c>
      <c r="I127" s="9">
        <f t="shared" si="38"/>
        <v>0</v>
      </c>
      <c r="J127" s="9">
        <f t="shared" si="39"/>
        <v>0</v>
      </c>
      <c r="K127" s="9">
        <f t="shared" si="40"/>
        <v>0</v>
      </c>
      <c r="L127" s="9">
        <f t="shared" si="41"/>
        <v>0</v>
      </c>
      <c r="M127" s="9">
        <f t="shared" si="42"/>
        <v>0</v>
      </c>
      <c r="N127" s="8">
        <f t="shared" si="43"/>
        <v>0</v>
      </c>
      <c r="O127" s="18">
        <f t="shared" si="44"/>
        <v>0</v>
      </c>
      <c r="Q127" s="102"/>
      <c r="R127" s="114"/>
      <c r="S127" s="103" t="s">
        <v>98</v>
      </c>
      <c r="T127" s="103"/>
      <c r="U127" s="109">
        <v>4</v>
      </c>
      <c r="V127" s="106" t="s">
        <v>109</v>
      </c>
      <c r="W127" s="106">
        <f t="shared" si="45"/>
        <v>0</v>
      </c>
      <c r="X127" s="106">
        <f>SUM(C132,C138,C144,C150,C156,C162)</f>
        <v>0</v>
      </c>
      <c r="Y127" s="106">
        <f t="shared" si="46"/>
        <v>0</v>
      </c>
      <c r="Z127" s="106">
        <f t="shared" si="47"/>
        <v>0</v>
      </c>
      <c r="AA127" s="106">
        <f t="shared" si="48"/>
        <v>0</v>
      </c>
      <c r="AB127" s="106">
        <f t="shared" si="49"/>
        <v>0</v>
      </c>
      <c r="AC127" s="115">
        <f>SUM(F132,F138,F144,F150,F156,F162,)</f>
        <v>0</v>
      </c>
      <c r="AD127" s="115">
        <f>SUM(H162,H156,H150,H144,H138,H132)</f>
        <v>0</v>
      </c>
      <c r="AE127" s="115">
        <f t="shared" si="50"/>
        <v>0</v>
      </c>
      <c r="AF127" s="115">
        <f t="shared" si="51"/>
        <v>0</v>
      </c>
      <c r="AG127" s="106">
        <f t="shared" si="52"/>
        <v>5000000004</v>
      </c>
      <c r="AH127" s="106">
        <f t="shared" si="53"/>
        <v>5000000001</v>
      </c>
      <c r="AI127" s="110">
        <f t="shared" si="54"/>
        <v>1</v>
      </c>
      <c r="AJ127" s="106"/>
      <c r="AK127" s="107"/>
      <c r="AL127" s="103"/>
      <c r="AM127" s="103"/>
    </row>
    <row r="128" spans="3:39" ht="15.75" thickBot="1" x14ac:dyDescent="0.3">
      <c r="C128" s="102"/>
      <c r="Q128" s="102" t="str">
        <f>IF(OR(H128="",F128=""),"",IF(H128=F128,1,IF(H128&lt;F128,0,IF(H128-F128&lt;10,2,IF(H128&gt;F128,3,SE)))))</f>
        <v/>
      </c>
      <c r="U128" s="106"/>
      <c r="V128" s="106"/>
      <c r="W128" s="106"/>
      <c r="X128" s="106"/>
      <c r="Y128" s="106"/>
      <c r="Z128" s="106"/>
      <c r="AA128" s="106"/>
      <c r="AB128" s="106"/>
      <c r="AC128" s="106"/>
      <c r="AD128" s="106"/>
      <c r="AE128" s="106"/>
      <c r="AF128" s="106"/>
      <c r="AG128" s="106"/>
      <c r="AH128" s="106"/>
      <c r="AI128" s="106"/>
      <c r="AJ128" s="106"/>
      <c r="AK128" s="107"/>
      <c r="AL128" s="103"/>
      <c r="AM128" s="103"/>
    </row>
    <row r="129" spans="3:39" x14ac:dyDescent="0.25">
      <c r="C129" s="102" t="str">
        <f>IF(OR(F129="",H129=""),"",IF(F129=H129,1,IF(F129&lt;H129,0,IF(F129-H129&lt;10,2,IF(F129&gt;H129,3,SE)))))</f>
        <v/>
      </c>
      <c r="D129" s="189" t="s">
        <v>20</v>
      </c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1"/>
      <c r="Q129" s="102" t="str">
        <f>IF(OR(H129="",F129=""),"",IF(H129=F129,1,IF(H129&lt;F129,0,IF(H129-F129&lt;10,2,IF(H129&gt;F129,3,SE)))))</f>
        <v/>
      </c>
      <c r="U129" s="106"/>
      <c r="V129" s="106"/>
      <c r="W129" s="106"/>
      <c r="X129" s="106"/>
      <c r="Y129" s="106"/>
      <c r="Z129" s="106"/>
      <c r="AA129" s="106"/>
      <c r="AB129" s="106"/>
      <c r="AC129" s="106"/>
      <c r="AD129" s="106"/>
      <c r="AE129" s="106"/>
      <c r="AF129" s="106"/>
      <c r="AG129" s="106"/>
      <c r="AH129" s="106"/>
      <c r="AI129" s="106"/>
      <c r="AJ129" s="106"/>
      <c r="AK129" s="107"/>
      <c r="AL129" s="103"/>
      <c r="AM129" s="103"/>
    </row>
    <row r="130" spans="3:39" ht="15.75" thickBot="1" x14ac:dyDescent="0.3">
      <c r="C130" s="102" t="str">
        <f>IF(OR(F130="",H130=""),"",IF(F130=H130,1,IF(F130&lt;H130,0,IF(F130-H130&lt;10,2,IF(F130&gt;H130,3,SE)))))</f>
        <v/>
      </c>
      <c r="D130" s="195"/>
      <c r="E130" s="196"/>
      <c r="F130" s="196"/>
      <c r="G130" s="196"/>
      <c r="H130" s="196"/>
      <c r="I130" s="196"/>
      <c r="J130" s="196"/>
      <c r="K130" s="196"/>
      <c r="L130" s="196"/>
      <c r="M130" s="196"/>
      <c r="N130" s="196"/>
      <c r="O130" s="196"/>
      <c r="P130" s="197"/>
      <c r="Q130" s="102" t="str">
        <f>IF(OR(H130="",F130=""),"",IF(H130=F130,1,IF(H130&lt;F130,0,IF(H130-F130&lt;10,2,IF(H130&gt;F130,3,SE)))))</f>
        <v/>
      </c>
      <c r="U130" s="106"/>
      <c r="V130" s="106"/>
      <c r="W130" s="106"/>
      <c r="X130" s="106"/>
      <c r="Y130" s="106"/>
      <c r="Z130" s="106"/>
      <c r="AA130" s="106"/>
      <c r="AB130" s="106"/>
      <c r="AC130" s="106"/>
      <c r="AD130" s="106"/>
      <c r="AE130" s="106"/>
      <c r="AF130" s="106"/>
      <c r="AG130" s="106"/>
      <c r="AH130" s="106"/>
      <c r="AI130" s="106"/>
      <c r="AJ130" s="106"/>
      <c r="AK130" s="107"/>
      <c r="AL130" s="103"/>
      <c r="AM130" s="103"/>
    </row>
    <row r="131" spans="3:39" x14ac:dyDescent="0.25">
      <c r="C131" s="102" t="str">
        <f>IF(OR(F131="",H131=""),"",IF(F131=H131,1,IF(F131&lt;H131,0,IF(F131-H131&lt;10,2,IF(F131&gt;H131,3,SE)))))</f>
        <v/>
      </c>
      <c r="Q131" s="102" t="str">
        <f>IF(OR(H131="",F131=""),"",IF(H131=F131,1,IF(H131&lt;F131,0,IF(H131-F131&lt;10,2,IF(H131&gt;F131,3,SE)))))</f>
        <v/>
      </c>
      <c r="U131" s="106"/>
      <c r="V131" s="106"/>
      <c r="W131" s="106"/>
      <c r="X131" s="106"/>
      <c r="Y131" s="106"/>
      <c r="Z131" s="106"/>
      <c r="AA131" s="106"/>
      <c r="AB131" s="106"/>
      <c r="AC131" s="106"/>
      <c r="AD131" s="106"/>
      <c r="AE131" s="106"/>
      <c r="AF131" s="106"/>
      <c r="AG131" s="106"/>
      <c r="AH131" s="106"/>
      <c r="AI131" s="106"/>
      <c r="AJ131" s="106"/>
      <c r="AK131" s="107"/>
      <c r="AL131" s="103"/>
      <c r="AM131" s="103"/>
    </row>
    <row r="132" spans="3:39" x14ac:dyDescent="0.25">
      <c r="C132" s="102" t="str">
        <f>IF(OR(F132="",H132=""),"",IF(F132=H132,1,IF(F132&lt;H132,0,IF(F132-H132&lt;10,2,IF(F132&gt;H132,3,SE)))))</f>
        <v/>
      </c>
      <c r="D132" s="188" t="str">
        <f>V127</f>
        <v>7º CAMPEONATO ESPANHOL</v>
      </c>
      <c r="E132" s="188"/>
      <c r="F132" s="55"/>
      <c r="G132" s="20" t="s">
        <v>21</v>
      </c>
      <c r="H132" s="55"/>
      <c r="I132" s="188" t="str">
        <f>V124</f>
        <v>12º CAMPEONATO ESPANHOL</v>
      </c>
      <c r="J132" s="188"/>
      <c r="K132" s="188"/>
      <c r="L132" s="188"/>
      <c r="M132" s="188"/>
      <c r="N132" s="188"/>
      <c r="O132" s="188"/>
      <c r="P132" s="188"/>
      <c r="Q132" s="102" t="str">
        <f>IF(OR(H132="",F132=""),"",IF(H132=F132,1,IF(H132&lt;F132,0,IF(H132-F132&lt;10,2,IF(H132&gt;F132,3,SE)))))</f>
        <v/>
      </c>
      <c r="U132" s="106"/>
      <c r="V132" s="106"/>
      <c r="W132" s="106"/>
      <c r="X132" s="106"/>
      <c r="Y132" s="106"/>
      <c r="Z132" s="106"/>
      <c r="AA132" s="106"/>
      <c r="AB132" s="106"/>
      <c r="AC132" s="106"/>
      <c r="AD132" s="106"/>
      <c r="AE132" s="106"/>
      <c r="AF132" s="106"/>
      <c r="AG132" s="106"/>
      <c r="AH132" s="106"/>
      <c r="AI132" s="106"/>
      <c r="AJ132" s="106"/>
      <c r="AK132" s="107"/>
      <c r="AL132" s="103"/>
      <c r="AM132" s="103"/>
    </row>
    <row r="133" spans="3:39" x14ac:dyDescent="0.25">
      <c r="C133" s="102" t="str">
        <f>IF(OR(F133="",H133=""),"",IF(F133=H133,1,IF(F133&lt;H133,0,IF(F133-H133&lt;10,2,IF(F133&gt;H133,3,SE)))))</f>
        <v/>
      </c>
      <c r="D133" s="188" t="str">
        <f>V126</f>
        <v>8º CAMPEONATO  INGLÊS</v>
      </c>
      <c r="E133" s="188"/>
      <c r="F133" s="55"/>
      <c r="G133" s="20" t="s">
        <v>21</v>
      </c>
      <c r="H133" s="55"/>
      <c r="I133" s="188" t="str">
        <f>V125</f>
        <v>11º CAMPEONATO  ITALIANO</v>
      </c>
      <c r="J133" s="188"/>
      <c r="K133" s="188"/>
      <c r="L133" s="188"/>
      <c r="M133" s="188"/>
      <c r="N133" s="188"/>
      <c r="O133" s="188"/>
      <c r="P133" s="188"/>
      <c r="Q133" s="102" t="str">
        <f>IF(OR(H133="",F133=""),"",IF(H133=F133,1,IF(H133&lt;F133,0,IF(H133-F133&lt;10,2,IF(H133&gt;F133,3,SE)))))</f>
        <v/>
      </c>
      <c r="R133" s="103"/>
      <c r="S133" s="103"/>
      <c r="T133" s="103"/>
      <c r="U133" s="106"/>
      <c r="V133" s="106"/>
      <c r="W133" s="106"/>
      <c r="X133" s="106"/>
      <c r="Y133" s="106"/>
      <c r="Z133" s="106"/>
      <c r="AA133" s="106"/>
      <c r="AB133" s="106"/>
      <c r="AC133" s="106"/>
      <c r="AD133" s="106"/>
      <c r="AE133" s="106"/>
      <c r="AF133" s="106"/>
      <c r="AG133" s="106"/>
      <c r="AH133" s="106"/>
      <c r="AI133" s="106"/>
      <c r="AJ133" s="106"/>
      <c r="AK133" s="107"/>
      <c r="AL133" s="103"/>
      <c r="AM133" s="103"/>
    </row>
    <row r="134" spans="3:39" ht="15.75" thickBot="1" x14ac:dyDescent="0.3">
      <c r="C134" s="102" t="str">
        <f>IF(OR(F134="",H134=""),"",IF(F134=H134,1,IF(F134&lt;H134,0,IF(F134-H134&lt;10,2,IF(F134&gt;H134,3,SE)))))</f>
        <v/>
      </c>
      <c r="Q134" s="102" t="str">
        <f>IF(OR(H134="",F134=""),"",IF(H134=F134,1,IF(H134&lt;F134,0,IF(H134-F134&lt;10,2,IF(H134&gt;F134,3,SE)))))</f>
        <v/>
      </c>
      <c r="R134" s="103"/>
      <c r="S134" s="103"/>
      <c r="T134" s="103"/>
      <c r="U134" s="106"/>
      <c r="V134" s="106"/>
      <c r="W134" s="106"/>
      <c r="X134" s="106"/>
      <c r="Y134" s="106"/>
      <c r="Z134" s="106"/>
      <c r="AA134" s="106"/>
      <c r="AB134" s="106"/>
      <c r="AC134" s="106"/>
      <c r="AD134" s="106"/>
      <c r="AE134" s="106"/>
      <c r="AF134" s="106"/>
      <c r="AG134" s="106"/>
      <c r="AH134" s="106"/>
      <c r="AI134" s="106"/>
      <c r="AJ134" s="106"/>
      <c r="AK134" s="107"/>
      <c r="AL134" s="103"/>
      <c r="AM134" s="103"/>
    </row>
    <row r="135" spans="3:39" x14ac:dyDescent="0.25">
      <c r="C135" s="102" t="str">
        <f>IF(OR(F135="",H135=""),"",IF(F135=H135,1,IF(F135&lt;H135,0,IF(F135-H135&lt;10,2,IF(F135&gt;H135,3,SE)))))</f>
        <v/>
      </c>
      <c r="D135" s="182" t="s">
        <v>23</v>
      </c>
      <c r="E135" s="183"/>
      <c r="F135" s="183"/>
      <c r="G135" s="183"/>
      <c r="H135" s="183"/>
      <c r="I135" s="183"/>
      <c r="J135" s="183"/>
      <c r="K135" s="183"/>
      <c r="L135" s="183"/>
      <c r="M135" s="183"/>
      <c r="N135" s="183"/>
      <c r="O135" s="183"/>
      <c r="P135" s="184"/>
      <c r="Q135" s="102" t="str">
        <f>IF(OR(H135="",F135=""),"",IF(H135=F135,1,IF(H135&lt;F135,0,IF(H135-F135&lt;10,2,IF(H135&gt;F135,3,SE)))))</f>
        <v/>
      </c>
      <c r="R135" s="103"/>
      <c r="S135" s="103"/>
      <c r="T135" s="103"/>
      <c r="U135" s="106"/>
      <c r="V135" s="106"/>
      <c r="W135" s="106"/>
      <c r="X135" s="106"/>
      <c r="Y135" s="106"/>
      <c r="Z135" s="106"/>
      <c r="AA135" s="106"/>
      <c r="AB135" s="106"/>
      <c r="AC135" s="106"/>
      <c r="AD135" s="106"/>
      <c r="AE135" s="106"/>
      <c r="AF135" s="106"/>
      <c r="AG135" s="106"/>
      <c r="AH135" s="106"/>
      <c r="AI135" s="106"/>
      <c r="AJ135" s="106"/>
      <c r="AK135" s="107"/>
      <c r="AL135" s="103"/>
      <c r="AM135" s="103"/>
    </row>
    <row r="136" spans="3:39" ht="15.75" thickBot="1" x14ac:dyDescent="0.3">
      <c r="C136" s="102" t="str">
        <f>IF(OR(F136="",H136=""),"",IF(F136=H136,1,IF(F136&lt;H136,0,IF(F136-H136&lt;10,2,IF(F136&gt;H136,3,SE)))))</f>
        <v/>
      </c>
      <c r="D136" s="185"/>
      <c r="E136" s="186"/>
      <c r="F136" s="186"/>
      <c r="G136" s="186"/>
      <c r="H136" s="186"/>
      <c r="I136" s="186"/>
      <c r="J136" s="186"/>
      <c r="K136" s="186"/>
      <c r="L136" s="186"/>
      <c r="M136" s="186"/>
      <c r="N136" s="186"/>
      <c r="O136" s="186"/>
      <c r="P136" s="187"/>
      <c r="Q136" s="102" t="str">
        <f>IF(OR(H136="",F136=""),"",IF(H136=F136,1,IF(H136&lt;F136,0,IF(H136-F136&lt;10,2,IF(H136&gt;F136,3,SE)))))</f>
        <v/>
      </c>
      <c r="R136" s="103"/>
      <c r="S136" s="103"/>
      <c r="T136" s="103"/>
      <c r="U136" s="106"/>
      <c r="V136" s="106"/>
      <c r="W136" s="106"/>
      <c r="X136" s="106"/>
      <c r="Y136" s="106"/>
      <c r="Z136" s="106"/>
      <c r="AA136" s="106"/>
      <c r="AB136" s="106"/>
      <c r="AC136" s="106"/>
      <c r="AD136" s="106"/>
      <c r="AE136" s="106"/>
      <c r="AF136" s="106"/>
      <c r="AG136" s="106"/>
      <c r="AH136" s="106"/>
      <c r="AI136" s="106"/>
      <c r="AJ136" s="106"/>
      <c r="AK136" s="107"/>
      <c r="AL136" s="103"/>
      <c r="AM136" s="103"/>
    </row>
    <row r="137" spans="3:39" x14ac:dyDescent="0.25">
      <c r="C137" s="102" t="str">
        <f>IF(OR(F137="",H137=""),"",IF(F137=H137,1,IF(F137&lt;H137,0,IF(F137-H137&lt;10,2,IF(F137&gt;H137,3,SE)))))</f>
        <v/>
      </c>
      <c r="Q137" s="102" t="str">
        <f>IF(OR(H137="",F137=""),"",IF(H137=F137,1,IF(H137&lt;F137,0,IF(H137-F137&lt;10,2,IF(H137&gt;F137,3,SE)))))</f>
        <v/>
      </c>
      <c r="R137" s="103"/>
      <c r="S137" s="103"/>
      <c r="T137" s="103"/>
      <c r="U137" s="106"/>
      <c r="V137" s="106"/>
      <c r="W137" s="106"/>
      <c r="X137" s="106"/>
      <c r="Y137" s="106"/>
      <c r="Z137" s="106"/>
      <c r="AA137" s="106"/>
      <c r="AB137" s="106"/>
      <c r="AC137" s="106"/>
      <c r="AD137" s="106"/>
      <c r="AE137" s="106"/>
      <c r="AF137" s="106"/>
      <c r="AG137" s="106"/>
      <c r="AH137" s="106"/>
      <c r="AI137" s="106"/>
      <c r="AJ137" s="106"/>
      <c r="AK137" s="107"/>
      <c r="AL137" s="103"/>
      <c r="AM137" s="103"/>
    </row>
    <row r="138" spans="3:39" x14ac:dyDescent="0.25">
      <c r="C138" s="102" t="str">
        <f>IF(OR(F138="",H138=""),"",IF(F138=H138,1,IF(F138&lt;H138,0,IF(F138-H138&lt;10,2,IF(F138&gt;H138,3,SE)))))</f>
        <v/>
      </c>
      <c r="D138" s="188" t="str">
        <f>V127</f>
        <v>7º CAMPEONATO ESPANHOL</v>
      </c>
      <c r="E138" s="188"/>
      <c r="F138" s="55"/>
      <c r="G138" s="21" t="s">
        <v>21</v>
      </c>
      <c r="H138" s="55"/>
      <c r="I138" s="188" t="str">
        <f>V125</f>
        <v>11º CAMPEONATO  ITALIANO</v>
      </c>
      <c r="J138" s="188"/>
      <c r="K138" s="188"/>
      <c r="L138" s="188"/>
      <c r="M138" s="188"/>
      <c r="N138" s="188"/>
      <c r="O138" s="188"/>
      <c r="P138" s="188"/>
      <c r="Q138" s="102" t="str">
        <f>IF(OR(H138="",F138=""),"",IF(H138=F138,1,IF(H138&lt;F138,0,IF(H138-F138&lt;10,2,IF(H138&gt;F138,3,SE)))))</f>
        <v/>
      </c>
      <c r="R138" s="103"/>
      <c r="S138" s="103"/>
      <c r="T138" s="103"/>
      <c r="U138" s="106"/>
      <c r="V138" s="106"/>
      <c r="W138" s="106"/>
      <c r="X138" s="106"/>
      <c r="Y138" s="106"/>
      <c r="Z138" s="106"/>
      <c r="AA138" s="106"/>
      <c r="AB138" s="106"/>
      <c r="AC138" s="106"/>
      <c r="AD138" s="106"/>
      <c r="AE138" s="106"/>
      <c r="AF138" s="106"/>
      <c r="AG138" s="106"/>
      <c r="AH138" s="106"/>
      <c r="AI138" s="106"/>
      <c r="AJ138" s="106"/>
      <c r="AK138" s="107"/>
      <c r="AL138" s="103"/>
      <c r="AM138" s="103"/>
    </row>
    <row r="139" spans="3:39" x14ac:dyDescent="0.25">
      <c r="C139" s="102" t="str">
        <f>IF(OR(F139="",H139=""),"",IF(F139=H139,1,IF(F139&lt;H139,0,IF(F139-H139&lt;10,2,IF(F139&gt;H139,3,SE)))))</f>
        <v/>
      </c>
      <c r="D139" s="188" t="str">
        <f>V126</f>
        <v>8º CAMPEONATO  INGLÊS</v>
      </c>
      <c r="E139" s="188"/>
      <c r="F139" s="55"/>
      <c r="G139" s="21" t="s">
        <v>21</v>
      </c>
      <c r="H139" s="55"/>
      <c r="I139" s="188" t="str">
        <f>V124</f>
        <v>12º CAMPEONATO ESPANHOL</v>
      </c>
      <c r="J139" s="188"/>
      <c r="K139" s="188"/>
      <c r="L139" s="188"/>
      <c r="M139" s="188"/>
      <c r="N139" s="188"/>
      <c r="O139" s="188"/>
      <c r="P139" s="188"/>
      <c r="Q139" s="102" t="str">
        <f>IF(OR(H139="",F139=""),"",IF(H139=F139,1,IF(H139&lt;F139,0,IF(H139-F139&lt;10,2,IF(H139&gt;F139,3,SE)))))</f>
        <v/>
      </c>
      <c r="R139" s="103"/>
      <c r="S139" s="103"/>
      <c r="T139" s="103"/>
      <c r="U139" s="106"/>
      <c r="V139" s="106"/>
      <c r="W139" s="106"/>
      <c r="X139" s="106"/>
      <c r="Y139" s="106"/>
      <c r="Z139" s="106"/>
      <c r="AA139" s="106"/>
      <c r="AB139" s="106"/>
      <c r="AC139" s="106"/>
      <c r="AD139" s="106"/>
      <c r="AE139" s="106"/>
      <c r="AF139" s="106"/>
      <c r="AG139" s="106"/>
      <c r="AH139" s="106"/>
      <c r="AI139" s="106"/>
      <c r="AJ139" s="106"/>
      <c r="AK139" s="107"/>
      <c r="AL139" s="103"/>
      <c r="AM139" s="103"/>
    </row>
    <row r="140" spans="3:39" ht="15.75" thickBot="1" x14ac:dyDescent="0.3">
      <c r="C140" s="102" t="str">
        <f>IF(OR(F140="",H140=""),"",IF(F140=H140,1,IF(F140&lt;H140,0,IF(F140-H140&lt;10,2,IF(F140&gt;H140,3,SE)))))</f>
        <v/>
      </c>
      <c r="F140" s="23"/>
      <c r="Q140" s="102" t="str">
        <f>IF(OR(H140="",F140=""),"",IF(H140=F140,1,IF(H140&lt;F140,0,IF(H140-F140&lt;10,2,IF(H140&gt;F140,3,SE)))))</f>
        <v/>
      </c>
      <c r="R140" s="103"/>
      <c r="S140" s="103"/>
      <c r="T140" s="103"/>
      <c r="U140" s="106"/>
      <c r="V140" s="106"/>
      <c r="W140" s="106"/>
      <c r="X140" s="106"/>
      <c r="Y140" s="106"/>
      <c r="Z140" s="106"/>
      <c r="AA140" s="106"/>
      <c r="AB140" s="106"/>
      <c r="AC140" s="106"/>
      <c r="AD140" s="106"/>
      <c r="AE140" s="106"/>
      <c r="AF140" s="106"/>
      <c r="AG140" s="106"/>
      <c r="AH140" s="106"/>
      <c r="AI140" s="106"/>
      <c r="AJ140" s="106"/>
      <c r="AK140" s="107"/>
      <c r="AL140" s="103"/>
      <c r="AM140" s="103"/>
    </row>
    <row r="141" spans="3:39" x14ac:dyDescent="0.25">
      <c r="C141" s="102" t="str">
        <f>IF(OR(F141="",H141=""),"",IF(F141=H141,1,IF(F141&lt;H141,0,IF(F141-H141&lt;10,2,IF(F141&gt;H141,3,SE)))))</f>
        <v/>
      </c>
      <c r="D141" s="182" t="s">
        <v>24</v>
      </c>
      <c r="E141" s="183"/>
      <c r="F141" s="183"/>
      <c r="G141" s="183"/>
      <c r="H141" s="183"/>
      <c r="I141" s="183"/>
      <c r="J141" s="183"/>
      <c r="K141" s="183"/>
      <c r="L141" s="183"/>
      <c r="M141" s="183"/>
      <c r="N141" s="183"/>
      <c r="O141" s="183"/>
      <c r="P141" s="184"/>
      <c r="Q141" s="102" t="str">
        <f>IF(OR(H141="",F141=""),"",IF(H141=F141,1,IF(H141&lt;F141,0,IF(H141-F141&lt;10,2,IF(H141&gt;F141,3,SE)))))</f>
        <v/>
      </c>
      <c r="R141" s="103"/>
      <c r="S141" s="103"/>
      <c r="T141" s="103"/>
      <c r="U141" s="106"/>
      <c r="V141" s="106"/>
      <c r="W141" s="106"/>
      <c r="X141" s="106"/>
      <c r="Y141" s="106"/>
      <c r="Z141" s="106"/>
      <c r="AA141" s="106"/>
      <c r="AB141" s="106"/>
      <c r="AC141" s="106"/>
      <c r="AD141" s="106"/>
      <c r="AE141" s="106"/>
      <c r="AF141" s="106"/>
      <c r="AG141" s="106"/>
      <c r="AH141" s="106"/>
      <c r="AI141" s="106"/>
      <c r="AJ141" s="106"/>
      <c r="AK141" s="107"/>
      <c r="AL141" s="103"/>
      <c r="AM141" s="103"/>
    </row>
    <row r="142" spans="3:39" ht="15.75" thickBot="1" x14ac:dyDescent="0.3">
      <c r="C142" s="102" t="str">
        <f>IF(OR(F142="",H142=""),"",IF(F142=H142,1,IF(F142&lt;H142,0,IF(F142-H142&lt;10,2,IF(F142&gt;H142,3,SE)))))</f>
        <v/>
      </c>
      <c r="D142" s="185"/>
      <c r="E142" s="186"/>
      <c r="F142" s="186"/>
      <c r="G142" s="186"/>
      <c r="H142" s="186"/>
      <c r="I142" s="186"/>
      <c r="J142" s="186"/>
      <c r="K142" s="186"/>
      <c r="L142" s="186"/>
      <c r="M142" s="186"/>
      <c r="N142" s="186"/>
      <c r="O142" s="186"/>
      <c r="P142" s="187"/>
      <c r="Q142" s="102" t="str">
        <f>IF(OR(H142="",F142=""),"",IF(H142=F142,1,IF(H142&lt;F142,0,IF(H142-F142&lt;10,2,IF(H142&gt;F142,3,SE)))))</f>
        <v/>
      </c>
      <c r="R142" s="103"/>
      <c r="S142" s="103"/>
      <c r="T142" s="103"/>
      <c r="U142" s="106"/>
      <c r="V142" s="106"/>
      <c r="W142" s="106"/>
      <c r="X142" s="106"/>
      <c r="Y142" s="106"/>
      <c r="Z142" s="106"/>
      <c r="AA142" s="106"/>
      <c r="AB142" s="106"/>
      <c r="AC142" s="106"/>
      <c r="AD142" s="106"/>
      <c r="AE142" s="106"/>
      <c r="AF142" s="106"/>
      <c r="AG142" s="106"/>
      <c r="AH142" s="106"/>
      <c r="AI142" s="106"/>
      <c r="AJ142" s="106"/>
      <c r="AK142" s="107"/>
      <c r="AL142" s="103"/>
      <c r="AM142" s="103"/>
    </row>
    <row r="143" spans="3:39" x14ac:dyDescent="0.25">
      <c r="C143" s="102" t="str">
        <f>IF(OR(F143="",H143=""),"",IF(F143=H143,1,IF(F143&lt;H143,0,IF(F143-H143&lt;10,2,IF(F143&gt;H143,3,SE)))))</f>
        <v/>
      </c>
      <c r="Q143" s="102" t="str">
        <f>IF(OR(H143="",F143=""),"",IF(H143=F143,1,IF(H143&lt;F143,0,IF(H143-F143&lt;10,2,IF(H143&gt;F143,3,SE)))))</f>
        <v/>
      </c>
      <c r="R143" s="103"/>
      <c r="S143" s="103"/>
      <c r="T143" s="103"/>
      <c r="U143" s="106"/>
      <c r="V143" s="106"/>
      <c r="W143" s="106"/>
      <c r="X143" s="106"/>
      <c r="Y143" s="106"/>
      <c r="Z143" s="106"/>
      <c r="AA143" s="106"/>
      <c r="AB143" s="106"/>
      <c r="AC143" s="106"/>
      <c r="AD143" s="106"/>
      <c r="AE143" s="106"/>
      <c r="AF143" s="106"/>
      <c r="AG143" s="106"/>
      <c r="AH143" s="106"/>
      <c r="AI143" s="106"/>
      <c r="AJ143" s="106"/>
      <c r="AK143" s="107"/>
      <c r="AL143" s="103"/>
      <c r="AM143" s="103"/>
    </row>
    <row r="144" spans="3:39" x14ac:dyDescent="0.25">
      <c r="C144" s="102" t="str">
        <f>IF(OR(F144="",H144=""),"",IF(F144=H144,1,IF(F144&lt;H144,0,IF(F144-H144&lt;10,2,IF(F144&gt;H144,3,SE)))))</f>
        <v/>
      </c>
      <c r="D144" s="188" t="str">
        <f>V127</f>
        <v>7º CAMPEONATO ESPANHOL</v>
      </c>
      <c r="E144" s="188"/>
      <c r="F144" s="55"/>
      <c r="G144" s="21" t="s">
        <v>21</v>
      </c>
      <c r="H144" s="55"/>
      <c r="I144" s="188" t="str">
        <f>V126</f>
        <v>8º CAMPEONATO  INGLÊS</v>
      </c>
      <c r="J144" s="188"/>
      <c r="K144" s="188"/>
      <c r="L144" s="188"/>
      <c r="M144" s="188"/>
      <c r="N144" s="188"/>
      <c r="O144" s="188"/>
      <c r="P144" s="188"/>
      <c r="Q144" s="102" t="str">
        <f>IF(OR(H144="",F144=""),"",IF(H144=F144,1,IF(H144&lt;F144,0,IF(H144-F144&lt;10,2,IF(H144&gt;F144,3,SE)))))</f>
        <v/>
      </c>
      <c r="R144" s="103"/>
      <c r="S144" s="103"/>
      <c r="T144" s="103"/>
      <c r="U144" s="106"/>
      <c r="V144" s="106"/>
      <c r="W144" s="106"/>
      <c r="X144" s="106"/>
      <c r="Y144" s="106"/>
      <c r="Z144" s="106"/>
      <c r="AA144" s="106"/>
      <c r="AB144" s="106"/>
      <c r="AC144" s="106"/>
      <c r="AD144" s="106"/>
      <c r="AE144" s="106"/>
      <c r="AF144" s="106"/>
      <c r="AG144" s="106"/>
      <c r="AH144" s="106"/>
      <c r="AI144" s="106"/>
      <c r="AJ144" s="106"/>
      <c r="AK144" s="107"/>
      <c r="AL144" s="103"/>
      <c r="AM144" s="103"/>
    </row>
    <row r="145" spans="3:39" x14ac:dyDescent="0.25">
      <c r="C145" s="102" t="str">
        <f>IF(OR(F145="",H145=""),"",IF(F145=H145,1,IF(F145&lt;H145,0,IF(F145-H145&lt;10,2,IF(F145&gt;H145,3,SE)))))</f>
        <v/>
      </c>
      <c r="D145" s="188" t="str">
        <f>V125</f>
        <v>11º CAMPEONATO  ITALIANO</v>
      </c>
      <c r="E145" s="188"/>
      <c r="F145" s="55"/>
      <c r="G145" s="21" t="s">
        <v>21</v>
      </c>
      <c r="H145" s="55"/>
      <c r="I145" s="188" t="str">
        <f>V124</f>
        <v>12º CAMPEONATO ESPANHOL</v>
      </c>
      <c r="J145" s="188"/>
      <c r="K145" s="188"/>
      <c r="L145" s="188"/>
      <c r="M145" s="188"/>
      <c r="N145" s="188"/>
      <c r="O145" s="188"/>
      <c r="P145" s="188"/>
      <c r="Q145" s="102" t="str">
        <f>IF(OR(H145="",F145=""),"",IF(H145=F145,1,IF(H145&lt;F145,0,IF(H145-F145&lt;10,2,IF(H145&gt;F145,3,SE)))))</f>
        <v/>
      </c>
      <c r="R145" s="103"/>
      <c r="S145" s="103"/>
      <c r="T145" s="103"/>
      <c r="U145" s="106"/>
      <c r="V145" s="106"/>
      <c r="W145" s="106"/>
      <c r="X145" s="106"/>
      <c r="Y145" s="106"/>
      <c r="Z145" s="106"/>
      <c r="AA145" s="106"/>
      <c r="AB145" s="106"/>
      <c r="AC145" s="106"/>
      <c r="AD145" s="106"/>
      <c r="AE145" s="106"/>
      <c r="AF145" s="106"/>
      <c r="AG145" s="106"/>
      <c r="AH145" s="106"/>
      <c r="AI145" s="106"/>
      <c r="AJ145" s="106"/>
      <c r="AK145" s="107"/>
      <c r="AL145" s="103"/>
      <c r="AM145" s="103"/>
    </row>
    <row r="146" spans="3:39" ht="15.75" thickBot="1" x14ac:dyDescent="0.3">
      <c r="C146" s="102" t="str">
        <f>IF(OR(F146="",H146=""),"",IF(F146=H146,1,IF(F146&lt;H146,0,IF(F146-H146&lt;10,2,IF(F146&gt;H146,3,SE)))))</f>
        <v/>
      </c>
      <c r="Q146" s="102" t="str">
        <f>IF(OR(H146="",F146=""),"",IF(H146=F146,1,IF(H146&lt;F146,0,IF(H146-F146&lt;10,2,IF(H146&gt;F146,3,SE)))))</f>
        <v/>
      </c>
      <c r="R146" s="103"/>
      <c r="S146" s="103"/>
      <c r="T146" s="103"/>
      <c r="U146" s="106"/>
      <c r="V146" s="106"/>
      <c r="W146" s="106"/>
      <c r="X146" s="106"/>
      <c r="Y146" s="106"/>
      <c r="Z146" s="106"/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107"/>
      <c r="AL146" s="103"/>
      <c r="AM146" s="103"/>
    </row>
    <row r="147" spans="3:39" x14ac:dyDescent="0.25">
      <c r="C147" s="102" t="str">
        <f>IF(OR(F147="",H147=""),"",IF(F147=H147,1,IF(F147&lt;H147,0,IF(F147-H147&lt;10,2,IF(F147&gt;H147,3,SE)))))</f>
        <v/>
      </c>
      <c r="D147" s="182" t="s">
        <v>25</v>
      </c>
      <c r="E147" s="183"/>
      <c r="F147" s="183"/>
      <c r="G147" s="183"/>
      <c r="H147" s="183"/>
      <c r="I147" s="183"/>
      <c r="J147" s="183"/>
      <c r="K147" s="183"/>
      <c r="L147" s="183"/>
      <c r="M147" s="183"/>
      <c r="N147" s="183"/>
      <c r="O147" s="183"/>
      <c r="P147" s="184"/>
      <c r="Q147" s="102" t="str">
        <f>IF(OR(H147="",F147=""),"",IF(H147=F147,1,IF(H147&lt;F147,0,IF(H147-F147&lt;10,2,IF(H147&gt;F147,3,SE)))))</f>
        <v/>
      </c>
      <c r="R147" s="103"/>
      <c r="S147" s="103"/>
      <c r="T147" s="103"/>
      <c r="U147" s="106"/>
      <c r="V147" s="106"/>
      <c r="W147" s="106"/>
      <c r="X147" s="106"/>
      <c r="Y147" s="106"/>
      <c r="Z147" s="106"/>
      <c r="AA147" s="106"/>
      <c r="AB147" s="106"/>
      <c r="AC147" s="106"/>
      <c r="AD147" s="106"/>
      <c r="AE147" s="106"/>
      <c r="AF147" s="106"/>
      <c r="AG147" s="106"/>
      <c r="AH147" s="106"/>
      <c r="AI147" s="106"/>
      <c r="AJ147" s="106"/>
      <c r="AK147" s="107"/>
      <c r="AL147" s="103"/>
      <c r="AM147" s="103"/>
    </row>
    <row r="148" spans="3:39" ht="15.75" thickBot="1" x14ac:dyDescent="0.3">
      <c r="C148" s="102" t="str">
        <f>IF(OR(F148="",H148=""),"",IF(F148=H148,1,IF(F148&lt;H148,0,IF(F148-H148&lt;10,2,IF(F148&gt;H148,3,SE)))))</f>
        <v/>
      </c>
      <c r="D148" s="185"/>
      <c r="E148" s="186"/>
      <c r="F148" s="186"/>
      <c r="G148" s="186"/>
      <c r="H148" s="186"/>
      <c r="I148" s="186"/>
      <c r="J148" s="186"/>
      <c r="K148" s="186"/>
      <c r="L148" s="186"/>
      <c r="M148" s="186"/>
      <c r="N148" s="186"/>
      <c r="O148" s="186"/>
      <c r="P148" s="187"/>
      <c r="Q148" s="102" t="str">
        <f>IF(OR(H148="",F148=""),"",IF(H148=F148,1,IF(H148&lt;F148,0,IF(H148-F148&lt;10,2,IF(H148&gt;F148,3,SE)))))</f>
        <v/>
      </c>
      <c r="R148" s="103"/>
      <c r="S148" s="103"/>
      <c r="T148" s="103"/>
      <c r="U148" s="106"/>
      <c r="V148" s="106"/>
      <c r="W148" s="106"/>
      <c r="X148" s="106"/>
      <c r="Y148" s="106"/>
      <c r="Z148" s="106"/>
      <c r="AA148" s="106"/>
      <c r="AB148" s="106"/>
      <c r="AC148" s="106"/>
      <c r="AD148" s="106"/>
      <c r="AE148" s="106"/>
      <c r="AF148" s="106"/>
      <c r="AG148" s="106"/>
      <c r="AH148" s="106"/>
      <c r="AI148" s="106"/>
      <c r="AJ148" s="106"/>
      <c r="AK148" s="107"/>
      <c r="AL148" s="103"/>
      <c r="AM148" s="103"/>
    </row>
    <row r="149" spans="3:39" x14ac:dyDescent="0.25">
      <c r="C149" s="102" t="str">
        <f>IF(OR(F149="",H149=""),"",IF(F149=H149,1,IF(F149&lt;H149,0,IF(F149-H149&lt;10,2,IF(F149&gt;H149,3,SE)))))</f>
        <v/>
      </c>
      <c r="Q149" s="102" t="str">
        <f>IF(OR(H149="",F149=""),"",IF(H149=F149,1,IF(H149&lt;F149,0,IF(H149-F149&lt;10,2,IF(H149&gt;F149,3,SE)))))</f>
        <v/>
      </c>
      <c r="R149" s="103"/>
      <c r="S149" s="103"/>
      <c r="T149" s="103"/>
      <c r="U149" s="106"/>
      <c r="V149" s="106"/>
      <c r="W149" s="106"/>
      <c r="X149" s="106"/>
      <c r="Y149" s="106"/>
      <c r="Z149" s="106"/>
      <c r="AA149" s="106"/>
      <c r="AB149" s="106"/>
      <c r="AC149" s="106"/>
      <c r="AD149" s="106"/>
      <c r="AE149" s="106"/>
      <c r="AF149" s="106"/>
      <c r="AG149" s="106"/>
      <c r="AH149" s="106"/>
      <c r="AI149" s="106"/>
      <c r="AJ149" s="106"/>
      <c r="AK149" s="107"/>
      <c r="AL149" s="103"/>
      <c r="AM149" s="103"/>
    </row>
    <row r="150" spans="3:39" x14ac:dyDescent="0.25">
      <c r="C150" s="102" t="str">
        <f>IF(OR(F150="",H150=""),"",IF(F150=H150,1,IF(F150&lt;H150,0,IF(F150-H150&lt;10,2,IF(F150&gt;H150,3,SE)))))</f>
        <v/>
      </c>
      <c r="D150" s="188" t="str">
        <f>V127</f>
        <v>7º CAMPEONATO ESPANHOL</v>
      </c>
      <c r="E150" s="188"/>
      <c r="F150" s="55"/>
      <c r="G150" s="20" t="s">
        <v>21</v>
      </c>
      <c r="H150" s="55"/>
      <c r="I150" s="188" t="str">
        <f>V124</f>
        <v>12º CAMPEONATO ESPANHOL</v>
      </c>
      <c r="J150" s="188"/>
      <c r="K150" s="188"/>
      <c r="L150" s="188"/>
      <c r="M150" s="188"/>
      <c r="N150" s="188"/>
      <c r="O150" s="188"/>
      <c r="P150" s="188"/>
      <c r="Q150" s="102" t="str">
        <f>IF(OR(H150="",F150=""),"",IF(H150=F150,1,IF(H150&lt;F150,0,IF(H150-F150&lt;10,2,IF(H150&gt;F150,3,SE)))))</f>
        <v/>
      </c>
      <c r="R150" s="103"/>
      <c r="S150" s="103"/>
      <c r="T150" s="103"/>
      <c r="U150" s="106"/>
      <c r="V150" s="106"/>
      <c r="W150" s="106"/>
      <c r="X150" s="106"/>
      <c r="Y150" s="106"/>
      <c r="Z150" s="106"/>
      <c r="AA150" s="106"/>
      <c r="AB150" s="106"/>
      <c r="AC150" s="106"/>
      <c r="AD150" s="106"/>
      <c r="AE150" s="106"/>
      <c r="AF150" s="106"/>
      <c r="AG150" s="106"/>
      <c r="AH150" s="106"/>
      <c r="AI150" s="106"/>
      <c r="AJ150" s="106"/>
      <c r="AK150" s="107"/>
      <c r="AL150" s="103"/>
      <c r="AM150" s="103"/>
    </row>
    <row r="151" spans="3:39" x14ac:dyDescent="0.25">
      <c r="C151" s="102" t="str">
        <f>IF(OR(F151="",H151=""),"",IF(F151=H151,1,IF(F151&lt;H151,0,IF(F151-H151&lt;10,2,IF(F151&gt;H151,3,SE)))))</f>
        <v/>
      </c>
      <c r="D151" s="188" t="str">
        <f>V126</f>
        <v>8º CAMPEONATO  INGLÊS</v>
      </c>
      <c r="E151" s="188"/>
      <c r="F151" s="55"/>
      <c r="G151" s="20" t="s">
        <v>21</v>
      </c>
      <c r="H151" s="55"/>
      <c r="I151" s="188" t="str">
        <f>V125</f>
        <v>11º CAMPEONATO  ITALIANO</v>
      </c>
      <c r="J151" s="188"/>
      <c r="K151" s="188"/>
      <c r="L151" s="188"/>
      <c r="M151" s="188"/>
      <c r="N151" s="188"/>
      <c r="O151" s="188"/>
      <c r="P151" s="188"/>
      <c r="Q151" s="102" t="str">
        <f>IF(OR(H151="",F151=""),"",IF(H151=F151,1,IF(H151&lt;F151,0,IF(H151-F151&lt;10,2,IF(H151&gt;F151,3,SE)))))</f>
        <v/>
      </c>
      <c r="R151" s="103"/>
      <c r="S151" s="103"/>
      <c r="T151" s="103"/>
      <c r="U151" s="106"/>
      <c r="V151" s="106"/>
      <c r="W151" s="106"/>
      <c r="X151" s="106"/>
      <c r="Y151" s="106"/>
      <c r="Z151" s="106"/>
      <c r="AA151" s="106"/>
      <c r="AB151" s="106"/>
      <c r="AC151" s="106"/>
      <c r="AD151" s="106"/>
      <c r="AE151" s="106"/>
      <c r="AF151" s="106"/>
      <c r="AG151" s="106"/>
      <c r="AH151" s="106"/>
      <c r="AI151" s="106"/>
      <c r="AJ151" s="106"/>
      <c r="AK151" s="107"/>
      <c r="AL151" s="103"/>
      <c r="AM151" s="103"/>
    </row>
    <row r="152" spans="3:39" ht="15.75" thickBot="1" x14ac:dyDescent="0.3">
      <c r="C152" s="102" t="str">
        <f>IF(OR(F152="",H152=""),"",IF(F152=H152,1,IF(F152&lt;H152,0,IF(F152-H152&lt;10,2,IF(F152&gt;H152,3,SE)))))</f>
        <v/>
      </c>
      <c r="Q152" s="102" t="str">
        <f>IF(OR(H152="",F152=""),"",IF(H152=F152,1,IF(H152&lt;F152,0,IF(H152-F152&lt;10,2,IF(H152&gt;F152,3,SE)))))</f>
        <v/>
      </c>
      <c r="R152" s="103"/>
      <c r="S152" s="103"/>
      <c r="T152" s="103"/>
      <c r="U152" s="106"/>
      <c r="V152" s="106"/>
      <c r="W152" s="106"/>
      <c r="X152" s="106"/>
      <c r="Y152" s="106"/>
      <c r="Z152" s="106"/>
      <c r="AA152" s="106"/>
      <c r="AB152" s="106"/>
      <c r="AC152" s="106"/>
      <c r="AD152" s="106"/>
      <c r="AE152" s="106"/>
      <c r="AF152" s="106"/>
      <c r="AG152" s="106"/>
      <c r="AH152" s="106"/>
      <c r="AI152" s="106"/>
      <c r="AJ152" s="106"/>
      <c r="AK152" s="107"/>
      <c r="AL152" s="103"/>
      <c r="AM152" s="103"/>
    </row>
    <row r="153" spans="3:39" x14ac:dyDescent="0.25">
      <c r="C153" s="102" t="str">
        <f>IF(OR(F153="",H153=""),"",IF(F153=H153,1,IF(F153&lt;H153,0,IF(F153-H153&lt;10,2,IF(F153&gt;H153,3,SE)))))</f>
        <v/>
      </c>
      <c r="D153" s="182" t="s">
        <v>26</v>
      </c>
      <c r="E153" s="183"/>
      <c r="F153" s="183"/>
      <c r="G153" s="183"/>
      <c r="H153" s="183"/>
      <c r="I153" s="183"/>
      <c r="J153" s="183"/>
      <c r="K153" s="183"/>
      <c r="L153" s="183"/>
      <c r="M153" s="183"/>
      <c r="N153" s="183"/>
      <c r="O153" s="183"/>
      <c r="P153" s="184"/>
      <c r="Q153" s="102" t="str">
        <f>IF(OR(H153="",F153=""),"",IF(H153=F153,1,IF(H153&lt;F153,0,IF(H153-F153&lt;10,2,IF(H153&gt;F153,3,SE)))))</f>
        <v/>
      </c>
      <c r="R153" s="103"/>
      <c r="S153" s="103"/>
      <c r="T153" s="103"/>
      <c r="U153" s="106"/>
      <c r="V153" s="106"/>
      <c r="W153" s="106"/>
      <c r="X153" s="106"/>
      <c r="Y153" s="106"/>
      <c r="Z153" s="106"/>
      <c r="AA153" s="106"/>
      <c r="AB153" s="106"/>
      <c r="AC153" s="106"/>
      <c r="AD153" s="106"/>
      <c r="AE153" s="106"/>
      <c r="AF153" s="106"/>
      <c r="AG153" s="106"/>
      <c r="AH153" s="106"/>
      <c r="AI153" s="106"/>
      <c r="AJ153" s="106"/>
      <c r="AK153" s="107"/>
      <c r="AL153" s="103"/>
      <c r="AM153" s="103"/>
    </row>
    <row r="154" spans="3:39" ht="15.75" thickBot="1" x14ac:dyDescent="0.3">
      <c r="C154" s="102" t="str">
        <f>IF(OR(F154="",H154=""),"",IF(F154=H154,1,IF(F154&lt;H154,0,IF(F154-H154&lt;10,2,IF(F154&gt;H154,3,SE)))))</f>
        <v/>
      </c>
      <c r="D154" s="185"/>
      <c r="E154" s="186"/>
      <c r="F154" s="186"/>
      <c r="G154" s="186"/>
      <c r="H154" s="186"/>
      <c r="I154" s="186"/>
      <c r="J154" s="186"/>
      <c r="K154" s="186"/>
      <c r="L154" s="186"/>
      <c r="M154" s="186"/>
      <c r="N154" s="186"/>
      <c r="O154" s="186"/>
      <c r="P154" s="187"/>
      <c r="Q154" s="102" t="str">
        <f>IF(OR(H154="",F154=""),"",IF(H154=F154,1,IF(H154&lt;F154,0,IF(H154-F154&lt;10,2,IF(H154&gt;F154,3,SE)))))</f>
        <v/>
      </c>
      <c r="R154" s="103"/>
      <c r="S154" s="103"/>
      <c r="T154" s="103"/>
      <c r="U154" s="106"/>
      <c r="V154" s="106"/>
      <c r="W154" s="106"/>
      <c r="X154" s="106"/>
      <c r="Y154" s="106"/>
      <c r="Z154" s="106"/>
      <c r="AA154" s="106"/>
      <c r="AB154" s="106"/>
      <c r="AC154" s="106"/>
      <c r="AD154" s="106"/>
      <c r="AE154" s="106"/>
      <c r="AF154" s="106"/>
      <c r="AG154" s="106"/>
      <c r="AH154" s="106"/>
      <c r="AI154" s="106"/>
      <c r="AJ154" s="106"/>
      <c r="AK154" s="107"/>
      <c r="AL154" s="103"/>
      <c r="AM154" s="103"/>
    </row>
    <row r="155" spans="3:39" x14ac:dyDescent="0.25">
      <c r="C155" s="102" t="str">
        <f>IF(OR(F155="",H155=""),"",IF(F155=H155,1,IF(F155&lt;H155,0,IF(F155-H155&lt;10,2,IF(F155&gt;H155,3,SE)))))</f>
        <v/>
      </c>
      <c r="Q155" s="102" t="str">
        <f>IF(OR(H155="",F155=""),"",IF(H155=F155,1,IF(H155&lt;F155,0,IF(H155-F155&lt;10,2,IF(H155&gt;F155,3,SE)))))</f>
        <v/>
      </c>
      <c r="R155" s="103"/>
      <c r="S155" s="103"/>
      <c r="T155" s="103"/>
      <c r="U155" s="106"/>
      <c r="V155" s="106"/>
      <c r="W155" s="106"/>
      <c r="X155" s="106"/>
      <c r="Y155" s="106"/>
      <c r="Z155" s="106"/>
      <c r="AA155" s="106"/>
      <c r="AB155" s="106"/>
      <c r="AC155" s="106"/>
      <c r="AD155" s="106"/>
      <c r="AE155" s="106"/>
      <c r="AF155" s="106"/>
      <c r="AG155" s="106"/>
      <c r="AH155" s="106"/>
      <c r="AI155" s="106"/>
      <c r="AJ155" s="106"/>
      <c r="AK155" s="107"/>
      <c r="AL155" s="103"/>
      <c r="AM155" s="103"/>
    </row>
    <row r="156" spans="3:39" x14ac:dyDescent="0.25">
      <c r="C156" s="102" t="str">
        <f>IF(OR(F156="",H156=""),"",IF(F156=H156,1,IF(F156&lt;H156,0,IF(F156-H156&lt;10,2,IF(F156&gt;H156,3,SE)))))</f>
        <v/>
      </c>
      <c r="D156" s="188" t="str">
        <f>V127</f>
        <v>7º CAMPEONATO ESPANHOL</v>
      </c>
      <c r="E156" s="188"/>
      <c r="F156" s="55"/>
      <c r="G156" s="21" t="s">
        <v>21</v>
      </c>
      <c r="H156" s="55"/>
      <c r="I156" s="188" t="str">
        <f>V125</f>
        <v>11º CAMPEONATO  ITALIANO</v>
      </c>
      <c r="J156" s="188"/>
      <c r="K156" s="188"/>
      <c r="L156" s="188"/>
      <c r="M156" s="188"/>
      <c r="N156" s="188"/>
      <c r="O156" s="188"/>
      <c r="P156" s="188"/>
      <c r="Q156" s="102" t="str">
        <f>IF(OR(H156="",F156=""),"",IF(H156=F156,1,IF(H156&lt;F156,0,IF(H156-F156&lt;10,2,IF(H156&gt;F156,3,SE)))))</f>
        <v/>
      </c>
      <c r="R156" s="103"/>
      <c r="S156" s="103"/>
      <c r="T156" s="103"/>
      <c r="U156" s="106"/>
      <c r="V156" s="106"/>
      <c r="W156" s="106"/>
      <c r="X156" s="106"/>
      <c r="Y156" s="106"/>
      <c r="Z156" s="106"/>
      <c r="AA156" s="106"/>
      <c r="AB156" s="106"/>
      <c r="AC156" s="106"/>
      <c r="AD156" s="106"/>
      <c r="AE156" s="106"/>
      <c r="AF156" s="106"/>
      <c r="AG156" s="106"/>
      <c r="AH156" s="106"/>
      <c r="AI156" s="106"/>
      <c r="AJ156" s="106"/>
      <c r="AK156" s="107"/>
      <c r="AL156" s="103"/>
      <c r="AM156" s="103"/>
    </row>
    <row r="157" spans="3:39" x14ac:dyDescent="0.25">
      <c r="C157" s="102" t="str">
        <f>IF(OR(F157="",H157=""),"",IF(F157=H157,1,IF(F157&lt;H157,0,IF(F157-H157&lt;10,2,IF(F157&gt;H157,3,SE)))))</f>
        <v/>
      </c>
      <c r="D157" s="188" t="str">
        <f>V126</f>
        <v>8º CAMPEONATO  INGLÊS</v>
      </c>
      <c r="E157" s="188"/>
      <c r="F157" s="55"/>
      <c r="G157" s="21" t="s">
        <v>21</v>
      </c>
      <c r="H157" s="55"/>
      <c r="I157" s="188" t="str">
        <f>V124</f>
        <v>12º CAMPEONATO ESPANHOL</v>
      </c>
      <c r="J157" s="188"/>
      <c r="K157" s="188"/>
      <c r="L157" s="188"/>
      <c r="M157" s="188"/>
      <c r="N157" s="188"/>
      <c r="O157" s="188"/>
      <c r="P157" s="188"/>
      <c r="Q157" s="102" t="str">
        <f>IF(OR(H157="",F157=""),"",IF(H157=F157,1,IF(H157&lt;F157,0,IF(H157-F157&lt;10,2,IF(H157&gt;F157,3,SE)))))</f>
        <v/>
      </c>
      <c r="R157" s="103"/>
      <c r="S157" s="103"/>
      <c r="T157" s="103"/>
      <c r="U157" s="106"/>
      <c r="V157" s="106"/>
      <c r="W157" s="106"/>
      <c r="X157" s="106"/>
      <c r="Y157" s="106"/>
      <c r="Z157" s="106"/>
      <c r="AA157" s="106"/>
      <c r="AB157" s="106"/>
      <c r="AC157" s="106"/>
      <c r="AD157" s="106"/>
      <c r="AE157" s="106"/>
      <c r="AF157" s="106"/>
      <c r="AG157" s="106"/>
      <c r="AH157" s="106"/>
      <c r="AI157" s="106"/>
      <c r="AJ157" s="106"/>
      <c r="AK157" s="107"/>
      <c r="AL157" s="103"/>
      <c r="AM157" s="103"/>
    </row>
    <row r="158" spans="3:39" ht="15.75" thickBot="1" x14ac:dyDescent="0.3">
      <c r="C158" s="102" t="str">
        <f>IF(OR(F158="",H158=""),"",IF(F158=H158,1,IF(F158&lt;H158,0,IF(F158-H158&lt;10,2,IF(F158&gt;H158,3,SE)))))</f>
        <v/>
      </c>
      <c r="Q158" s="102" t="str">
        <f>IF(OR(H158="",F158=""),"",IF(H158=F158,1,IF(H158&lt;F158,0,IF(H158-F158&lt;10,2,IF(H158&gt;F158,3,SE)))))</f>
        <v/>
      </c>
      <c r="R158" s="103"/>
      <c r="S158" s="103"/>
      <c r="T158" s="103"/>
      <c r="U158" s="106"/>
      <c r="V158" s="106"/>
      <c r="W158" s="106"/>
      <c r="X158" s="106"/>
      <c r="Y158" s="106"/>
      <c r="Z158" s="106"/>
      <c r="AA158" s="106"/>
      <c r="AB158" s="106"/>
      <c r="AC158" s="106"/>
      <c r="AD158" s="106"/>
      <c r="AE158" s="106"/>
      <c r="AF158" s="106"/>
      <c r="AG158" s="106"/>
      <c r="AH158" s="106"/>
      <c r="AI158" s="106"/>
      <c r="AJ158" s="106"/>
      <c r="AK158" s="107"/>
      <c r="AL158" s="103"/>
      <c r="AM158" s="103"/>
    </row>
    <row r="159" spans="3:39" x14ac:dyDescent="0.25">
      <c r="C159" s="102" t="str">
        <f>IF(OR(F159="",H159=""),"",IF(F159=H159,1,IF(F159&lt;H159,0,IF(F159-H159&lt;10,2,IF(F159&gt;H159,3,SE)))))</f>
        <v/>
      </c>
      <c r="D159" s="182" t="s">
        <v>27</v>
      </c>
      <c r="E159" s="183"/>
      <c r="F159" s="183"/>
      <c r="G159" s="183"/>
      <c r="H159" s="183"/>
      <c r="I159" s="183"/>
      <c r="J159" s="183"/>
      <c r="K159" s="183"/>
      <c r="L159" s="183"/>
      <c r="M159" s="183"/>
      <c r="N159" s="183"/>
      <c r="O159" s="183"/>
      <c r="P159" s="184"/>
      <c r="Q159" s="102" t="str">
        <f>IF(OR(H159="",F159=""),"",IF(H159=F159,1,IF(H159&lt;F159,0,IF(H159-F159&lt;10,2,IF(H159&gt;F159,3,SE)))))</f>
        <v/>
      </c>
      <c r="R159" s="103"/>
      <c r="S159" s="103"/>
      <c r="T159" s="103"/>
      <c r="U159" s="106"/>
      <c r="V159" s="106"/>
      <c r="W159" s="106"/>
      <c r="X159" s="106"/>
      <c r="Y159" s="106"/>
      <c r="Z159" s="106"/>
      <c r="AA159" s="106"/>
      <c r="AB159" s="106"/>
      <c r="AC159" s="106"/>
      <c r="AD159" s="106"/>
      <c r="AE159" s="106"/>
      <c r="AF159" s="106"/>
      <c r="AG159" s="106"/>
      <c r="AH159" s="106"/>
      <c r="AI159" s="106"/>
      <c r="AJ159" s="106"/>
      <c r="AK159" s="107"/>
      <c r="AL159" s="103"/>
      <c r="AM159" s="103"/>
    </row>
    <row r="160" spans="3:39" ht="15.75" thickBot="1" x14ac:dyDescent="0.3">
      <c r="C160" s="102" t="str">
        <f>IF(OR(F160="",H160=""),"",IF(F160=H160,1,IF(F160&lt;H160,0,IF(F160-H160&lt;10,2,IF(F160&gt;H160,3,SE)))))</f>
        <v/>
      </c>
      <c r="D160" s="185"/>
      <c r="E160" s="186"/>
      <c r="F160" s="186"/>
      <c r="G160" s="186"/>
      <c r="H160" s="186"/>
      <c r="I160" s="186"/>
      <c r="J160" s="186"/>
      <c r="K160" s="186"/>
      <c r="L160" s="186"/>
      <c r="M160" s="186"/>
      <c r="N160" s="186"/>
      <c r="O160" s="186"/>
      <c r="P160" s="187"/>
      <c r="Q160" s="102" t="str">
        <f>IF(OR(H160="",F160=""),"",IF(H160=F160,1,IF(H160&lt;F160,0,IF(H160-F160&lt;10,2,IF(H160&gt;F160,3,SE)))))</f>
        <v/>
      </c>
      <c r="R160" s="103"/>
      <c r="S160" s="103"/>
      <c r="T160" s="103"/>
      <c r="U160" s="106"/>
      <c r="V160" s="106"/>
      <c r="W160" s="106"/>
      <c r="X160" s="106"/>
      <c r="Y160" s="106"/>
      <c r="Z160" s="106"/>
      <c r="AA160" s="106"/>
      <c r="AB160" s="106"/>
      <c r="AC160" s="106"/>
      <c r="AD160" s="106"/>
      <c r="AE160" s="106"/>
      <c r="AF160" s="106"/>
      <c r="AG160" s="106"/>
      <c r="AH160" s="106"/>
      <c r="AI160" s="106"/>
      <c r="AJ160" s="106"/>
      <c r="AK160" s="107"/>
      <c r="AL160" s="103"/>
      <c r="AM160" s="103"/>
    </row>
    <row r="161" spans="3:39" x14ac:dyDescent="0.25">
      <c r="C161" s="102" t="str">
        <f>IF(OR(F161="",H161=""),"",IF(F161=H161,1,IF(F161&lt;H161,0,IF(F161-H161&lt;10,2,IF(F161&gt;H161,3,SE)))))</f>
        <v/>
      </c>
      <c r="Q161" s="102" t="str">
        <f>IF(OR(H161="",F161=""),"",IF(H161=F161,1,IF(H161&lt;F161,0,IF(H161-F161&lt;10,2,IF(H161&gt;F161,3,SE)))))</f>
        <v/>
      </c>
      <c r="R161" s="103"/>
      <c r="S161" s="103"/>
      <c r="T161" s="103"/>
      <c r="U161" s="106"/>
      <c r="V161" s="106"/>
      <c r="W161" s="106"/>
      <c r="X161" s="106"/>
      <c r="Y161" s="106"/>
      <c r="Z161" s="106"/>
      <c r="AA161" s="106"/>
      <c r="AB161" s="106"/>
      <c r="AC161" s="106"/>
      <c r="AD161" s="106"/>
      <c r="AE161" s="106"/>
      <c r="AF161" s="106"/>
      <c r="AG161" s="106"/>
      <c r="AH161" s="106"/>
      <c r="AI161" s="106"/>
      <c r="AJ161" s="106"/>
      <c r="AK161" s="107"/>
      <c r="AL161" s="103"/>
      <c r="AM161" s="103"/>
    </row>
    <row r="162" spans="3:39" x14ac:dyDescent="0.25">
      <c r="C162" s="102" t="str">
        <f>IF(OR(F162="",H162=""),"",IF(F162=H162,1,IF(F162&lt;H162,0,IF(F162-H162&lt;10,2,IF(F162&gt;H162,3,SE)))))</f>
        <v/>
      </c>
      <c r="D162" s="188" t="str">
        <f>V127</f>
        <v>7º CAMPEONATO ESPANHOL</v>
      </c>
      <c r="E162" s="188"/>
      <c r="F162" s="55"/>
      <c r="G162" s="20" t="s">
        <v>21</v>
      </c>
      <c r="H162" s="55"/>
      <c r="I162" s="188" t="str">
        <f>V126</f>
        <v>8º CAMPEONATO  INGLÊS</v>
      </c>
      <c r="J162" s="188"/>
      <c r="K162" s="188"/>
      <c r="L162" s="188"/>
      <c r="M162" s="188"/>
      <c r="N162" s="188"/>
      <c r="O162" s="188"/>
      <c r="P162" s="188"/>
      <c r="Q162" s="102" t="str">
        <f>IF(OR(H162="",F162=""),"",IF(H162=F162,1,IF(H162&lt;F162,0,IF(H162-F162&lt;10,2,IF(H162&gt;F162,3,SE)))))</f>
        <v/>
      </c>
      <c r="R162" s="103"/>
      <c r="S162" s="103"/>
      <c r="T162" s="103"/>
      <c r="U162" s="106"/>
      <c r="V162" s="106"/>
      <c r="W162" s="106"/>
      <c r="X162" s="106"/>
      <c r="Y162" s="106"/>
      <c r="Z162" s="106"/>
      <c r="AA162" s="106"/>
      <c r="AB162" s="106"/>
      <c r="AC162" s="106"/>
      <c r="AD162" s="106"/>
      <c r="AE162" s="106"/>
      <c r="AF162" s="106"/>
      <c r="AG162" s="106"/>
      <c r="AH162" s="106"/>
      <c r="AI162" s="106"/>
      <c r="AJ162" s="106"/>
      <c r="AK162" s="107"/>
      <c r="AL162" s="103"/>
      <c r="AM162" s="103"/>
    </row>
    <row r="163" spans="3:39" x14ac:dyDescent="0.25">
      <c r="C163" s="102" t="str">
        <f>IF(OR(F163="",H163=""),"",IF(F163=H163,1,IF(F163&lt;H163,0,IF(F163-H163&lt;10,2,IF(F163&gt;H163,3,SE)))))</f>
        <v/>
      </c>
      <c r="D163" s="188" t="str">
        <f>V125</f>
        <v>11º CAMPEONATO  ITALIANO</v>
      </c>
      <c r="E163" s="188"/>
      <c r="F163" s="55"/>
      <c r="G163" s="20" t="s">
        <v>21</v>
      </c>
      <c r="H163" s="55"/>
      <c r="I163" s="188" t="str">
        <f>V124</f>
        <v>12º CAMPEONATO ESPANHOL</v>
      </c>
      <c r="J163" s="188"/>
      <c r="K163" s="188"/>
      <c r="L163" s="188"/>
      <c r="M163" s="188"/>
      <c r="N163" s="188"/>
      <c r="O163" s="188"/>
      <c r="P163" s="188"/>
      <c r="Q163" s="102" t="str">
        <f>IF(OR(H163="",F163=""),"",IF(H163=F163,1,IF(H163&lt;F163,0,IF(H163-F163&lt;10,2,IF(H163&gt;F163,3,SE)))))</f>
        <v/>
      </c>
      <c r="R163" s="103"/>
      <c r="S163" s="103"/>
      <c r="T163" s="103"/>
      <c r="U163" s="106"/>
      <c r="V163" s="106"/>
      <c r="W163" s="106"/>
      <c r="X163" s="106"/>
      <c r="Y163" s="106"/>
      <c r="Z163" s="106"/>
      <c r="AA163" s="106"/>
      <c r="AB163" s="106"/>
      <c r="AC163" s="106"/>
      <c r="AD163" s="106"/>
      <c r="AE163" s="106"/>
      <c r="AF163" s="106"/>
      <c r="AG163" s="106"/>
      <c r="AH163" s="106"/>
      <c r="AI163" s="106"/>
      <c r="AJ163" s="106"/>
      <c r="AK163" s="107"/>
      <c r="AL163" s="103"/>
      <c r="AM163" s="103"/>
    </row>
    <row r="164" spans="3:39" x14ac:dyDescent="0.25">
      <c r="C164" s="102"/>
      <c r="D164" s="24"/>
      <c r="E164" s="24"/>
      <c r="F164" s="25"/>
      <c r="G164" s="26"/>
      <c r="H164" s="25"/>
      <c r="I164" s="24"/>
      <c r="J164" s="24"/>
      <c r="K164" s="24"/>
      <c r="L164" s="24"/>
      <c r="M164" s="24"/>
      <c r="N164" s="24"/>
      <c r="O164" s="24"/>
      <c r="P164" s="24"/>
      <c r="Q164" s="102"/>
      <c r="R164" s="103" t="s">
        <v>6</v>
      </c>
      <c r="S164" s="105"/>
      <c r="T164" s="103"/>
      <c r="U164" s="106"/>
      <c r="V164" s="106"/>
      <c r="W164" s="106"/>
      <c r="X164" s="106"/>
      <c r="Y164" s="106"/>
      <c r="Z164" s="106"/>
      <c r="AA164" s="106"/>
      <c r="AB164" s="106"/>
      <c r="AC164" s="106"/>
      <c r="AD164" s="106"/>
      <c r="AE164" s="106"/>
      <c r="AF164" s="106"/>
      <c r="AG164" s="106"/>
      <c r="AH164" s="106"/>
      <c r="AI164" s="106"/>
      <c r="AJ164" s="106"/>
      <c r="AK164" s="107"/>
      <c r="AL164" s="103"/>
      <c r="AM164" s="103"/>
    </row>
    <row r="165" spans="3:39" x14ac:dyDescent="0.25">
      <c r="C165" s="102"/>
      <c r="D165" s="24"/>
      <c r="E165" s="24"/>
      <c r="F165" s="25"/>
      <c r="G165" s="26"/>
      <c r="H165" s="25"/>
      <c r="I165" s="24"/>
      <c r="J165" s="24"/>
      <c r="K165" s="24"/>
      <c r="L165" s="24"/>
      <c r="M165" s="24"/>
      <c r="N165" s="24"/>
      <c r="O165" s="24"/>
      <c r="P165" s="24"/>
      <c r="Q165" s="102"/>
      <c r="R165" s="103" t="s">
        <v>15</v>
      </c>
      <c r="S165" s="105"/>
      <c r="T165" s="103"/>
      <c r="U165" s="106"/>
      <c r="V165" s="106"/>
      <c r="W165" s="106"/>
      <c r="X165" s="106"/>
      <c r="Y165" s="106"/>
      <c r="Z165" s="106"/>
      <c r="AA165" s="106"/>
      <c r="AB165" s="106"/>
      <c r="AC165" s="106"/>
      <c r="AD165" s="106"/>
      <c r="AE165" s="106"/>
      <c r="AF165" s="106"/>
      <c r="AG165" s="106"/>
      <c r="AH165" s="106"/>
      <c r="AI165" s="106"/>
      <c r="AJ165" s="106"/>
      <c r="AK165" s="107"/>
      <c r="AL165" s="103"/>
      <c r="AM165" s="103"/>
    </row>
    <row r="166" spans="3:39" x14ac:dyDescent="0.25">
      <c r="C166" s="102"/>
      <c r="D166" s="24"/>
      <c r="E166" s="24"/>
      <c r="F166" s="25"/>
      <c r="G166" s="26"/>
      <c r="H166" s="25"/>
      <c r="I166" s="24"/>
      <c r="J166" s="24"/>
      <c r="K166" s="24"/>
      <c r="L166" s="24"/>
      <c r="M166" s="24"/>
      <c r="N166" s="24"/>
      <c r="O166" s="24"/>
      <c r="P166" s="24"/>
      <c r="Q166" s="102"/>
      <c r="R166" s="103" t="s">
        <v>53</v>
      </c>
      <c r="T166" s="103"/>
      <c r="U166" s="106"/>
      <c r="V166" s="106"/>
      <c r="W166" s="106"/>
      <c r="X166" s="106"/>
      <c r="Y166" s="106"/>
      <c r="Z166" s="106"/>
      <c r="AA166" s="106"/>
      <c r="AB166" s="106"/>
      <c r="AC166" s="106"/>
      <c r="AD166" s="106"/>
      <c r="AE166" s="106"/>
      <c r="AF166" s="106"/>
      <c r="AG166" s="106"/>
      <c r="AH166" s="106"/>
      <c r="AI166" s="106"/>
      <c r="AJ166" s="106"/>
      <c r="AK166" s="107"/>
      <c r="AL166" s="103"/>
      <c r="AM166" s="103"/>
    </row>
    <row r="167" spans="3:39" x14ac:dyDescent="0.25">
      <c r="C167" s="102"/>
      <c r="D167" s="24"/>
      <c r="E167" s="24"/>
      <c r="F167" s="25"/>
      <c r="G167" s="26"/>
      <c r="H167" s="25"/>
      <c r="I167" s="24"/>
      <c r="J167" s="24"/>
      <c r="K167" s="24"/>
      <c r="L167" s="24"/>
      <c r="M167" s="24"/>
      <c r="N167" s="24"/>
      <c r="O167" s="24"/>
      <c r="P167" s="24"/>
      <c r="Q167" s="102"/>
      <c r="R167" s="103" t="s">
        <v>54</v>
      </c>
      <c r="S167" s="103"/>
      <c r="T167" s="103"/>
      <c r="U167" s="106"/>
      <c r="V167" s="106"/>
      <c r="W167" s="106"/>
      <c r="X167" s="106"/>
      <c r="Y167" s="106"/>
      <c r="Z167" s="106"/>
      <c r="AA167" s="106"/>
      <c r="AB167" s="106"/>
      <c r="AC167" s="106"/>
      <c r="AD167" s="106"/>
      <c r="AE167" s="106"/>
      <c r="AF167" s="106"/>
      <c r="AG167" s="106"/>
      <c r="AH167" s="106"/>
      <c r="AI167" s="106"/>
      <c r="AJ167" s="106"/>
      <c r="AK167" s="107"/>
      <c r="AL167" s="103"/>
      <c r="AM167" s="103"/>
    </row>
    <row r="168" spans="3:39" x14ac:dyDescent="0.25">
      <c r="C168" s="102"/>
      <c r="D168" s="24"/>
      <c r="E168" s="24"/>
      <c r="F168" s="25"/>
      <c r="G168" s="26"/>
      <c r="H168" s="25"/>
      <c r="I168" s="24"/>
      <c r="J168" s="24"/>
      <c r="K168" s="24"/>
      <c r="L168" s="24"/>
      <c r="M168" s="24"/>
      <c r="N168" s="24"/>
      <c r="O168" s="24"/>
      <c r="P168" s="24"/>
      <c r="Q168" s="102"/>
      <c r="R168" s="103" t="s">
        <v>55</v>
      </c>
      <c r="S168" s="103"/>
      <c r="T168" s="103"/>
      <c r="U168" s="106"/>
      <c r="V168" s="106"/>
      <c r="W168" s="106"/>
      <c r="X168" s="106"/>
      <c r="Y168" s="106"/>
      <c r="Z168" s="106"/>
      <c r="AA168" s="106"/>
      <c r="AB168" s="106"/>
      <c r="AC168" s="106"/>
      <c r="AD168" s="106"/>
      <c r="AE168" s="106"/>
      <c r="AF168" s="106"/>
      <c r="AG168" s="106"/>
      <c r="AH168" s="106"/>
      <c r="AI168" s="106"/>
      <c r="AJ168" s="106"/>
      <c r="AK168" s="107"/>
      <c r="AL168" s="103"/>
      <c r="AM168" s="103"/>
    </row>
    <row r="169" spans="3:39" ht="15.75" thickBot="1" x14ac:dyDescent="0.3">
      <c r="C169" s="102" t="str">
        <f>IF(OR(F169="",H169=""),"",IF(F169=H169,1,IF(F169&lt;H169,0,IF(F169-H169&lt;10,2,IF(F169&gt;H169,3,SE)))))</f>
        <v/>
      </c>
      <c r="Q169" s="102" t="str">
        <f>IF(OR(H169="",F169=""),"",IF(H169=F169,1,IF(H169&lt;F169,0,IF(H169-F169&lt;10,2,IF(H169&gt;F169,3,SE)))))</f>
        <v/>
      </c>
      <c r="R169" s="103" t="s">
        <v>56</v>
      </c>
      <c r="S169" s="103"/>
      <c r="T169" s="103"/>
      <c r="U169" s="106"/>
      <c r="V169" s="106"/>
      <c r="W169" s="106"/>
      <c r="X169" s="106"/>
      <c r="Y169" s="106"/>
      <c r="Z169" s="106"/>
      <c r="AA169" s="106"/>
      <c r="AB169" s="106"/>
      <c r="AC169" s="106"/>
      <c r="AD169" s="106"/>
      <c r="AE169" s="106"/>
      <c r="AF169" s="106"/>
      <c r="AG169" s="106"/>
      <c r="AH169" s="106"/>
      <c r="AI169" s="106"/>
      <c r="AJ169" s="106"/>
      <c r="AK169" s="107"/>
      <c r="AL169" s="103"/>
      <c r="AM169" s="103"/>
    </row>
    <row r="170" spans="3:39" ht="15" customHeight="1" x14ac:dyDescent="0.25">
      <c r="C170" s="102" t="str">
        <f>IF(OR(F170="",H170=""),"",IF(F170=H170,1,IF(F170&lt;H170,0,IF(F170-H170&lt;10,2,IF(F170&gt;H170,3,SE)))))</f>
        <v/>
      </c>
      <c r="D170" s="182" t="s">
        <v>30</v>
      </c>
      <c r="E170" s="183"/>
      <c r="F170" s="183"/>
      <c r="G170" s="183"/>
      <c r="H170" s="183"/>
      <c r="I170" s="183"/>
      <c r="J170" s="183"/>
      <c r="K170" s="183"/>
      <c r="L170" s="183"/>
      <c r="M170" s="183"/>
      <c r="N170" s="183"/>
      <c r="O170" s="184"/>
      <c r="Q170" s="102" t="str">
        <f>IF(OR(H170="",F170=""),"",IF(H170=F170,1,IF(H170&lt;F170,0,IF(H170-F170&lt;10,2,IF(H170&gt;F170,3,SE)))))</f>
        <v/>
      </c>
      <c r="R170" s="103" t="s">
        <v>57</v>
      </c>
      <c r="S170" s="103"/>
      <c r="T170" s="103"/>
      <c r="U170" s="106"/>
      <c r="V170" s="106"/>
      <c r="W170" s="106"/>
      <c r="X170" s="106"/>
      <c r="Y170" s="106"/>
      <c r="Z170" s="106"/>
      <c r="AA170" s="106"/>
      <c r="AB170" s="106"/>
      <c r="AC170" s="106"/>
      <c r="AD170" s="106"/>
      <c r="AE170" s="106"/>
      <c r="AF170" s="106"/>
      <c r="AG170" s="106"/>
      <c r="AH170" s="106"/>
      <c r="AI170" s="106"/>
      <c r="AJ170" s="106"/>
      <c r="AK170" s="107"/>
      <c r="AL170" s="103"/>
      <c r="AM170" s="103"/>
    </row>
    <row r="171" spans="3:39" ht="15.75" customHeight="1" thickBot="1" x14ac:dyDescent="0.3">
      <c r="C171" s="102" t="str">
        <f>IF(OR(F171="",H171=""),"",IF(F171=H171,1,IF(F171&lt;H171,0,IF(F171-H171&lt;10,2,IF(F171&gt;H171,3,SE)))))</f>
        <v/>
      </c>
      <c r="D171" s="185"/>
      <c r="E171" s="186"/>
      <c r="F171" s="186"/>
      <c r="G171" s="186"/>
      <c r="H171" s="186"/>
      <c r="I171" s="186"/>
      <c r="J171" s="186"/>
      <c r="K171" s="186"/>
      <c r="L171" s="186"/>
      <c r="M171" s="186"/>
      <c r="N171" s="186"/>
      <c r="O171" s="187"/>
      <c r="Q171" s="102" t="str">
        <f>IF(OR(H171="",F171=""),"",IF(H171=F171,1,IF(H171&lt;F171,0,IF(H171-F171&lt;10,2,IF(H171&gt;F171,3,SE)))))</f>
        <v/>
      </c>
      <c r="R171" s="103" t="s">
        <v>58</v>
      </c>
      <c r="S171" s="103"/>
      <c r="T171" s="102"/>
      <c r="U171" s="106"/>
      <c r="V171" s="106"/>
      <c r="W171" s="106"/>
      <c r="X171" s="106"/>
      <c r="Y171" s="106"/>
      <c r="Z171" s="106"/>
      <c r="AA171" s="106"/>
      <c r="AB171" s="106"/>
      <c r="AC171" s="106"/>
      <c r="AD171" s="106"/>
      <c r="AE171" s="106"/>
      <c r="AF171" s="106"/>
      <c r="AG171" s="106"/>
      <c r="AH171" s="106"/>
      <c r="AI171" s="106"/>
      <c r="AJ171" s="106"/>
      <c r="AK171" s="107"/>
      <c r="AL171" s="103"/>
      <c r="AM171" s="103"/>
    </row>
    <row r="172" spans="3:39" ht="15.75" thickBot="1" x14ac:dyDescent="0.3">
      <c r="C172" s="102"/>
      <c r="D172" s="1" t="s">
        <v>1</v>
      </c>
      <c r="E172" s="2" t="s">
        <v>2</v>
      </c>
      <c r="F172" s="2" t="s">
        <v>46</v>
      </c>
      <c r="G172" s="2" t="s">
        <v>3</v>
      </c>
      <c r="H172" s="2" t="s">
        <v>47</v>
      </c>
      <c r="I172" s="2" t="s">
        <v>48</v>
      </c>
      <c r="J172" s="2" t="s">
        <v>49</v>
      </c>
      <c r="K172" s="2" t="s">
        <v>50</v>
      </c>
      <c r="L172" s="2" t="s">
        <v>52</v>
      </c>
      <c r="M172" s="2" t="s">
        <v>4</v>
      </c>
      <c r="N172" s="2" t="s">
        <v>5</v>
      </c>
      <c r="O172" s="3" t="s">
        <v>51</v>
      </c>
      <c r="Q172" s="102"/>
      <c r="R172" s="103" t="s">
        <v>19</v>
      </c>
      <c r="S172" s="103"/>
      <c r="T172" s="102"/>
      <c r="U172" s="109" t="s">
        <v>1</v>
      </c>
      <c r="V172" s="109" t="s">
        <v>7</v>
      </c>
      <c r="W172" s="109" t="s">
        <v>46</v>
      </c>
      <c r="X172" s="109" t="s">
        <v>3</v>
      </c>
      <c r="Y172" s="109" t="s">
        <v>47</v>
      </c>
      <c r="Z172" s="109" t="s">
        <v>48</v>
      </c>
      <c r="AA172" s="109" t="s">
        <v>49</v>
      </c>
      <c r="AB172" s="109" t="s">
        <v>50</v>
      </c>
      <c r="AC172" s="109" t="s">
        <v>8</v>
      </c>
      <c r="AD172" s="109" t="s">
        <v>9</v>
      </c>
      <c r="AE172" s="109" t="s">
        <v>10</v>
      </c>
      <c r="AF172" s="109" t="s">
        <v>51</v>
      </c>
      <c r="AG172" s="109" t="s">
        <v>11</v>
      </c>
      <c r="AH172" s="109" t="s">
        <v>12</v>
      </c>
      <c r="AI172" s="109" t="s">
        <v>13</v>
      </c>
      <c r="AJ172" s="106"/>
      <c r="AK172" s="107"/>
      <c r="AL172" s="103"/>
      <c r="AM172" s="103"/>
    </row>
    <row r="173" spans="3:39" ht="15.75" thickBot="1" x14ac:dyDescent="0.3">
      <c r="C173" s="102"/>
      <c r="D173" s="15" t="s">
        <v>14</v>
      </c>
      <c r="E173" s="4" t="str">
        <f>VLOOKUP(AI173,$U$173:$AH$176,2)</f>
        <v>8º CAMPEONATO  ITALIANO</v>
      </c>
      <c r="F173" s="4">
        <f>VLOOKUP(AI173,$U$173:$AH$176,3)</f>
        <v>0</v>
      </c>
      <c r="G173" s="4">
        <f>VLOOKUP(AI173,$U$173:$AH$176,4)</f>
        <v>0</v>
      </c>
      <c r="H173" s="5">
        <f>VLOOKUP(AI173,$U$173:$AH$176,5)</f>
        <v>0</v>
      </c>
      <c r="I173" s="5">
        <f>VLOOKUP(AI173,$U$173:$AH$176,6)</f>
        <v>0</v>
      </c>
      <c r="J173" s="5">
        <f>VLOOKUP(AI173,$U$173:$AH$176,7)</f>
        <v>0</v>
      </c>
      <c r="K173" s="5">
        <f>VLOOKUP(AI173,$U$173:$AH$176,8)</f>
        <v>0</v>
      </c>
      <c r="L173" s="5">
        <f>VLOOKUP(AI173,$U$173:$AH$176,9)</f>
        <v>0</v>
      </c>
      <c r="M173" s="5">
        <f>VLOOKUP(AI173,$U$173:$AH$176,10)</f>
        <v>0</v>
      </c>
      <c r="N173" s="4">
        <f>VLOOKUP(AI173,$U$173:$AH$176,11)</f>
        <v>0</v>
      </c>
      <c r="O173" s="16">
        <f>VLOOKUP(AI173,$U$173:$AH$176,12)</f>
        <v>0</v>
      </c>
      <c r="Q173" s="102"/>
      <c r="R173" s="103" t="s">
        <v>59</v>
      </c>
      <c r="S173" s="103"/>
      <c r="T173" s="102"/>
      <c r="U173" s="109">
        <v>1</v>
      </c>
      <c r="V173" s="106" t="s">
        <v>119</v>
      </c>
      <c r="W173" s="106">
        <f>COUNT($F$181,$F$187,$F$193,$F$199,$F$205,$F$211)</f>
        <v>0</v>
      </c>
      <c r="X173" s="106">
        <f>SUM(Q181,Q188,Q194,Q199,Q206,Q212)</f>
        <v>0</v>
      </c>
      <c r="Y173" s="106">
        <f>SUM(COUNTIFS($C$181:$C$212,3,$D$181:$D$212,V173),COUNTIFS($I$181:$I$212,V173,$Q$181:$Q$212,3))</f>
        <v>0</v>
      </c>
      <c r="Z173" s="106">
        <f>SUM(COUNTIFS($C$181:$C$212,2,$D$181:$D$212,V173),COUNTIFS($I$181:$I$212,V173,$Q$181:$Q$212,2))</f>
        <v>0</v>
      </c>
      <c r="AA173" s="106">
        <f>SUM(COUNTIFS($C$181:$C$212,1,$D$181:$D$212,V173),COUNTIFS($I$181:$I$212,V173,$Q$181:$Q$212,1))</f>
        <v>0</v>
      </c>
      <c r="AB173" s="106">
        <f>SUM(COUNTIFS($C$181:$C$212,0,$D$181:$D$212,V173),COUNTIFS($I$181:$I$212,V173,$Q$181:$Q$212,0))</f>
        <v>0</v>
      </c>
      <c r="AC173" s="115">
        <f>SUM(H199,H206,H212,H181,H188,H194)</f>
        <v>0</v>
      </c>
      <c r="AD173" s="115">
        <f>SUM(F181,F188,F194,F199,F206,F212)</f>
        <v>0</v>
      </c>
      <c r="AE173" s="115">
        <f>AC173-AD173</f>
        <v>0</v>
      </c>
      <c r="AF173" s="115">
        <f>IF(OR($F$181="",$H$181=""),0,(X173/(W173*3)))</f>
        <v>0</v>
      </c>
      <c r="AG173" s="106">
        <f>(X173*10^15)+((AC173+5000)*10^6)+AE173*10+U173</f>
        <v>5000000001</v>
      </c>
      <c r="AH173" s="106">
        <f>LARGE($AG$173:$AG$176,U173)</f>
        <v>5000000004</v>
      </c>
      <c r="AI173" s="110">
        <f>MATCH(AH173,$AG$173:$AG$176,0)</f>
        <v>4</v>
      </c>
      <c r="AJ173" s="106"/>
      <c r="AK173" s="107"/>
      <c r="AL173" s="103"/>
      <c r="AM173" s="103"/>
    </row>
    <row r="174" spans="3:39" ht="15.75" thickBot="1" x14ac:dyDescent="0.3">
      <c r="C174" s="102"/>
      <c r="D174" s="13" t="s">
        <v>16</v>
      </c>
      <c r="E174" s="6" t="str">
        <f t="shared" ref="E174:E176" si="55">VLOOKUP(AI174,$U$173:$AH$176,2)</f>
        <v>8º CAMPEONATO ESPANHOL</v>
      </c>
      <c r="F174" s="6">
        <f t="shared" ref="F174:F176" si="56">VLOOKUP(AI174,$U$173:$AH$176,3)</f>
        <v>0</v>
      </c>
      <c r="G174" s="6">
        <f t="shared" ref="G174:G176" si="57">VLOOKUP(AI174,$U$173:$AH$176,4)</f>
        <v>0</v>
      </c>
      <c r="H174" s="7">
        <f t="shared" ref="H174:H176" si="58">VLOOKUP(AI174,$U$173:$AH$176,5)</f>
        <v>0</v>
      </c>
      <c r="I174" s="7">
        <f t="shared" ref="I174:I176" si="59">VLOOKUP(AI174,$U$173:$AH$176,6)</f>
        <v>0</v>
      </c>
      <c r="J174" s="7">
        <f t="shared" ref="J174:J176" si="60">VLOOKUP(AI174,$U$173:$AH$176,7)</f>
        <v>0</v>
      </c>
      <c r="K174" s="7">
        <f t="shared" ref="K174:K176" si="61">VLOOKUP(AI174,$U$173:$AH$176,8)</f>
        <v>0</v>
      </c>
      <c r="L174" s="7">
        <f t="shared" ref="L174:L176" si="62">VLOOKUP(AI174,$U$173:$AH$176,9)</f>
        <v>0</v>
      </c>
      <c r="M174" s="7">
        <f t="shared" ref="M174:M176" si="63">VLOOKUP(AI174,$U$173:$AH$176,10)</f>
        <v>0</v>
      </c>
      <c r="N174" s="6">
        <f t="shared" ref="N174:N176" si="64">VLOOKUP(AI174,$U$173:$AH$176,11)</f>
        <v>0</v>
      </c>
      <c r="O174" s="17">
        <f t="shared" ref="O174:O176" si="65">VLOOKUP(AI174,$U$173:$AH$176,12)</f>
        <v>0</v>
      </c>
      <c r="Q174" s="102"/>
      <c r="R174" s="112"/>
      <c r="S174" s="103" t="s">
        <v>74</v>
      </c>
      <c r="T174" s="102"/>
      <c r="U174" s="109">
        <v>2</v>
      </c>
      <c r="V174" s="106" t="s">
        <v>102</v>
      </c>
      <c r="W174" s="106">
        <f t="shared" ref="W174:W176" si="66">COUNT($F$181,$F$187,$F$193,$F$199,$F$205,$F$211)</f>
        <v>0</v>
      </c>
      <c r="X174" s="106">
        <f>SUM(Q182,Q187,C194,Q200,Q205,C212)</f>
        <v>0</v>
      </c>
      <c r="Y174" s="106">
        <f t="shared" ref="Y174:Y176" si="67">SUM(COUNTIFS($C$181:$C$212,3,$D$181:$D$212,V174),COUNTIFS($I$181:$I$212,V174,$Q$181:$Q$212,3))</f>
        <v>0</v>
      </c>
      <c r="Z174" s="106">
        <f t="shared" ref="Z174:Z176" si="68">SUM(COUNTIFS($C$181:$C$212,2,$D$181:$D$212,V174),COUNTIFS($I$181:$I$212,V174,$Q$181:$Q$212,2))</f>
        <v>0</v>
      </c>
      <c r="AA174" s="106">
        <f t="shared" ref="AA174:AA176" si="69">SUM(COUNTIFS($C$181:$C$212,1,$D$181:$D$212,V174),COUNTIFS($I$181:$I$212,V174,$Q$181:$Q$212,1))</f>
        <v>0</v>
      </c>
      <c r="AB174" s="106">
        <f t="shared" ref="AB174:AB176" si="70">SUM(COUNTIFS($C$181:$C$212,0,$D$181:$D$212,V174),COUNTIFS($I$181:$I$212,V174,$Q$181:$Q$212,0))</f>
        <v>0</v>
      </c>
      <c r="AC174" s="115">
        <f>SUM(H182,H187,F194,H200,H205,F212)</f>
        <v>0</v>
      </c>
      <c r="AD174" s="115">
        <f>SUM(H212,F205,F200,H194,F187,F182)</f>
        <v>0</v>
      </c>
      <c r="AE174" s="115">
        <f t="shared" ref="AE174:AE176" si="71">AC174-AD174</f>
        <v>0</v>
      </c>
      <c r="AF174" s="115">
        <f>IF(OR($F$181="",$H$181=""),0,(X174/(W174*3)))</f>
        <v>0</v>
      </c>
      <c r="AG174" s="106">
        <f t="shared" ref="AG174:AG176" si="72">(X174*10^15)+((AC174+5000)*10^6)+AE174*10+U174</f>
        <v>5000000002</v>
      </c>
      <c r="AH174" s="106">
        <f t="shared" ref="AH174:AH176" si="73">LARGE($AG$173:$AG$176,U174)</f>
        <v>5000000003</v>
      </c>
      <c r="AI174" s="110">
        <f>MATCH(AH174,$AG$173:$AG$176,0)</f>
        <v>3</v>
      </c>
      <c r="AJ174" s="106"/>
      <c r="AK174" s="107"/>
      <c r="AL174" s="103"/>
      <c r="AM174" s="103"/>
    </row>
    <row r="175" spans="3:39" ht="15.75" thickBot="1" x14ac:dyDescent="0.3">
      <c r="C175" s="102"/>
      <c r="D175" s="89" t="s">
        <v>17</v>
      </c>
      <c r="E175" s="90" t="str">
        <f t="shared" si="55"/>
        <v>10º CAMPEONATO  INGLÊS</v>
      </c>
      <c r="F175" s="90">
        <f t="shared" si="56"/>
        <v>0</v>
      </c>
      <c r="G175" s="90">
        <f t="shared" si="57"/>
        <v>0</v>
      </c>
      <c r="H175" s="91">
        <f t="shared" si="58"/>
        <v>0</v>
      </c>
      <c r="I175" s="91">
        <f t="shared" si="59"/>
        <v>0</v>
      </c>
      <c r="J175" s="91">
        <f t="shared" si="60"/>
        <v>0</v>
      </c>
      <c r="K175" s="91">
        <f t="shared" si="61"/>
        <v>0</v>
      </c>
      <c r="L175" s="91">
        <f t="shared" si="62"/>
        <v>0</v>
      </c>
      <c r="M175" s="91">
        <f t="shared" si="63"/>
        <v>0</v>
      </c>
      <c r="N175" s="90">
        <f t="shared" si="64"/>
        <v>0</v>
      </c>
      <c r="O175" s="92">
        <f t="shared" si="65"/>
        <v>0</v>
      </c>
      <c r="Q175" s="102"/>
      <c r="R175" s="113"/>
      <c r="S175" s="22" t="s">
        <v>99</v>
      </c>
      <c r="T175" s="102"/>
      <c r="U175" s="109">
        <v>3</v>
      </c>
      <c r="V175" s="106" t="s">
        <v>107</v>
      </c>
      <c r="W175" s="106">
        <f t="shared" si="66"/>
        <v>0</v>
      </c>
      <c r="X175" s="106">
        <f>SUM(C182,C188,Q193,C200,C206,Q211)</f>
        <v>0</v>
      </c>
      <c r="Y175" s="106">
        <f t="shared" si="67"/>
        <v>0</v>
      </c>
      <c r="Z175" s="106">
        <f t="shared" si="68"/>
        <v>0</v>
      </c>
      <c r="AA175" s="106">
        <f t="shared" si="69"/>
        <v>0</v>
      </c>
      <c r="AB175" s="106">
        <f t="shared" si="70"/>
        <v>0</v>
      </c>
      <c r="AC175" s="115">
        <f>SUM(H211,F206,F200,H193,F188,F182)</f>
        <v>0</v>
      </c>
      <c r="AD175" s="115">
        <f>SUM(H182,H188,F193,H200,H206,F211)</f>
        <v>0</v>
      </c>
      <c r="AE175" s="115">
        <f t="shared" si="71"/>
        <v>0</v>
      </c>
      <c r="AF175" s="115">
        <f>IF(OR($F$181="",$H$181=""),0,(X175/(W175*3)))</f>
        <v>0</v>
      </c>
      <c r="AG175" s="106">
        <f t="shared" si="72"/>
        <v>5000000003</v>
      </c>
      <c r="AH175" s="106">
        <f t="shared" si="73"/>
        <v>5000000002</v>
      </c>
      <c r="AI175" s="110">
        <f t="shared" ref="AI175:AI176" si="74">MATCH(AH175,$AG$173:$AG$176,0)</f>
        <v>2</v>
      </c>
      <c r="AJ175" s="106"/>
      <c r="AK175" s="107"/>
      <c r="AL175" s="103"/>
      <c r="AM175" s="103"/>
    </row>
    <row r="176" spans="3:39" ht="15.75" thickBot="1" x14ac:dyDescent="0.3">
      <c r="C176" s="102"/>
      <c r="D176" s="14" t="s">
        <v>18</v>
      </c>
      <c r="E176" s="8" t="str">
        <f t="shared" si="55"/>
        <v>12º CAMPEONATO  ITALIANO</v>
      </c>
      <c r="F176" s="8">
        <f t="shared" si="56"/>
        <v>0</v>
      </c>
      <c r="G176" s="8">
        <f t="shared" si="57"/>
        <v>0</v>
      </c>
      <c r="H176" s="9">
        <f t="shared" si="58"/>
        <v>0</v>
      </c>
      <c r="I176" s="9">
        <f t="shared" si="59"/>
        <v>0</v>
      </c>
      <c r="J176" s="9">
        <f t="shared" si="60"/>
        <v>0</v>
      </c>
      <c r="K176" s="9">
        <f t="shared" si="61"/>
        <v>0</v>
      </c>
      <c r="L176" s="9">
        <f t="shared" si="62"/>
        <v>0</v>
      </c>
      <c r="M176" s="9">
        <f t="shared" si="63"/>
        <v>0</v>
      </c>
      <c r="N176" s="8">
        <f t="shared" si="64"/>
        <v>0</v>
      </c>
      <c r="O176" s="18">
        <f t="shared" si="65"/>
        <v>0</v>
      </c>
      <c r="Q176" s="102"/>
      <c r="R176" s="114"/>
      <c r="S176" s="103" t="s">
        <v>98</v>
      </c>
      <c r="T176" s="102"/>
      <c r="U176" s="109">
        <v>4</v>
      </c>
      <c r="V176" s="106" t="s">
        <v>118</v>
      </c>
      <c r="W176" s="106">
        <f t="shared" si="66"/>
        <v>0</v>
      </c>
      <c r="X176" s="106">
        <f>SUM(C181,C187,C193,C199,C205,C211)</f>
        <v>0</v>
      </c>
      <c r="Y176" s="106">
        <f t="shared" si="67"/>
        <v>0</v>
      </c>
      <c r="Z176" s="106">
        <f t="shared" si="68"/>
        <v>0</v>
      </c>
      <c r="AA176" s="106">
        <f t="shared" si="69"/>
        <v>0</v>
      </c>
      <c r="AB176" s="106">
        <f t="shared" si="70"/>
        <v>0</v>
      </c>
      <c r="AC176" s="115">
        <f>SUM(F181,F187,F193,F199,F205,F211,)</f>
        <v>0</v>
      </c>
      <c r="AD176" s="115">
        <f>SUM(H211,H205,H199,H193,H187,H181)</f>
        <v>0</v>
      </c>
      <c r="AE176" s="115">
        <f t="shared" si="71"/>
        <v>0</v>
      </c>
      <c r="AF176" s="115">
        <f>IF(OR($F$181="",$H$181=""),0,(X176/(W176*3)))</f>
        <v>0</v>
      </c>
      <c r="AG176" s="106">
        <f t="shared" si="72"/>
        <v>5000000004</v>
      </c>
      <c r="AH176" s="106">
        <f t="shared" si="73"/>
        <v>5000000001</v>
      </c>
      <c r="AI176" s="110">
        <f t="shared" si="74"/>
        <v>1</v>
      </c>
      <c r="AJ176" s="106"/>
      <c r="AK176" s="107"/>
      <c r="AL176" s="103"/>
      <c r="AM176" s="103"/>
    </row>
    <row r="177" spans="3:39" ht="15.75" thickBot="1" x14ac:dyDescent="0.3">
      <c r="C177" s="102" t="str">
        <f>IF(OR(F177="",H177=""),"",IF(F177=H177,1,IF(F177&lt;H177,0,IF(F177-H177&lt;10,2,IF(F177&gt;H177,3,SE)))))</f>
        <v/>
      </c>
      <c r="Q177" s="102" t="str">
        <f>IF(OR(H177="",F177=""),"",IF(H177=F177,1,IF(H177&lt;F177,0,IF(H177-F177&lt;10,2,IF(H177&gt;F177,3,SE)))))</f>
        <v/>
      </c>
      <c r="T177" s="102"/>
      <c r="U177" s="106"/>
      <c r="V177" s="106"/>
      <c r="W177" s="106"/>
      <c r="X177" s="106"/>
      <c r="Y177" s="106"/>
      <c r="Z177" s="106"/>
      <c r="AA177" s="106"/>
      <c r="AB177" s="106"/>
      <c r="AC177" s="106"/>
      <c r="AD177" s="106"/>
      <c r="AE177" s="106"/>
      <c r="AF177" s="106"/>
      <c r="AG177" s="106"/>
      <c r="AH177" s="106"/>
      <c r="AI177" s="106"/>
      <c r="AJ177" s="106"/>
      <c r="AK177" s="107"/>
      <c r="AL177" s="103"/>
      <c r="AM177" s="103"/>
    </row>
    <row r="178" spans="3:39" x14ac:dyDescent="0.25">
      <c r="C178" s="102" t="str">
        <f>IF(OR(F178="",H178=""),"",IF(F178=H178,1,IF(F178&lt;H178,0,IF(F178-H178&lt;10,2,IF(F178&gt;H178,3,SE)))))</f>
        <v/>
      </c>
      <c r="D178" s="189" t="s">
        <v>20</v>
      </c>
      <c r="E178" s="190"/>
      <c r="F178" s="190"/>
      <c r="G178" s="190"/>
      <c r="H178" s="190"/>
      <c r="I178" s="190"/>
      <c r="J178" s="190"/>
      <c r="K178" s="190"/>
      <c r="L178" s="190"/>
      <c r="M178" s="190"/>
      <c r="N178" s="190"/>
      <c r="O178" s="190"/>
      <c r="P178" s="191"/>
      <c r="Q178" s="102" t="str">
        <f>IF(OR(H178="",F178=""),"",IF(H178=F178,1,IF(H178&lt;F178,0,IF(H178-F178&lt;10,2,IF(H178&gt;F178,3,SE)))))</f>
        <v/>
      </c>
      <c r="T178" s="102"/>
      <c r="U178" s="106"/>
      <c r="V178" s="106"/>
      <c r="W178" s="106"/>
      <c r="X178" s="106"/>
      <c r="Y178" s="106"/>
      <c r="Z178" s="106"/>
      <c r="AA178" s="106"/>
      <c r="AB178" s="106"/>
      <c r="AC178" s="106"/>
      <c r="AD178" s="106"/>
      <c r="AE178" s="106"/>
      <c r="AF178" s="106"/>
      <c r="AG178" s="106"/>
      <c r="AH178" s="106"/>
      <c r="AI178" s="106"/>
      <c r="AJ178" s="106"/>
      <c r="AK178" s="107"/>
      <c r="AL178" s="103"/>
      <c r="AM178" s="103"/>
    </row>
    <row r="179" spans="3:39" ht="15.75" thickBot="1" x14ac:dyDescent="0.3">
      <c r="C179" s="102" t="str">
        <f>IF(OR(F179="",H179=""),"",IF(F179=H179,1,IF(F179&lt;H179,0,IF(F179-H179&lt;10,2,IF(F179&gt;H179,3,SE)))))</f>
        <v/>
      </c>
      <c r="D179" s="195"/>
      <c r="E179" s="196"/>
      <c r="F179" s="196"/>
      <c r="G179" s="196"/>
      <c r="H179" s="196"/>
      <c r="I179" s="196"/>
      <c r="J179" s="196"/>
      <c r="K179" s="196"/>
      <c r="L179" s="196"/>
      <c r="M179" s="196"/>
      <c r="N179" s="196"/>
      <c r="O179" s="196"/>
      <c r="P179" s="197"/>
      <c r="Q179" s="102" t="str">
        <f>IF(OR(H179="",F179=""),"",IF(H179=F179,1,IF(H179&lt;F179,0,IF(H179-F179&lt;10,2,IF(H179&gt;F179,3,SE)))))</f>
        <v/>
      </c>
      <c r="T179" s="102"/>
      <c r="U179" s="106"/>
      <c r="V179" s="106"/>
      <c r="W179" s="106"/>
      <c r="X179" s="106"/>
      <c r="Y179" s="106"/>
      <c r="Z179" s="106"/>
      <c r="AA179" s="106"/>
      <c r="AB179" s="106"/>
      <c r="AC179" s="106"/>
      <c r="AD179" s="106"/>
      <c r="AE179" s="106"/>
      <c r="AF179" s="106"/>
      <c r="AG179" s="106"/>
      <c r="AH179" s="106"/>
      <c r="AI179" s="106"/>
      <c r="AJ179" s="106"/>
      <c r="AK179" s="107"/>
      <c r="AL179" s="103"/>
      <c r="AM179" s="103"/>
    </row>
    <row r="180" spans="3:39" x14ac:dyDescent="0.25">
      <c r="C180" s="102" t="str">
        <f>IF(OR(F180="",H180=""),"",IF(F180=H180,1,IF(F180&lt;H180,0,IF(F180-H180&lt;10,2,IF(F180&gt;H180,3,SE)))))</f>
        <v/>
      </c>
      <c r="Q180" s="102" t="str">
        <f>IF(OR(H180="",F180=""),"",IF(H180=F180,1,IF(H180&lt;F180,0,IF(H180-F180&lt;10,2,IF(H180&gt;F180,3,SE)))))</f>
        <v/>
      </c>
      <c r="T180" s="102"/>
      <c r="U180" s="106"/>
      <c r="V180" s="106"/>
      <c r="W180" s="106"/>
      <c r="X180" s="109"/>
      <c r="Y180" s="109"/>
      <c r="Z180" s="109"/>
      <c r="AA180" s="109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107"/>
      <c r="AL180" s="103"/>
      <c r="AM180" s="103"/>
    </row>
    <row r="181" spans="3:39" x14ac:dyDescent="0.25">
      <c r="C181" s="102" t="str">
        <f>IF(OR(F181="",H181=""),"",IF(F181=H181,1,IF(F181&lt;H181,0,IF(F181-H181&lt;10,2,IF(F181&gt;H181,3,SE)))))</f>
        <v/>
      </c>
      <c r="D181" s="188" t="str">
        <f>V176</f>
        <v>8º CAMPEONATO  ITALIANO</v>
      </c>
      <c r="E181" s="188"/>
      <c r="F181" s="55"/>
      <c r="G181" s="20" t="s">
        <v>21</v>
      </c>
      <c r="H181" s="55"/>
      <c r="I181" s="188" t="str">
        <f>V173</f>
        <v>12º CAMPEONATO  ITALIANO</v>
      </c>
      <c r="J181" s="188"/>
      <c r="K181" s="188"/>
      <c r="L181" s="188"/>
      <c r="M181" s="188"/>
      <c r="N181" s="188"/>
      <c r="O181" s="188"/>
      <c r="P181" s="188"/>
      <c r="Q181" s="102" t="str">
        <f>IF(OR(H181="",F181=""),"",IF(H181=F181,1,IF(H181&lt;F181,0,IF(H181-F181&lt;10,2,IF(H181&gt;F181,3,SE)))))</f>
        <v/>
      </c>
      <c r="T181" s="102"/>
      <c r="U181" s="106"/>
      <c r="V181" s="106"/>
      <c r="W181" s="106"/>
      <c r="X181" s="109"/>
      <c r="Y181" s="109"/>
      <c r="Z181" s="109"/>
      <c r="AA181" s="109"/>
      <c r="AB181" s="106"/>
      <c r="AC181" s="106"/>
      <c r="AD181" s="106"/>
      <c r="AE181" s="106"/>
      <c r="AF181" s="106"/>
      <c r="AG181" s="106"/>
      <c r="AH181" s="106"/>
      <c r="AI181" s="106"/>
      <c r="AJ181" s="106"/>
      <c r="AK181" s="107"/>
      <c r="AL181" s="103"/>
      <c r="AM181" s="103"/>
    </row>
    <row r="182" spans="3:39" x14ac:dyDescent="0.25">
      <c r="C182" s="102" t="str">
        <f>IF(OR(F182="",H182=""),"",IF(F182=H182,1,IF(F182&lt;H182,0,IF(F182-H182&lt;10,2,IF(F182&gt;H182,3,SE)))))</f>
        <v/>
      </c>
      <c r="D182" s="188" t="str">
        <f>V175</f>
        <v>8º CAMPEONATO ESPANHOL</v>
      </c>
      <c r="E182" s="188"/>
      <c r="F182" s="55"/>
      <c r="G182" s="20" t="s">
        <v>21</v>
      </c>
      <c r="H182" s="55"/>
      <c r="I182" s="188" t="str">
        <f>V174</f>
        <v>10º CAMPEONATO  INGLÊS</v>
      </c>
      <c r="J182" s="188"/>
      <c r="K182" s="188"/>
      <c r="L182" s="188"/>
      <c r="M182" s="188"/>
      <c r="N182" s="188"/>
      <c r="O182" s="188"/>
      <c r="P182" s="188"/>
      <c r="Q182" s="102" t="str">
        <f>IF(OR(H182="",F182=""),"",IF(H182=F182,1,IF(H182&lt;F182,0,IF(H182-F182&lt;10,2,IF(H182&gt;F182,3,SE)))))</f>
        <v/>
      </c>
      <c r="R182" s="102"/>
      <c r="S182" s="102"/>
      <c r="T182" s="102"/>
      <c r="U182" s="106"/>
      <c r="V182" s="106"/>
      <c r="W182" s="106"/>
      <c r="X182" s="109"/>
      <c r="Y182" s="109"/>
      <c r="Z182" s="109"/>
      <c r="AA182" s="109"/>
      <c r="AB182" s="106"/>
      <c r="AC182" s="106"/>
      <c r="AD182" s="106"/>
      <c r="AE182" s="106"/>
      <c r="AF182" s="106"/>
      <c r="AG182" s="106"/>
      <c r="AH182" s="106"/>
      <c r="AI182" s="106"/>
      <c r="AJ182" s="106"/>
      <c r="AK182" s="107"/>
      <c r="AL182" s="103"/>
      <c r="AM182" s="103"/>
    </row>
    <row r="183" spans="3:39" ht="15.75" thickBot="1" x14ac:dyDescent="0.3">
      <c r="C183" s="102" t="str">
        <f>IF(OR(F183="",H183=""),"",IF(F183=H183,1,IF(F183&lt;H183,0,IF(F183-H183&lt;10,2,IF(F183&gt;H183,3,SE)))))</f>
        <v/>
      </c>
      <c r="Q183" s="102" t="str">
        <f>IF(OR(H183="",F183=""),"",IF(H183=F183,1,IF(H183&lt;F183,0,IF(H183-F183&lt;10,2,IF(H183&gt;F183,3,SE)))))</f>
        <v/>
      </c>
      <c r="R183" s="102"/>
      <c r="S183" s="102"/>
      <c r="T183" s="102"/>
      <c r="U183" s="106"/>
      <c r="V183" s="106"/>
      <c r="W183" s="106"/>
      <c r="X183" s="109"/>
      <c r="Y183" s="109"/>
      <c r="Z183" s="109"/>
      <c r="AA183" s="109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107"/>
      <c r="AL183" s="103"/>
      <c r="AM183" s="103"/>
    </row>
    <row r="184" spans="3:39" x14ac:dyDescent="0.25">
      <c r="C184" s="102" t="str">
        <f>IF(OR(F184="",H184=""),"",IF(F184=H184,1,IF(F184&lt;H184,0,IF(F184-H184&lt;10,2,IF(F184&gt;H184,3,SE)))))</f>
        <v/>
      </c>
      <c r="D184" s="182" t="s">
        <v>23</v>
      </c>
      <c r="E184" s="183"/>
      <c r="F184" s="183"/>
      <c r="G184" s="183"/>
      <c r="H184" s="183"/>
      <c r="I184" s="183"/>
      <c r="J184" s="183"/>
      <c r="K184" s="183"/>
      <c r="L184" s="183"/>
      <c r="M184" s="183"/>
      <c r="N184" s="183"/>
      <c r="O184" s="183"/>
      <c r="P184" s="184"/>
      <c r="Q184" s="102" t="str">
        <f>IF(OR(H184="",F184=""),"",IF(H184=F184,1,IF(H184&lt;F184,0,IF(H184-F184&lt;10,2,IF(H184&gt;F184,3,SE)))))</f>
        <v/>
      </c>
      <c r="R184" s="102"/>
      <c r="S184" s="102"/>
      <c r="T184" s="102"/>
      <c r="U184" s="106"/>
      <c r="V184" s="106"/>
      <c r="W184" s="106"/>
      <c r="X184" s="109"/>
      <c r="Y184" s="109"/>
      <c r="Z184" s="109"/>
      <c r="AA184" s="109"/>
      <c r="AB184" s="110"/>
      <c r="AC184" s="106"/>
      <c r="AD184" s="106"/>
      <c r="AE184" s="106"/>
      <c r="AF184" s="106"/>
      <c r="AG184" s="106"/>
      <c r="AH184" s="106"/>
      <c r="AI184" s="106"/>
      <c r="AJ184" s="106"/>
      <c r="AK184" s="107"/>
      <c r="AL184" s="103"/>
      <c r="AM184" s="103"/>
    </row>
    <row r="185" spans="3:39" ht="15.75" thickBot="1" x14ac:dyDescent="0.3">
      <c r="C185" s="102" t="str">
        <f>IF(OR(F185="",H185=""),"",IF(F185=H185,1,IF(F185&lt;H185,0,IF(F185-H185&lt;10,2,IF(F185&gt;H185,3,SE)))))</f>
        <v/>
      </c>
      <c r="D185" s="185"/>
      <c r="E185" s="186"/>
      <c r="F185" s="186"/>
      <c r="G185" s="186"/>
      <c r="H185" s="186"/>
      <c r="I185" s="186"/>
      <c r="J185" s="186"/>
      <c r="K185" s="186"/>
      <c r="L185" s="186"/>
      <c r="M185" s="186"/>
      <c r="N185" s="186"/>
      <c r="O185" s="186"/>
      <c r="P185" s="187"/>
      <c r="Q185" s="102" t="str">
        <f>IF(OR(H185="",F185=""),"",IF(H185=F185,1,IF(H185&lt;F185,0,IF(H185-F185&lt;10,2,IF(H185&gt;F185,3,SE)))))</f>
        <v/>
      </c>
      <c r="R185" s="102"/>
      <c r="S185" s="102"/>
      <c r="T185" s="102"/>
      <c r="U185" s="106"/>
      <c r="V185" s="106"/>
      <c r="W185" s="106"/>
      <c r="X185" s="106"/>
      <c r="Y185" s="110"/>
      <c r="Z185" s="110"/>
      <c r="AA185" s="110"/>
      <c r="AB185" s="110"/>
      <c r="AC185" s="106"/>
      <c r="AD185" s="106"/>
      <c r="AE185" s="106"/>
      <c r="AF185" s="106"/>
      <c r="AG185" s="106"/>
      <c r="AH185" s="106"/>
      <c r="AI185" s="106"/>
      <c r="AJ185" s="106"/>
      <c r="AK185" s="107"/>
      <c r="AL185" s="103"/>
      <c r="AM185" s="103"/>
    </row>
    <row r="186" spans="3:39" x14ac:dyDescent="0.25">
      <c r="C186" s="102" t="str">
        <f>IF(OR(F186="",H186=""),"",IF(F186=H186,1,IF(F186&lt;H186,0,IF(F186-H186&lt;10,2,IF(F186&gt;H186,3,SE)))))</f>
        <v/>
      </c>
      <c r="Q186" s="102" t="str">
        <f>IF(OR(H186="",F186=""),"",IF(H186=F186,1,IF(H186&lt;F186,0,IF(H186-F186&lt;10,2,IF(H186&gt;F186,3,SE)))))</f>
        <v/>
      </c>
      <c r="R186" s="102"/>
      <c r="S186" s="102"/>
      <c r="T186" s="102"/>
      <c r="U186" s="106"/>
      <c r="V186" s="106"/>
      <c r="W186" s="106"/>
      <c r="X186" s="106"/>
      <c r="Y186" s="110"/>
      <c r="Z186" s="110"/>
      <c r="AA186" s="110"/>
      <c r="AB186" s="110"/>
      <c r="AC186" s="106"/>
      <c r="AD186" s="106"/>
      <c r="AE186" s="106"/>
      <c r="AF186" s="106"/>
      <c r="AG186" s="106"/>
      <c r="AH186" s="106"/>
      <c r="AI186" s="106"/>
      <c r="AJ186" s="106"/>
      <c r="AK186" s="107"/>
      <c r="AL186" s="103"/>
      <c r="AM186" s="103"/>
    </row>
    <row r="187" spans="3:39" x14ac:dyDescent="0.25">
      <c r="C187" s="102" t="str">
        <f>IF(OR(F187="",H187=""),"",IF(F187=H187,1,IF(F187&lt;H187,0,IF(F187-H187&lt;10,2,IF(F187&gt;H187,3,SE)))))</f>
        <v/>
      </c>
      <c r="D187" s="188" t="str">
        <f>V176</f>
        <v>8º CAMPEONATO  ITALIANO</v>
      </c>
      <c r="E187" s="188"/>
      <c r="F187" s="55"/>
      <c r="G187" s="21" t="s">
        <v>21</v>
      </c>
      <c r="H187" s="55"/>
      <c r="I187" s="188" t="str">
        <f>V174</f>
        <v>10º CAMPEONATO  INGLÊS</v>
      </c>
      <c r="J187" s="188"/>
      <c r="K187" s="188"/>
      <c r="L187" s="188"/>
      <c r="M187" s="188"/>
      <c r="N187" s="188"/>
      <c r="O187" s="188"/>
      <c r="P187" s="188"/>
      <c r="Q187" s="102" t="str">
        <f>IF(OR(H187="",F187=""),"",IF(H187=F187,1,IF(H187&lt;F187,0,IF(H187-F187&lt;10,2,IF(H187&gt;F187,3,SE)))))</f>
        <v/>
      </c>
      <c r="R187" s="102"/>
      <c r="S187" s="102"/>
      <c r="T187" s="102"/>
      <c r="U187" s="106"/>
      <c r="V187" s="106"/>
      <c r="W187" s="106"/>
      <c r="X187" s="106"/>
      <c r="Y187" s="110"/>
      <c r="Z187" s="110"/>
      <c r="AA187" s="110"/>
      <c r="AB187" s="110"/>
      <c r="AC187" s="106"/>
      <c r="AD187" s="106"/>
      <c r="AE187" s="106"/>
      <c r="AF187" s="106"/>
      <c r="AG187" s="106"/>
      <c r="AH187" s="106"/>
      <c r="AI187" s="106"/>
      <c r="AJ187" s="106"/>
      <c r="AK187" s="107"/>
      <c r="AL187" s="103"/>
      <c r="AM187" s="103"/>
    </row>
    <row r="188" spans="3:39" x14ac:dyDescent="0.25">
      <c r="C188" s="102" t="str">
        <f>IF(OR(F188="",H188=""),"",IF(F188=H188,1,IF(F188&lt;H188,0,IF(F188-H188&lt;10,2,IF(F188&gt;H188,3,SE)))))</f>
        <v/>
      </c>
      <c r="D188" s="188" t="str">
        <f>V175</f>
        <v>8º CAMPEONATO ESPANHOL</v>
      </c>
      <c r="E188" s="188"/>
      <c r="F188" s="55"/>
      <c r="G188" s="21" t="s">
        <v>21</v>
      </c>
      <c r="H188" s="55"/>
      <c r="I188" s="188" t="str">
        <f>V173</f>
        <v>12º CAMPEONATO  ITALIANO</v>
      </c>
      <c r="J188" s="188"/>
      <c r="K188" s="188"/>
      <c r="L188" s="188"/>
      <c r="M188" s="188"/>
      <c r="N188" s="188"/>
      <c r="O188" s="188"/>
      <c r="P188" s="188"/>
      <c r="Q188" s="102" t="str">
        <f>IF(OR(H188="",F188=""),"",IF(H188=F188,1,IF(H188&lt;F188,0,IF(H188-F188&lt;10,2,IF(H188&gt;F188,3,SE)))))</f>
        <v/>
      </c>
      <c r="R188" s="102"/>
      <c r="S188" s="102"/>
      <c r="T188" s="102"/>
      <c r="U188" s="106"/>
      <c r="V188" s="106"/>
      <c r="W188" s="106"/>
      <c r="X188" s="106"/>
      <c r="Y188" s="110"/>
      <c r="Z188" s="110"/>
      <c r="AA188" s="110"/>
      <c r="AB188" s="110"/>
      <c r="AC188" s="106"/>
      <c r="AD188" s="106"/>
      <c r="AE188" s="106"/>
      <c r="AF188" s="106"/>
      <c r="AG188" s="106"/>
      <c r="AH188" s="106"/>
      <c r="AI188" s="106"/>
      <c r="AJ188" s="106"/>
      <c r="AK188" s="107"/>
      <c r="AL188" s="103"/>
      <c r="AM188" s="103"/>
    </row>
    <row r="189" spans="3:39" ht="15.75" thickBot="1" x14ac:dyDescent="0.3">
      <c r="C189" s="102" t="str">
        <f>IF(OR(F189="",H189=""),"",IF(F189=H189,1,IF(F189&lt;H189,0,IF(F189-H189&lt;10,2,IF(F189&gt;H189,3,SE)))))</f>
        <v/>
      </c>
      <c r="F189" s="23"/>
      <c r="Q189" s="102" t="str">
        <f>IF(OR(H189="",F189=""),"",IF(H189=F189,1,IF(H189&lt;F189,0,IF(H189-F189&lt;10,2,IF(H189&gt;F189,3,SE)))))</f>
        <v/>
      </c>
      <c r="R189" s="102"/>
      <c r="S189" s="102"/>
      <c r="T189" s="102"/>
      <c r="U189" s="106"/>
      <c r="V189" s="106"/>
      <c r="W189" s="106"/>
      <c r="X189" s="106"/>
      <c r="Y189" s="110"/>
      <c r="Z189" s="110"/>
      <c r="AA189" s="110"/>
      <c r="AB189" s="110"/>
      <c r="AC189" s="106"/>
      <c r="AD189" s="106"/>
      <c r="AE189" s="106"/>
      <c r="AF189" s="106"/>
      <c r="AG189" s="106"/>
      <c r="AH189" s="106"/>
      <c r="AI189" s="106"/>
      <c r="AJ189" s="106"/>
      <c r="AK189" s="107"/>
      <c r="AL189" s="103"/>
      <c r="AM189" s="103"/>
    </row>
    <row r="190" spans="3:39" x14ac:dyDescent="0.25">
      <c r="C190" s="102" t="str">
        <f>IF(OR(F190="",H190=""),"",IF(F190=H190,1,IF(F190&lt;H190,0,IF(F190-H190&lt;10,2,IF(F190&gt;H190,3,SE)))))</f>
        <v/>
      </c>
      <c r="D190" s="182" t="s">
        <v>24</v>
      </c>
      <c r="E190" s="183"/>
      <c r="F190" s="183"/>
      <c r="G190" s="183"/>
      <c r="H190" s="183"/>
      <c r="I190" s="183"/>
      <c r="J190" s="183"/>
      <c r="K190" s="183"/>
      <c r="L190" s="183"/>
      <c r="M190" s="183"/>
      <c r="N190" s="183"/>
      <c r="O190" s="183"/>
      <c r="P190" s="184"/>
      <c r="Q190" s="102" t="str">
        <f>IF(OR(H190="",F190=""),"",IF(H190=F190,1,IF(H190&lt;F190,0,IF(H190-F190&lt;10,2,IF(H190&gt;F190,3,SE)))))</f>
        <v/>
      </c>
      <c r="R190" s="102"/>
      <c r="S190" s="102"/>
      <c r="T190" s="102"/>
      <c r="U190" s="106"/>
      <c r="V190" s="106"/>
      <c r="W190" s="106"/>
      <c r="X190" s="106"/>
      <c r="Y190" s="106"/>
      <c r="Z190" s="106"/>
      <c r="AA190" s="106"/>
      <c r="AB190" s="106"/>
      <c r="AC190" s="106"/>
      <c r="AD190" s="106"/>
      <c r="AE190" s="106"/>
      <c r="AF190" s="106"/>
      <c r="AG190" s="106"/>
      <c r="AH190" s="106"/>
      <c r="AI190" s="106"/>
      <c r="AJ190" s="106"/>
      <c r="AK190" s="107"/>
      <c r="AL190" s="103"/>
      <c r="AM190" s="103"/>
    </row>
    <row r="191" spans="3:39" ht="15.75" thickBot="1" x14ac:dyDescent="0.3">
      <c r="C191" s="102" t="str">
        <f>IF(OR(F191="",H191=""),"",IF(F191=H191,1,IF(F191&lt;H191,0,IF(F191-H191&lt;10,2,IF(F191&gt;H191,3,SE)))))</f>
        <v/>
      </c>
      <c r="D191" s="185"/>
      <c r="E191" s="186"/>
      <c r="F191" s="186"/>
      <c r="G191" s="186"/>
      <c r="H191" s="186"/>
      <c r="I191" s="186"/>
      <c r="J191" s="186"/>
      <c r="K191" s="186"/>
      <c r="L191" s="186"/>
      <c r="M191" s="186"/>
      <c r="N191" s="186"/>
      <c r="O191" s="186"/>
      <c r="P191" s="187"/>
      <c r="Q191" s="102" t="str">
        <f>IF(OR(H191="",F191=""),"",IF(H191=F191,1,IF(H191&lt;F191,0,IF(H191-F191&lt;10,2,IF(H191&gt;F191,3,SE)))))</f>
        <v/>
      </c>
      <c r="R191" s="102"/>
      <c r="S191" s="102"/>
      <c r="T191" s="102"/>
      <c r="U191" s="106"/>
      <c r="V191" s="106"/>
      <c r="W191" s="106"/>
      <c r="X191" s="106"/>
      <c r="Y191" s="106"/>
      <c r="Z191" s="106"/>
      <c r="AA191" s="106"/>
      <c r="AB191" s="106"/>
      <c r="AC191" s="106"/>
      <c r="AD191" s="106"/>
      <c r="AE191" s="106"/>
      <c r="AF191" s="106"/>
      <c r="AG191" s="106"/>
      <c r="AH191" s="106"/>
      <c r="AI191" s="106"/>
      <c r="AJ191" s="106"/>
      <c r="AK191" s="107"/>
      <c r="AL191" s="103"/>
      <c r="AM191" s="103"/>
    </row>
    <row r="192" spans="3:39" x14ac:dyDescent="0.25">
      <c r="C192" s="102" t="str">
        <f>IF(OR(F192="",H192=""),"",IF(F192=H192,1,IF(F192&lt;H192,0,IF(F192-H192&lt;10,2,IF(F192&gt;H192,3,SE)))))</f>
        <v/>
      </c>
      <c r="Q192" s="102" t="str">
        <f>IF(OR(H192="",F192=""),"",IF(H192=F192,1,IF(H192&lt;F192,0,IF(H192-F192&lt;10,2,IF(H192&gt;F192,3,SE)))))</f>
        <v/>
      </c>
      <c r="R192" s="102"/>
      <c r="S192" s="102"/>
      <c r="T192" s="102"/>
      <c r="U192" s="106"/>
      <c r="V192" s="106"/>
      <c r="W192" s="106"/>
      <c r="X192" s="106"/>
      <c r="Y192" s="106"/>
      <c r="Z192" s="106"/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107"/>
      <c r="AL192" s="103"/>
      <c r="AM192" s="103"/>
    </row>
    <row r="193" spans="3:39" x14ac:dyDescent="0.25">
      <c r="C193" s="102" t="str">
        <f>IF(OR(F193="",H193=""),"",IF(F193=H193,1,IF(F193&lt;H193,0,IF(F193-H193&lt;10,2,IF(F193&gt;H193,3,SE)))))</f>
        <v/>
      </c>
      <c r="D193" s="188" t="str">
        <f>V176</f>
        <v>8º CAMPEONATO  ITALIANO</v>
      </c>
      <c r="E193" s="188"/>
      <c r="F193" s="55"/>
      <c r="G193" s="20" t="s">
        <v>21</v>
      </c>
      <c r="H193" s="55"/>
      <c r="I193" s="188" t="str">
        <f>V175</f>
        <v>8º CAMPEONATO ESPANHOL</v>
      </c>
      <c r="J193" s="188"/>
      <c r="K193" s="188"/>
      <c r="L193" s="188"/>
      <c r="M193" s="188"/>
      <c r="N193" s="188"/>
      <c r="O193" s="188"/>
      <c r="P193" s="188"/>
      <c r="Q193" s="102" t="str">
        <f>IF(OR(H193="",F193=""),"",IF(H193=F193,1,IF(H193&lt;F193,0,IF(H193-F193&lt;10,2,IF(H193&gt;F193,3,SE)))))</f>
        <v/>
      </c>
      <c r="R193" s="102"/>
      <c r="S193" s="102"/>
      <c r="T193" s="102"/>
      <c r="U193" s="106"/>
      <c r="V193" s="106"/>
      <c r="W193" s="106"/>
      <c r="X193" s="106"/>
      <c r="Y193" s="106"/>
      <c r="Z193" s="106"/>
      <c r="AA193" s="106"/>
      <c r="AB193" s="106"/>
      <c r="AC193" s="106"/>
      <c r="AD193" s="106"/>
      <c r="AE193" s="106"/>
      <c r="AF193" s="106"/>
      <c r="AG193" s="106"/>
      <c r="AH193" s="106"/>
      <c r="AI193" s="106"/>
      <c r="AJ193" s="106"/>
      <c r="AK193" s="107"/>
      <c r="AL193" s="103"/>
      <c r="AM193" s="103"/>
    </row>
    <row r="194" spans="3:39" x14ac:dyDescent="0.25">
      <c r="C194" s="102" t="str">
        <f>IF(OR(F194="",H194=""),"",IF(F194=H194,1,IF(F194&lt;H194,0,IF(F194-H194&lt;10,2,IF(F194&gt;H194,3,SE)))))</f>
        <v/>
      </c>
      <c r="D194" s="188" t="str">
        <f>V174</f>
        <v>10º CAMPEONATO  INGLÊS</v>
      </c>
      <c r="E194" s="188"/>
      <c r="F194" s="55"/>
      <c r="G194" s="20" t="s">
        <v>21</v>
      </c>
      <c r="H194" s="55"/>
      <c r="I194" s="188" t="str">
        <f>V173</f>
        <v>12º CAMPEONATO  ITALIANO</v>
      </c>
      <c r="J194" s="188"/>
      <c r="K194" s="188"/>
      <c r="L194" s="188"/>
      <c r="M194" s="188"/>
      <c r="N194" s="188"/>
      <c r="O194" s="188"/>
      <c r="P194" s="188"/>
      <c r="Q194" s="102" t="str">
        <f>IF(OR(H194="",F194=""),"",IF(H194=F194,1,IF(H194&lt;F194,0,IF(H194-F194&lt;10,2,IF(H194&gt;F194,3,SE)))))</f>
        <v/>
      </c>
      <c r="R194" s="102"/>
      <c r="S194" s="102"/>
      <c r="T194" s="102"/>
      <c r="U194" s="106"/>
      <c r="V194" s="106"/>
      <c r="W194" s="106"/>
      <c r="X194" s="106"/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/>
      <c r="AJ194" s="106"/>
      <c r="AK194" s="107"/>
      <c r="AL194" s="103"/>
      <c r="AM194" s="103"/>
    </row>
    <row r="195" spans="3:39" ht="15.75" thickBot="1" x14ac:dyDescent="0.3">
      <c r="C195" s="102" t="str">
        <f>IF(OR(F195="",H195=""),"",IF(F195=H195,1,IF(F195&lt;H195,0,IF(F195-H195&lt;10,2,IF(F195&gt;H195,3,SE)))))</f>
        <v/>
      </c>
      <c r="Q195" s="102" t="str">
        <f>IF(OR(H195="",F195=""),"",IF(H195=F195,1,IF(H195&lt;F195,0,IF(H195-F195&lt;10,2,IF(H195&gt;F195,3,SE)))))</f>
        <v/>
      </c>
      <c r="R195" s="102"/>
      <c r="S195" s="102"/>
      <c r="T195" s="102"/>
      <c r="U195" s="106"/>
      <c r="V195" s="106"/>
      <c r="W195" s="106"/>
      <c r="X195" s="106"/>
      <c r="Y195" s="106"/>
      <c r="Z195" s="106"/>
      <c r="AA195" s="106"/>
      <c r="AB195" s="106"/>
      <c r="AC195" s="106"/>
      <c r="AD195" s="106"/>
      <c r="AE195" s="106"/>
      <c r="AF195" s="106"/>
      <c r="AG195" s="106"/>
      <c r="AH195" s="106"/>
      <c r="AI195" s="106"/>
      <c r="AJ195" s="106"/>
      <c r="AK195" s="107"/>
      <c r="AL195" s="103"/>
      <c r="AM195" s="103"/>
    </row>
    <row r="196" spans="3:39" x14ac:dyDescent="0.25">
      <c r="C196" s="102" t="str">
        <f>IF(OR(F196="",H196=""),"",IF(F196=H196,1,IF(F196&lt;H196,0,IF(F196-H196&lt;10,2,IF(F196&gt;H196,3,SE)))))</f>
        <v/>
      </c>
      <c r="D196" s="182" t="s">
        <v>25</v>
      </c>
      <c r="E196" s="183"/>
      <c r="F196" s="183"/>
      <c r="G196" s="183"/>
      <c r="H196" s="183"/>
      <c r="I196" s="183"/>
      <c r="J196" s="183"/>
      <c r="K196" s="183"/>
      <c r="L196" s="183"/>
      <c r="M196" s="183"/>
      <c r="N196" s="183"/>
      <c r="O196" s="183"/>
      <c r="P196" s="184"/>
      <c r="Q196" s="102" t="str">
        <f>IF(OR(H196="",F196=""),"",IF(H196=F196,1,IF(H196&lt;F196,0,IF(H196-F196&lt;10,2,IF(H196&gt;F196,3,SE)))))</f>
        <v/>
      </c>
      <c r="R196" s="102"/>
      <c r="S196" s="102"/>
      <c r="T196" s="102"/>
      <c r="U196" s="106"/>
      <c r="V196" s="106"/>
      <c r="W196" s="106"/>
      <c r="X196" s="106"/>
      <c r="Y196" s="106"/>
      <c r="Z196" s="106"/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107"/>
      <c r="AL196" s="103"/>
      <c r="AM196" s="103"/>
    </row>
    <row r="197" spans="3:39" ht="15.75" thickBot="1" x14ac:dyDescent="0.3">
      <c r="C197" s="102" t="str">
        <f>IF(OR(F197="",H197=""),"",IF(F197=H197,1,IF(F197&lt;H197,0,IF(F197-H197&lt;10,2,IF(F197&gt;H197,3,SE)))))</f>
        <v/>
      </c>
      <c r="D197" s="185"/>
      <c r="E197" s="186"/>
      <c r="F197" s="186"/>
      <c r="G197" s="186"/>
      <c r="H197" s="186"/>
      <c r="I197" s="186"/>
      <c r="J197" s="186"/>
      <c r="K197" s="186"/>
      <c r="L197" s="186"/>
      <c r="M197" s="186"/>
      <c r="N197" s="186"/>
      <c r="O197" s="186"/>
      <c r="P197" s="187"/>
      <c r="Q197" s="102" t="str">
        <f>IF(OR(H197="",F197=""),"",IF(H197=F197,1,IF(H197&lt;F197,0,IF(H197-F197&lt;10,2,IF(H197&gt;F197,3,SE)))))</f>
        <v/>
      </c>
      <c r="R197" s="102"/>
      <c r="S197" s="102"/>
      <c r="T197" s="102"/>
      <c r="U197" s="106"/>
      <c r="V197" s="106"/>
      <c r="W197" s="106"/>
      <c r="X197" s="106"/>
      <c r="Y197" s="106"/>
      <c r="Z197" s="106"/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107"/>
      <c r="AL197" s="103"/>
      <c r="AM197" s="103"/>
    </row>
    <row r="198" spans="3:39" x14ac:dyDescent="0.25">
      <c r="C198" s="102" t="str">
        <f>IF(OR(F198="",H198=""),"",IF(F198=H198,1,IF(F198&lt;H198,0,IF(F198-H198&lt;10,2,IF(F198&gt;H198,3,SE)))))</f>
        <v/>
      </c>
      <c r="Q198" s="102" t="str">
        <f>IF(OR(H198="",F198=""),"",IF(H198=F198,1,IF(H198&lt;F198,0,IF(H198-F198&lt;10,2,IF(H198&gt;F198,3,SE)))))</f>
        <v/>
      </c>
      <c r="R198" s="102"/>
      <c r="S198" s="102"/>
      <c r="T198" s="102"/>
      <c r="U198" s="106"/>
      <c r="V198" s="106"/>
      <c r="W198" s="106"/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6"/>
      <c r="AI198" s="106"/>
      <c r="AJ198" s="106"/>
      <c r="AK198" s="107"/>
      <c r="AL198" s="103"/>
      <c r="AM198" s="103"/>
    </row>
    <row r="199" spans="3:39" x14ac:dyDescent="0.25">
      <c r="C199" s="102" t="str">
        <f>IF(OR(F199="",H199=""),"",IF(F199=H199,1,IF(F199&lt;H199,0,IF(F199-H199&lt;10,2,IF(F199&gt;H199,3,SE)))))</f>
        <v/>
      </c>
      <c r="D199" s="188" t="str">
        <f>V176</f>
        <v>8º CAMPEONATO  ITALIANO</v>
      </c>
      <c r="E199" s="188"/>
      <c r="F199" s="55"/>
      <c r="G199" s="21" t="s">
        <v>21</v>
      </c>
      <c r="H199" s="55"/>
      <c r="I199" s="188" t="str">
        <f>V173</f>
        <v>12º CAMPEONATO  ITALIANO</v>
      </c>
      <c r="J199" s="188"/>
      <c r="K199" s="188"/>
      <c r="L199" s="188"/>
      <c r="M199" s="188"/>
      <c r="N199" s="188"/>
      <c r="O199" s="188"/>
      <c r="P199" s="188"/>
      <c r="Q199" s="102" t="str">
        <f>IF(OR(H199="",F199=""),"",IF(H199=F199,1,IF(H199&lt;F199,0,IF(H199-F199&lt;10,2,IF(H199&gt;F199,3,SE)))))</f>
        <v/>
      </c>
      <c r="R199" s="102"/>
      <c r="S199" s="102"/>
      <c r="T199" s="102"/>
      <c r="U199" s="106"/>
      <c r="V199" s="106"/>
      <c r="W199" s="106"/>
      <c r="X199" s="106"/>
      <c r="Y199" s="106"/>
      <c r="Z199" s="106"/>
      <c r="AA199" s="106"/>
      <c r="AB199" s="106"/>
      <c r="AC199" s="106"/>
      <c r="AD199" s="106"/>
      <c r="AE199" s="106"/>
      <c r="AF199" s="106"/>
      <c r="AG199" s="106"/>
      <c r="AH199" s="106"/>
      <c r="AI199" s="106"/>
      <c r="AJ199" s="106"/>
      <c r="AK199" s="107"/>
      <c r="AL199" s="103"/>
      <c r="AM199" s="103"/>
    </row>
    <row r="200" spans="3:39" x14ac:dyDescent="0.25">
      <c r="C200" s="102" t="str">
        <f>IF(OR(F200="",H200=""),"",IF(F200=H200,1,IF(F200&lt;H200,0,IF(F200-H200&lt;10,2,IF(F200&gt;H200,3,SE)))))</f>
        <v/>
      </c>
      <c r="D200" s="188" t="str">
        <f>V175</f>
        <v>8º CAMPEONATO ESPANHOL</v>
      </c>
      <c r="E200" s="188"/>
      <c r="F200" s="55"/>
      <c r="G200" s="21" t="s">
        <v>21</v>
      </c>
      <c r="H200" s="55"/>
      <c r="I200" s="188" t="str">
        <f>V174</f>
        <v>10º CAMPEONATO  INGLÊS</v>
      </c>
      <c r="J200" s="188"/>
      <c r="K200" s="188"/>
      <c r="L200" s="188"/>
      <c r="M200" s="188"/>
      <c r="N200" s="188"/>
      <c r="O200" s="188"/>
      <c r="P200" s="188"/>
      <c r="Q200" s="102" t="str">
        <f>IF(OR(H200="",F200=""),"",IF(H200=F200,1,IF(H200&lt;F200,0,IF(H200-F200&lt;10,2,IF(H200&gt;F200,3,SE)))))</f>
        <v/>
      </c>
      <c r="R200" s="102"/>
      <c r="S200" s="102"/>
      <c r="T200" s="102"/>
      <c r="U200" s="106"/>
      <c r="V200" s="106"/>
      <c r="W200" s="106"/>
      <c r="X200" s="106"/>
      <c r="Y200" s="106"/>
      <c r="Z200" s="106"/>
      <c r="AA200" s="106"/>
      <c r="AB200" s="106"/>
      <c r="AC200" s="106"/>
      <c r="AD200" s="106"/>
      <c r="AE200" s="106"/>
      <c r="AF200" s="106"/>
      <c r="AG200" s="106"/>
      <c r="AH200" s="106"/>
      <c r="AI200" s="106"/>
      <c r="AJ200" s="106"/>
      <c r="AK200" s="107"/>
      <c r="AL200" s="103"/>
      <c r="AM200" s="103"/>
    </row>
    <row r="201" spans="3:39" ht="15.75" thickBot="1" x14ac:dyDescent="0.3">
      <c r="C201" s="102" t="str">
        <f>IF(OR(F201="",H201=""),"",IF(F201=H201,1,IF(F201&lt;H201,0,IF(F201-H201&lt;10,2,IF(F201&gt;H201,3,SE)))))</f>
        <v/>
      </c>
      <c r="Q201" s="102" t="str">
        <f>IF(OR(H201="",F201=""),"",IF(H201=F201,1,IF(H201&lt;F201,0,IF(H201-F201&lt;10,2,IF(H201&gt;F201,3,SE)))))</f>
        <v/>
      </c>
      <c r="R201" s="102"/>
      <c r="S201" s="102"/>
      <c r="T201" s="102"/>
      <c r="U201" s="106"/>
      <c r="V201" s="106"/>
      <c r="W201" s="106"/>
      <c r="X201" s="106"/>
      <c r="Y201" s="106"/>
      <c r="Z201" s="106"/>
      <c r="AA201" s="106"/>
      <c r="AB201" s="106"/>
      <c r="AC201" s="106"/>
      <c r="AD201" s="106"/>
      <c r="AE201" s="106"/>
      <c r="AF201" s="106"/>
      <c r="AG201" s="106"/>
      <c r="AH201" s="106"/>
      <c r="AI201" s="106"/>
      <c r="AJ201" s="106"/>
      <c r="AK201" s="107"/>
      <c r="AL201" s="103"/>
      <c r="AM201" s="103"/>
    </row>
    <row r="202" spans="3:39" x14ac:dyDescent="0.25">
      <c r="C202" s="102" t="str">
        <f>IF(OR(F202="",H202=""),"",IF(F202=H202,1,IF(F202&lt;H202,0,IF(F202-H202&lt;10,2,IF(F202&gt;H202,3,SE)))))</f>
        <v/>
      </c>
      <c r="D202" s="182" t="s">
        <v>26</v>
      </c>
      <c r="E202" s="183"/>
      <c r="F202" s="183"/>
      <c r="G202" s="183"/>
      <c r="H202" s="183"/>
      <c r="I202" s="183"/>
      <c r="J202" s="183"/>
      <c r="K202" s="183"/>
      <c r="L202" s="183"/>
      <c r="M202" s="183"/>
      <c r="N202" s="183"/>
      <c r="O202" s="183"/>
      <c r="P202" s="184"/>
      <c r="Q202" s="102" t="str">
        <f>IF(OR(H202="",F202=""),"",IF(H202=F202,1,IF(H202&lt;F202,0,IF(H202-F202&lt;10,2,IF(H202&gt;F202,3,SE)))))</f>
        <v/>
      </c>
      <c r="R202" s="102"/>
      <c r="S202" s="102"/>
      <c r="T202" s="102"/>
      <c r="U202" s="106"/>
      <c r="V202" s="106"/>
      <c r="W202" s="106"/>
      <c r="X202" s="106"/>
      <c r="Y202" s="106"/>
      <c r="Z202" s="106"/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107"/>
      <c r="AL202" s="103"/>
      <c r="AM202" s="103"/>
    </row>
    <row r="203" spans="3:39" ht="15.75" thickBot="1" x14ac:dyDescent="0.3">
      <c r="C203" s="102" t="str">
        <f>IF(OR(F203="",H203=""),"",IF(F203=H203,1,IF(F203&lt;H203,0,IF(F203-H203&lt;10,2,IF(F203&gt;H203,3,SE)))))</f>
        <v/>
      </c>
      <c r="D203" s="185"/>
      <c r="E203" s="186"/>
      <c r="F203" s="186"/>
      <c r="G203" s="186"/>
      <c r="H203" s="186"/>
      <c r="I203" s="186"/>
      <c r="J203" s="186"/>
      <c r="K203" s="186"/>
      <c r="L203" s="186"/>
      <c r="M203" s="186"/>
      <c r="N203" s="186"/>
      <c r="O203" s="186"/>
      <c r="P203" s="187"/>
      <c r="Q203" s="102" t="str">
        <f>IF(OR(H203="",F203=""),"",IF(H203=F203,1,IF(H203&lt;F203,0,IF(H203-F203&lt;10,2,IF(H203&gt;F203,3,SE)))))</f>
        <v/>
      </c>
      <c r="R203" s="102"/>
      <c r="S203" s="102"/>
      <c r="T203" s="102"/>
      <c r="U203" s="106"/>
      <c r="V203" s="106"/>
      <c r="W203" s="106"/>
      <c r="X203" s="106"/>
      <c r="Y203" s="106"/>
      <c r="Z203" s="106"/>
      <c r="AA203" s="106"/>
      <c r="AB203" s="106"/>
      <c r="AC203" s="106"/>
      <c r="AD203" s="106"/>
      <c r="AE203" s="106"/>
      <c r="AF203" s="106"/>
      <c r="AG203" s="106"/>
      <c r="AH203" s="106"/>
      <c r="AI203" s="106"/>
      <c r="AJ203" s="106"/>
      <c r="AK203" s="107"/>
      <c r="AL203" s="103"/>
      <c r="AM203" s="103"/>
    </row>
    <row r="204" spans="3:39" x14ac:dyDescent="0.25">
      <c r="C204" s="102" t="str">
        <f>IF(OR(F204="",H204=""),"",IF(F204=H204,1,IF(F204&lt;H204,0,IF(F204-H204&lt;10,2,IF(F204&gt;H204,3,SE)))))</f>
        <v/>
      </c>
      <c r="Q204" s="102" t="str">
        <f>IF(OR(H204="",F204=""),"",IF(H204=F204,1,IF(H204&lt;F204,0,IF(H204-F204&lt;10,2,IF(H204&gt;F204,3,SE)))))</f>
        <v/>
      </c>
      <c r="R204" s="102"/>
      <c r="S204" s="102"/>
      <c r="T204" s="102"/>
      <c r="U204" s="106"/>
      <c r="V204" s="106"/>
      <c r="W204" s="106"/>
      <c r="X204" s="106"/>
      <c r="Y204" s="106"/>
      <c r="Z204" s="106"/>
      <c r="AA204" s="106"/>
      <c r="AB204" s="106"/>
      <c r="AC204" s="106"/>
      <c r="AD204" s="106"/>
      <c r="AE204" s="106"/>
      <c r="AF204" s="106"/>
      <c r="AG204" s="106"/>
      <c r="AH204" s="106"/>
      <c r="AI204" s="106"/>
      <c r="AJ204" s="106"/>
      <c r="AK204" s="107"/>
      <c r="AL204" s="103"/>
      <c r="AM204" s="103"/>
    </row>
    <row r="205" spans="3:39" x14ac:dyDescent="0.25">
      <c r="C205" s="102" t="str">
        <f>IF(OR(F205="",H205=""),"",IF(F205=H205,1,IF(F205&lt;H205,0,IF(F205-H205&lt;10,2,IF(F205&gt;H205,3,SE)))))</f>
        <v/>
      </c>
      <c r="D205" s="188" t="str">
        <f>V176</f>
        <v>8º CAMPEONATO  ITALIANO</v>
      </c>
      <c r="E205" s="188"/>
      <c r="F205" s="55"/>
      <c r="G205" s="21" t="s">
        <v>21</v>
      </c>
      <c r="H205" s="55"/>
      <c r="I205" s="188" t="str">
        <f>V174</f>
        <v>10º CAMPEONATO  INGLÊS</v>
      </c>
      <c r="J205" s="188"/>
      <c r="K205" s="188"/>
      <c r="L205" s="188"/>
      <c r="M205" s="188"/>
      <c r="N205" s="188"/>
      <c r="O205" s="188"/>
      <c r="P205" s="188"/>
      <c r="Q205" s="102" t="str">
        <f>IF(OR(H205="",F205=""),"",IF(H205=F205,1,IF(H205&lt;F205,0,IF(H205-F205&lt;10,2,IF(H205&gt;F205,3,SE)))))</f>
        <v/>
      </c>
      <c r="R205" s="102"/>
      <c r="S205" s="102"/>
      <c r="T205" s="102"/>
      <c r="U205" s="106"/>
      <c r="V205" s="106"/>
      <c r="W205" s="106"/>
      <c r="X205" s="106"/>
      <c r="Y205" s="106"/>
      <c r="Z205" s="106"/>
      <c r="AA205" s="106"/>
      <c r="AB205" s="106"/>
      <c r="AC205" s="106"/>
      <c r="AD205" s="106"/>
      <c r="AE205" s="106"/>
      <c r="AF205" s="106"/>
      <c r="AG205" s="106"/>
      <c r="AH205" s="106"/>
      <c r="AI205" s="106"/>
      <c r="AJ205" s="106"/>
      <c r="AK205" s="107"/>
      <c r="AL205" s="103"/>
      <c r="AM205" s="103"/>
    </row>
    <row r="206" spans="3:39" x14ac:dyDescent="0.25">
      <c r="C206" s="102" t="str">
        <f>IF(OR(F206="",H206=""),"",IF(F206=H206,1,IF(F206&lt;H206,0,IF(F206-H206&lt;10,2,IF(F206&gt;H206,3,SE)))))</f>
        <v/>
      </c>
      <c r="D206" s="188" t="str">
        <f>V175</f>
        <v>8º CAMPEONATO ESPANHOL</v>
      </c>
      <c r="E206" s="188"/>
      <c r="F206" s="55"/>
      <c r="G206" s="21" t="s">
        <v>21</v>
      </c>
      <c r="H206" s="55"/>
      <c r="I206" s="188" t="str">
        <f>V173</f>
        <v>12º CAMPEONATO  ITALIANO</v>
      </c>
      <c r="J206" s="188"/>
      <c r="K206" s="188"/>
      <c r="L206" s="188"/>
      <c r="M206" s="188"/>
      <c r="N206" s="188"/>
      <c r="O206" s="188"/>
      <c r="P206" s="188"/>
      <c r="Q206" s="102" t="str">
        <f>IF(OR(H206="",F206=""),"",IF(H206=F206,1,IF(H206&lt;F206,0,IF(H206-F206&lt;10,2,IF(H206&gt;F206,3,SE)))))</f>
        <v/>
      </c>
      <c r="R206" s="102"/>
      <c r="S206" s="102"/>
      <c r="T206" s="102"/>
      <c r="U206" s="106"/>
      <c r="V206" s="106"/>
      <c r="W206" s="106"/>
      <c r="X206" s="106"/>
      <c r="Y206" s="106"/>
      <c r="Z206" s="106"/>
      <c r="AA206" s="106"/>
      <c r="AB206" s="106"/>
      <c r="AC206" s="106"/>
      <c r="AD206" s="106"/>
      <c r="AE206" s="106"/>
      <c r="AF206" s="106"/>
      <c r="AG206" s="106"/>
      <c r="AH206" s="106"/>
      <c r="AI206" s="106"/>
      <c r="AJ206" s="106"/>
      <c r="AK206" s="107"/>
      <c r="AL206" s="103"/>
      <c r="AM206" s="103"/>
    </row>
    <row r="207" spans="3:39" ht="15.75" thickBot="1" x14ac:dyDescent="0.3">
      <c r="C207" s="102" t="str">
        <f>IF(OR(F207="",H207=""),"",IF(F207=H207,1,IF(F207&lt;H207,0,IF(F207-H207&lt;10,2,IF(F207&gt;H207,3,SE)))))</f>
        <v/>
      </c>
      <c r="Q207" s="102" t="str">
        <f>IF(OR(H207="",F207=""),"",IF(H207=F207,1,IF(H207&lt;F207,0,IF(H207-F207&lt;10,2,IF(H207&gt;F207,3,SE)))))</f>
        <v/>
      </c>
      <c r="R207" s="102"/>
      <c r="S207" s="102"/>
      <c r="T207" s="102"/>
      <c r="U207" s="106"/>
      <c r="V207" s="106"/>
      <c r="W207" s="106"/>
      <c r="X207" s="106"/>
      <c r="Y207" s="106"/>
      <c r="Z207" s="106"/>
      <c r="AA207" s="106"/>
      <c r="AB207" s="106"/>
      <c r="AC207" s="106"/>
      <c r="AD207" s="106"/>
      <c r="AE207" s="106"/>
      <c r="AF207" s="106"/>
      <c r="AG207" s="106"/>
      <c r="AH207" s="106"/>
      <c r="AI207" s="106"/>
      <c r="AJ207" s="106"/>
      <c r="AK207" s="107"/>
      <c r="AL207" s="103"/>
      <c r="AM207" s="103"/>
    </row>
    <row r="208" spans="3:39" x14ac:dyDescent="0.25">
      <c r="C208" s="102" t="str">
        <f>IF(OR(F208="",H208=""),"",IF(F208=H208,1,IF(F208&lt;H208,0,IF(F208-H208&lt;10,2,IF(F208&gt;H208,3,SE)))))</f>
        <v/>
      </c>
      <c r="D208" s="182" t="s">
        <v>27</v>
      </c>
      <c r="E208" s="183"/>
      <c r="F208" s="183"/>
      <c r="G208" s="183"/>
      <c r="H208" s="183"/>
      <c r="I208" s="183"/>
      <c r="J208" s="183"/>
      <c r="K208" s="183"/>
      <c r="L208" s="183"/>
      <c r="M208" s="183"/>
      <c r="N208" s="183"/>
      <c r="O208" s="183"/>
      <c r="P208" s="184"/>
      <c r="Q208" s="102" t="str">
        <f>IF(OR(H208="",F208=""),"",IF(H208=F208,1,IF(H208&lt;F208,0,IF(H208-F208&lt;10,2,IF(H208&gt;F208,3,SE)))))</f>
        <v/>
      </c>
      <c r="R208" s="102"/>
      <c r="S208" s="102"/>
      <c r="T208" s="102"/>
      <c r="U208" s="106"/>
      <c r="V208" s="106"/>
      <c r="W208" s="106"/>
      <c r="X208" s="106"/>
      <c r="Y208" s="106"/>
      <c r="Z208" s="106"/>
      <c r="AA208" s="106"/>
      <c r="AB208" s="106"/>
      <c r="AC208" s="106"/>
      <c r="AD208" s="106"/>
      <c r="AE208" s="106"/>
      <c r="AF208" s="106"/>
      <c r="AG208" s="106"/>
      <c r="AH208" s="106"/>
      <c r="AI208" s="106"/>
      <c r="AJ208" s="106"/>
      <c r="AK208" s="107"/>
      <c r="AL208" s="103"/>
      <c r="AM208" s="103"/>
    </row>
    <row r="209" spans="3:39" ht="15.75" thickBot="1" x14ac:dyDescent="0.3">
      <c r="C209" s="102" t="str">
        <f>IF(OR(F209="",H209=""),"",IF(F209=H209,1,IF(F209&lt;H209,0,IF(F209-H209&lt;10,2,IF(F209&gt;H209,3,SE)))))</f>
        <v/>
      </c>
      <c r="D209" s="185"/>
      <c r="E209" s="186"/>
      <c r="F209" s="186"/>
      <c r="G209" s="186"/>
      <c r="H209" s="186"/>
      <c r="I209" s="186"/>
      <c r="J209" s="186"/>
      <c r="K209" s="186"/>
      <c r="L209" s="186"/>
      <c r="M209" s="186"/>
      <c r="N209" s="186"/>
      <c r="O209" s="186"/>
      <c r="P209" s="187"/>
      <c r="Q209" s="102" t="str">
        <f>IF(OR(H209="",F209=""),"",IF(H209=F209,1,IF(H209&lt;F209,0,IF(H209-F209&lt;10,2,IF(H209&gt;F209,3,SE)))))</f>
        <v/>
      </c>
      <c r="R209" s="102"/>
      <c r="S209" s="102"/>
      <c r="T209" s="102"/>
      <c r="U209" s="106"/>
      <c r="V209" s="106"/>
      <c r="W209" s="106"/>
      <c r="X209" s="106"/>
      <c r="Y209" s="106"/>
      <c r="Z209" s="106"/>
      <c r="AA209" s="106"/>
      <c r="AB209" s="106"/>
      <c r="AC209" s="106"/>
      <c r="AD209" s="106"/>
      <c r="AE209" s="106"/>
      <c r="AF209" s="106"/>
      <c r="AG209" s="106"/>
      <c r="AH209" s="106"/>
      <c r="AI209" s="106"/>
      <c r="AJ209" s="106"/>
      <c r="AK209" s="107"/>
      <c r="AL209" s="103"/>
      <c r="AM209" s="103"/>
    </row>
    <row r="210" spans="3:39" x14ac:dyDescent="0.25">
      <c r="C210" s="102" t="str">
        <f>IF(OR(F210="",H210=""),"",IF(F210=H210,1,IF(F210&lt;H210,0,IF(F210-H210&lt;10,2,IF(F210&gt;H210,3,SE)))))</f>
        <v/>
      </c>
      <c r="Q210" s="102" t="str">
        <f>IF(OR(H210="",F210=""),"",IF(H210=F210,1,IF(H210&lt;F210,0,IF(H210-F210&lt;10,2,IF(H210&gt;F210,3,SE)))))</f>
        <v/>
      </c>
      <c r="R210" s="102"/>
      <c r="S210" s="102"/>
      <c r="T210" s="102"/>
      <c r="U210" s="106"/>
      <c r="V210" s="106"/>
      <c r="W210" s="106"/>
      <c r="X210" s="106"/>
      <c r="Y210" s="106"/>
      <c r="Z210" s="106"/>
      <c r="AA210" s="106"/>
      <c r="AB210" s="106"/>
      <c r="AC210" s="106"/>
      <c r="AD210" s="106"/>
      <c r="AE210" s="106"/>
      <c r="AF210" s="106"/>
      <c r="AG210" s="106"/>
      <c r="AH210" s="106"/>
      <c r="AI210" s="106"/>
      <c r="AJ210" s="106"/>
      <c r="AK210" s="107"/>
      <c r="AL210" s="103"/>
      <c r="AM210" s="103"/>
    </row>
    <row r="211" spans="3:39" x14ac:dyDescent="0.25">
      <c r="C211" s="102" t="str">
        <f>IF(OR(F211="",H211=""),"",IF(F211=H211,1,IF(F211&lt;H211,0,IF(F211-H211&lt;10,2,IF(F211&gt;H211,3,SE)))))</f>
        <v/>
      </c>
      <c r="D211" s="188" t="str">
        <f>V176</f>
        <v>8º CAMPEONATO  ITALIANO</v>
      </c>
      <c r="E211" s="188"/>
      <c r="F211" s="55"/>
      <c r="G211" s="20" t="s">
        <v>21</v>
      </c>
      <c r="H211" s="55"/>
      <c r="I211" s="188" t="str">
        <f>V175</f>
        <v>8º CAMPEONATO ESPANHOL</v>
      </c>
      <c r="J211" s="188"/>
      <c r="K211" s="188"/>
      <c r="L211" s="188"/>
      <c r="M211" s="188"/>
      <c r="N211" s="188"/>
      <c r="O211" s="188"/>
      <c r="P211" s="188"/>
      <c r="Q211" s="102" t="str">
        <f>IF(OR(H211="",F211=""),"",IF(H211=F211,1,IF(H211&lt;F211,0,IF(H211-F211&lt;10,2,IF(H211&gt;F211,3,SE)))))</f>
        <v/>
      </c>
      <c r="R211" s="102"/>
      <c r="S211" s="102"/>
      <c r="T211" s="102"/>
      <c r="U211" s="106"/>
      <c r="V211" s="106"/>
      <c r="W211" s="106"/>
      <c r="X211" s="106"/>
      <c r="Y211" s="106"/>
      <c r="Z211" s="106"/>
      <c r="AA211" s="106"/>
      <c r="AB211" s="106"/>
      <c r="AC211" s="106"/>
      <c r="AD211" s="106"/>
      <c r="AE211" s="106"/>
      <c r="AF211" s="106"/>
      <c r="AG211" s="106"/>
      <c r="AH211" s="106"/>
      <c r="AI211" s="106"/>
      <c r="AJ211" s="106"/>
      <c r="AK211" s="107"/>
      <c r="AL211" s="103"/>
      <c r="AM211" s="103"/>
    </row>
    <row r="212" spans="3:39" x14ac:dyDescent="0.25">
      <c r="C212" s="102" t="str">
        <f>IF(OR(F212="",H212=""),"",IF(F212=H212,1,IF(F212&lt;H212,0,IF(F212-H212&lt;10,2,IF(F212&gt;H212,3,SE)))))</f>
        <v/>
      </c>
      <c r="D212" s="188" t="str">
        <f>V174</f>
        <v>10º CAMPEONATO  INGLÊS</v>
      </c>
      <c r="E212" s="188"/>
      <c r="F212" s="55"/>
      <c r="G212" s="20" t="s">
        <v>21</v>
      </c>
      <c r="H212" s="55"/>
      <c r="I212" s="188" t="str">
        <f>V173</f>
        <v>12º CAMPEONATO  ITALIANO</v>
      </c>
      <c r="J212" s="188"/>
      <c r="K212" s="188"/>
      <c r="L212" s="188"/>
      <c r="M212" s="188"/>
      <c r="N212" s="188"/>
      <c r="O212" s="188"/>
      <c r="P212" s="188"/>
      <c r="Q212" s="102" t="str">
        <f>IF(OR(H212="",F212=""),"",IF(H212=F212,1,IF(H212&lt;F212,0,IF(H212-F212&lt;10,2,IF(H212&gt;F212,3,SE)))))</f>
        <v/>
      </c>
      <c r="R212" s="102"/>
      <c r="S212" s="102"/>
      <c r="T212" s="102"/>
      <c r="U212" s="106"/>
      <c r="V212" s="106"/>
      <c r="W212" s="106"/>
      <c r="X212" s="106"/>
      <c r="Y212" s="106"/>
      <c r="Z212" s="106"/>
      <c r="AA212" s="106"/>
      <c r="AB212" s="106"/>
      <c r="AC212" s="106"/>
      <c r="AD212" s="106"/>
      <c r="AE212" s="106"/>
      <c r="AF212" s="106"/>
      <c r="AG212" s="106"/>
      <c r="AH212" s="106"/>
      <c r="AI212" s="106"/>
      <c r="AJ212" s="106"/>
      <c r="AK212" s="107"/>
      <c r="AL212" s="103"/>
      <c r="AM212" s="103"/>
    </row>
    <row r="213" spans="3:39" x14ac:dyDescent="0.25">
      <c r="C213" s="102"/>
      <c r="D213" s="24"/>
      <c r="E213" s="24"/>
      <c r="F213" s="25"/>
      <c r="G213" s="26"/>
      <c r="H213" s="25"/>
      <c r="I213" s="24"/>
      <c r="J213" s="24"/>
      <c r="K213" s="24"/>
      <c r="L213" s="24"/>
      <c r="M213" s="24"/>
      <c r="N213" s="24"/>
      <c r="O213" s="24"/>
      <c r="P213" s="24"/>
      <c r="Q213" s="102"/>
      <c r="R213" s="103" t="s">
        <v>6</v>
      </c>
      <c r="S213" s="105"/>
      <c r="T213" s="102"/>
      <c r="U213" s="106"/>
      <c r="V213" s="106"/>
      <c r="W213" s="106"/>
      <c r="X213" s="106"/>
      <c r="Y213" s="106"/>
      <c r="Z213" s="106"/>
      <c r="AA213" s="106"/>
      <c r="AB213" s="106"/>
      <c r="AC213" s="106"/>
      <c r="AD213" s="106"/>
      <c r="AE213" s="106"/>
      <c r="AF213" s="106"/>
      <c r="AG213" s="106"/>
      <c r="AH213" s="106"/>
      <c r="AI213" s="106"/>
      <c r="AJ213" s="106"/>
      <c r="AK213" s="107"/>
      <c r="AL213" s="103"/>
      <c r="AM213" s="103"/>
    </row>
    <row r="214" spans="3:39" x14ac:dyDescent="0.25">
      <c r="C214" s="102"/>
      <c r="D214" s="24"/>
      <c r="E214" s="24"/>
      <c r="F214" s="25"/>
      <c r="G214" s="26"/>
      <c r="H214" s="25"/>
      <c r="I214" s="24"/>
      <c r="J214" s="24"/>
      <c r="K214" s="24"/>
      <c r="L214" s="24"/>
      <c r="M214" s="24"/>
      <c r="N214" s="24"/>
      <c r="O214" s="24"/>
      <c r="P214" s="24"/>
      <c r="Q214" s="102"/>
      <c r="R214" s="103" t="s">
        <v>15</v>
      </c>
      <c r="S214" s="105"/>
      <c r="T214" s="103"/>
      <c r="U214" s="106"/>
      <c r="V214" s="106"/>
      <c r="W214" s="106"/>
      <c r="X214" s="106"/>
      <c r="Y214" s="106"/>
      <c r="Z214" s="106"/>
      <c r="AA214" s="106"/>
      <c r="AB214" s="106"/>
      <c r="AC214" s="106"/>
      <c r="AD214" s="106"/>
      <c r="AE214" s="106"/>
      <c r="AF214" s="106"/>
      <c r="AG214" s="106"/>
      <c r="AH214" s="106"/>
      <c r="AI214" s="106"/>
      <c r="AJ214" s="106"/>
      <c r="AK214" s="107"/>
      <c r="AL214" s="103"/>
      <c r="AM214" s="103"/>
    </row>
    <row r="215" spans="3:39" x14ac:dyDescent="0.25">
      <c r="C215" s="102"/>
      <c r="D215" s="24"/>
      <c r="E215" s="24"/>
      <c r="F215" s="25"/>
      <c r="G215" s="26"/>
      <c r="H215" s="25"/>
      <c r="I215" s="24"/>
      <c r="J215" s="24"/>
      <c r="K215" s="24"/>
      <c r="L215" s="24"/>
      <c r="M215" s="24"/>
      <c r="N215" s="24"/>
      <c r="O215" s="24"/>
      <c r="P215" s="24"/>
      <c r="Q215" s="102"/>
      <c r="R215" s="103" t="s">
        <v>53</v>
      </c>
      <c r="T215" s="103"/>
      <c r="U215" s="106"/>
      <c r="V215" s="106"/>
      <c r="W215" s="106"/>
      <c r="X215" s="106"/>
      <c r="Y215" s="106"/>
      <c r="Z215" s="106"/>
      <c r="AA215" s="106"/>
      <c r="AB215" s="106"/>
      <c r="AC215" s="106"/>
      <c r="AD215" s="106"/>
      <c r="AE215" s="106"/>
      <c r="AF215" s="106"/>
      <c r="AG215" s="106"/>
      <c r="AH215" s="106"/>
      <c r="AI215" s="106"/>
      <c r="AJ215" s="106"/>
      <c r="AK215" s="107"/>
      <c r="AL215" s="103"/>
      <c r="AM215" s="103"/>
    </row>
    <row r="216" spans="3:39" x14ac:dyDescent="0.25">
      <c r="C216" s="102"/>
      <c r="D216" s="24"/>
      <c r="E216" s="24"/>
      <c r="F216" s="25"/>
      <c r="G216" s="26"/>
      <c r="H216" s="25"/>
      <c r="I216" s="24"/>
      <c r="J216" s="24"/>
      <c r="K216" s="24"/>
      <c r="L216" s="24"/>
      <c r="M216" s="24"/>
      <c r="N216" s="24"/>
      <c r="O216" s="24"/>
      <c r="P216" s="24"/>
      <c r="Q216" s="102"/>
      <c r="R216" s="103" t="s">
        <v>54</v>
      </c>
      <c r="S216" s="103"/>
      <c r="T216" s="103"/>
      <c r="U216" s="106"/>
      <c r="V216" s="106"/>
      <c r="W216" s="106"/>
      <c r="X216" s="106"/>
      <c r="Y216" s="106"/>
      <c r="Z216" s="106"/>
      <c r="AA216" s="106"/>
      <c r="AB216" s="106"/>
      <c r="AC216" s="106"/>
      <c r="AD216" s="106"/>
      <c r="AE216" s="106"/>
      <c r="AF216" s="106"/>
      <c r="AG216" s="106"/>
      <c r="AH216" s="106"/>
      <c r="AI216" s="106"/>
      <c r="AJ216" s="106"/>
      <c r="AK216" s="107"/>
      <c r="AL216" s="103"/>
      <c r="AM216" s="103"/>
    </row>
    <row r="217" spans="3:39" x14ac:dyDescent="0.25">
      <c r="C217" s="102"/>
      <c r="D217" s="24"/>
      <c r="E217" s="24"/>
      <c r="F217" s="25"/>
      <c r="G217" s="26"/>
      <c r="H217" s="25"/>
      <c r="I217" s="24"/>
      <c r="J217" s="24"/>
      <c r="K217" s="24"/>
      <c r="L217" s="24"/>
      <c r="M217" s="24"/>
      <c r="N217" s="24"/>
      <c r="O217" s="24"/>
      <c r="P217" s="24"/>
      <c r="Q217" s="102"/>
      <c r="R217" s="103" t="s">
        <v>55</v>
      </c>
      <c r="S217" s="103"/>
      <c r="T217" s="103"/>
      <c r="U217" s="106"/>
      <c r="V217" s="106"/>
      <c r="W217" s="106"/>
      <c r="X217" s="106"/>
      <c r="Y217" s="106"/>
      <c r="Z217" s="106"/>
      <c r="AA217" s="106"/>
      <c r="AB217" s="106"/>
      <c r="AC217" s="106"/>
      <c r="AD217" s="106"/>
      <c r="AE217" s="106"/>
      <c r="AF217" s="106"/>
      <c r="AG217" s="106"/>
      <c r="AH217" s="106"/>
      <c r="AI217" s="106"/>
      <c r="AJ217" s="106"/>
      <c r="AK217" s="107"/>
      <c r="AL217" s="103"/>
      <c r="AM217" s="103"/>
    </row>
    <row r="218" spans="3:39" ht="15.75" thickBot="1" x14ac:dyDescent="0.3">
      <c r="C218" s="102" t="str">
        <f>IF(OR(F218="",H218=""),"",IF(F218=H218,1,IF(F218&lt;H218,0,IF(F218-H218&lt;10,2,IF(F218&gt;H218,3,SE)))))</f>
        <v/>
      </c>
      <c r="Q218" s="102" t="str">
        <f>IF(OR(H218="",F218=""),"",IF(H218=F218,1,IF(H218&lt;F218,0,IF(H218-F218&lt;10,2,IF(H218&gt;F218,3,SE)))))</f>
        <v/>
      </c>
      <c r="R218" s="103" t="s">
        <v>56</v>
      </c>
      <c r="S218" s="103"/>
      <c r="T218" s="103"/>
      <c r="U218" s="106"/>
      <c r="V218" s="106"/>
      <c r="W218" s="106"/>
      <c r="X218" s="106"/>
      <c r="Y218" s="106"/>
      <c r="Z218" s="106"/>
      <c r="AA218" s="106"/>
      <c r="AB218" s="106"/>
      <c r="AC218" s="106"/>
      <c r="AD218" s="106"/>
      <c r="AE218" s="106"/>
      <c r="AF218" s="106"/>
      <c r="AG218" s="106"/>
      <c r="AH218" s="106"/>
      <c r="AI218" s="106"/>
      <c r="AJ218" s="106"/>
      <c r="AK218" s="107"/>
      <c r="AL218" s="103"/>
      <c r="AM218" s="103"/>
    </row>
    <row r="219" spans="3:39" ht="15" customHeight="1" x14ac:dyDescent="0.25">
      <c r="C219" s="102"/>
      <c r="D219" s="182" t="s">
        <v>75</v>
      </c>
      <c r="E219" s="183"/>
      <c r="F219" s="183"/>
      <c r="G219" s="183"/>
      <c r="H219" s="183"/>
      <c r="I219" s="183"/>
      <c r="J219" s="183"/>
      <c r="K219" s="183"/>
      <c r="L219" s="183"/>
      <c r="M219" s="183"/>
      <c r="N219" s="183"/>
      <c r="O219" s="184"/>
      <c r="Q219" s="102" t="str">
        <f>IF(OR(H219="",F219=""),"",IF(H219=F219,1,IF(H219&lt;F219,0,IF(H219-F219&lt;10,2,IF(H219&gt;F219,3,SE)))))</f>
        <v/>
      </c>
      <c r="R219" s="103" t="s">
        <v>57</v>
      </c>
      <c r="S219" s="103"/>
      <c r="T219" s="103"/>
      <c r="U219" s="106"/>
      <c r="V219" s="106"/>
      <c r="W219" s="106"/>
      <c r="X219" s="106"/>
      <c r="Y219" s="106"/>
      <c r="Z219" s="106"/>
      <c r="AA219" s="106"/>
      <c r="AB219" s="106"/>
      <c r="AC219" s="106"/>
      <c r="AD219" s="106"/>
      <c r="AE219" s="106"/>
      <c r="AF219" s="106"/>
      <c r="AG219" s="106"/>
      <c r="AH219" s="106"/>
      <c r="AI219" s="106"/>
      <c r="AJ219" s="106"/>
      <c r="AK219" s="107"/>
      <c r="AL219" s="103"/>
      <c r="AM219" s="103"/>
    </row>
    <row r="220" spans="3:39" ht="15.75" customHeight="1" thickBot="1" x14ac:dyDescent="0.3">
      <c r="C220" s="102"/>
      <c r="D220" s="185"/>
      <c r="E220" s="186"/>
      <c r="F220" s="186"/>
      <c r="G220" s="186"/>
      <c r="H220" s="186"/>
      <c r="I220" s="186"/>
      <c r="J220" s="186"/>
      <c r="K220" s="186"/>
      <c r="L220" s="186"/>
      <c r="M220" s="186"/>
      <c r="N220" s="186"/>
      <c r="O220" s="187"/>
      <c r="Q220" s="102" t="str">
        <f>IF(OR(H220="",F220=""),"",IF(H220=F220,1,IF(H220&lt;F220,0,IF(H220-F220&lt;10,2,IF(H220&gt;F220,3,SE)))))</f>
        <v/>
      </c>
      <c r="R220" s="103" t="s">
        <v>58</v>
      </c>
      <c r="S220" s="103"/>
      <c r="T220" s="103"/>
      <c r="U220" s="106"/>
      <c r="V220" s="106"/>
      <c r="W220" s="106"/>
      <c r="X220" s="106"/>
      <c r="Y220" s="106"/>
      <c r="Z220" s="106"/>
      <c r="AA220" s="106"/>
      <c r="AB220" s="106"/>
      <c r="AC220" s="106"/>
      <c r="AD220" s="106"/>
      <c r="AE220" s="106"/>
      <c r="AF220" s="106"/>
      <c r="AG220" s="106"/>
      <c r="AH220" s="106"/>
      <c r="AI220" s="106"/>
      <c r="AJ220" s="106"/>
      <c r="AK220" s="107"/>
      <c r="AL220" s="103"/>
      <c r="AM220" s="103"/>
    </row>
    <row r="221" spans="3:39" ht="15.75" thickBot="1" x14ac:dyDescent="0.3">
      <c r="C221" s="102"/>
      <c r="D221" s="1" t="s">
        <v>1</v>
      </c>
      <c r="E221" s="2" t="s">
        <v>2</v>
      </c>
      <c r="F221" s="2" t="s">
        <v>46</v>
      </c>
      <c r="G221" s="2" t="s">
        <v>3</v>
      </c>
      <c r="H221" s="2" t="s">
        <v>47</v>
      </c>
      <c r="I221" s="2" t="s">
        <v>48</v>
      </c>
      <c r="J221" s="2" t="s">
        <v>49</v>
      </c>
      <c r="K221" s="2" t="s">
        <v>50</v>
      </c>
      <c r="L221" s="2" t="s">
        <v>52</v>
      </c>
      <c r="M221" s="2" t="s">
        <v>4</v>
      </c>
      <c r="N221" s="2" t="s">
        <v>5</v>
      </c>
      <c r="O221" s="3" t="s">
        <v>51</v>
      </c>
      <c r="Q221" s="102"/>
      <c r="R221" s="103" t="s">
        <v>19</v>
      </c>
      <c r="S221" s="103"/>
      <c r="T221" s="103"/>
      <c r="U221" s="109" t="s">
        <v>1</v>
      </c>
      <c r="V221" s="109" t="s">
        <v>7</v>
      </c>
      <c r="W221" s="109" t="s">
        <v>46</v>
      </c>
      <c r="X221" s="109" t="s">
        <v>3</v>
      </c>
      <c r="Y221" s="109" t="s">
        <v>47</v>
      </c>
      <c r="Z221" s="109" t="s">
        <v>48</v>
      </c>
      <c r="AA221" s="109" t="s">
        <v>49</v>
      </c>
      <c r="AB221" s="109" t="s">
        <v>50</v>
      </c>
      <c r="AC221" s="109" t="s">
        <v>8</v>
      </c>
      <c r="AD221" s="109" t="s">
        <v>9</v>
      </c>
      <c r="AE221" s="109" t="s">
        <v>10</v>
      </c>
      <c r="AF221" s="109" t="s">
        <v>51</v>
      </c>
      <c r="AG221" s="109" t="s">
        <v>11</v>
      </c>
      <c r="AH221" s="109" t="s">
        <v>12</v>
      </c>
      <c r="AI221" s="109" t="s">
        <v>13</v>
      </c>
      <c r="AJ221" s="106"/>
      <c r="AK221" s="107"/>
      <c r="AL221" s="103"/>
      <c r="AM221" s="103"/>
    </row>
    <row r="222" spans="3:39" ht="15.75" thickBot="1" x14ac:dyDescent="0.3">
      <c r="C222" s="102"/>
      <c r="D222" s="10" t="s">
        <v>14</v>
      </c>
      <c r="E222" s="11" t="str">
        <f>VLOOKUP(AI222,$U$222:$AH$225,2)</f>
        <v>8º CAMPEONATO ALEMÃO</v>
      </c>
      <c r="F222" s="11">
        <f>VLOOKUP(AI222,$U$222:$AH$225,3)</f>
        <v>0</v>
      </c>
      <c r="G222" s="11">
        <f>VLOOKUP(AI222,$U$222:$AH$225,4)</f>
        <v>0</v>
      </c>
      <c r="H222" s="12">
        <f>VLOOKUP(AI222,$U$222:$AH$225,5)</f>
        <v>0</v>
      </c>
      <c r="I222" s="12">
        <f>VLOOKUP(AI222,$U$222:$AH$225,6)</f>
        <v>0</v>
      </c>
      <c r="J222" s="12">
        <f>VLOOKUP(AI222,$U$222:$AH$225,7)</f>
        <v>0</v>
      </c>
      <c r="K222" s="12">
        <f>VLOOKUP(AI222,$U$222:$AH$225,8)</f>
        <v>0</v>
      </c>
      <c r="L222" s="12">
        <f>VLOOKUP(AI222,$U$222:$AH$225,9)</f>
        <v>0</v>
      </c>
      <c r="M222" s="12">
        <f>VLOOKUP(AI222,$U$222:$AH$225,10)</f>
        <v>0</v>
      </c>
      <c r="N222" s="11">
        <f>VLOOKUP(AI222,$U$222:$AH$225,11)</f>
        <v>0</v>
      </c>
      <c r="O222" s="19">
        <f>VLOOKUP(AI222,$U$222:$AH$225,12)</f>
        <v>0</v>
      </c>
      <c r="Q222" s="102"/>
      <c r="R222" s="103" t="s">
        <v>59</v>
      </c>
      <c r="S222" s="103"/>
      <c r="T222" s="103"/>
      <c r="U222" s="109">
        <v>1</v>
      </c>
      <c r="V222" s="106" t="s">
        <v>114</v>
      </c>
      <c r="W222" s="106">
        <f>COUNT($F$132,$F$138,$F$144,$F$150,$F$156,$F$162)</f>
        <v>0</v>
      </c>
      <c r="X222" s="106">
        <f>SUM(Q230,Q237,Q243,Q248,Q255,Q261)</f>
        <v>0</v>
      </c>
      <c r="Y222" s="106">
        <f>SUM(COUNTIFS($C$132:$C$163,3,$D$132:$D$163,V222),COUNTIFS($I$132:$I$163,V222,$Q$132:$Q$163,3))</f>
        <v>0</v>
      </c>
      <c r="Z222" s="106">
        <f>SUM(COUNTIFS($C$132:$C$163,2,$D$132:$D$163,V222),COUNTIFS($I$132:$I$163,V222,$Q$132:$Q$163,2))</f>
        <v>0</v>
      </c>
      <c r="AA222" s="106">
        <f>SUM(COUNTIFS($C$132:$C$163,1,$D$132:$D$163,V222),COUNTIFS($I$132:$I$163,V222,$Q$132:$Q$163,1))</f>
        <v>0</v>
      </c>
      <c r="AB222" s="106">
        <f>SUM(COUNTIFS($C$132:$C$163,0,$D$132:$D$163,V222),COUNTIFS($I$132:$I$163,V222,$Q$132:$Q$163,0))</f>
        <v>0</v>
      </c>
      <c r="AC222" s="115">
        <f>SUM(H248,H255,H261,H230,H237,H243)</f>
        <v>0</v>
      </c>
      <c r="AD222" s="115">
        <f>SUM(F230,F237,F243,F248,F255,F261)</f>
        <v>0</v>
      </c>
      <c r="AE222" s="115">
        <f>AC222-AD222</f>
        <v>0</v>
      </c>
      <c r="AF222" s="115">
        <f>IF(OR($F$132="",$H$132=""),0,(X222/(W222*3)))</f>
        <v>0</v>
      </c>
      <c r="AG222" s="106">
        <f>(X222*10^10)+((AC222+5000)*10^6)+AE222*10+U222</f>
        <v>5000000001</v>
      </c>
      <c r="AH222" s="106">
        <f>LARGE($AG$124:$AG$127,U222)</f>
        <v>5000000004</v>
      </c>
      <c r="AI222" s="110">
        <f>MATCH(AH222,$AG$124:$AG$127,0)</f>
        <v>4</v>
      </c>
      <c r="AJ222" s="106"/>
      <c r="AK222" s="107"/>
      <c r="AL222" s="103"/>
      <c r="AM222" s="103"/>
    </row>
    <row r="223" spans="3:39" ht="15.75" thickBot="1" x14ac:dyDescent="0.3">
      <c r="C223" s="102"/>
      <c r="D223" s="13" t="s">
        <v>16</v>
      </c>
      <c r="E223" s="11" t="str">
        <f t="shared" ref="E223:E225" si="75">VLOOKUP(AI223,$U$222:$AH$225,2)</f>
        <v>9º CAMPEONATO ESPANHOL</v>
      </c>
      <c r="F223" s="11">
        <f t="shared" ref="F223:F225" si="76">VLOOKUP(AI223,$U$222:$AH$225,3)</f>
        <v>0</v>
      </c>
      <c r="G223" s="11">
        <f t="shared" ref="G223:G225" si="77">VLOOKUP(AI223,$U$222:$AH$225,4)</f>
        <v>0</v>
      </c>
      <c r="H223" s="12">
        <f t="shared" ref="H223:H225" si="78">VLOOKUP(AI223,$U$222:$AH$225,5)</f>
        <v>0</v>
      </c>
      <c r="I223" s="12">
        <f t="shared" ref="I223:I225" si="79">VLOOKUP(AI223,$U$222:$AH$225,6)</f>
        <v>0</v>
      </c>
      <c r="J223" s="12">
        <f t="shared" ref="J223:J225" si="80">VLOOKUP(AI223,$U$222:$AH$225,7)</f>
        <v>0</v>
      </c>
      <c r="K223" s="12">
        <f t="shared" ref="K223:K225" si="81">VLOOKUP(AI223,$U$222:$AH$225,8)</f>
        <v>0</v>
      </c>
      <c r="L223" s="12">
        <f t="shared" ref="L223:L225" si="82">VLOOKUP(AI223,$U$222:$AH$225,9)</f>
        <v>0</v>
      </c>
      <c r="M223" s="12">
        <f t="shared" ref="M223:M225" si="83">VLOOKUP(AI223,$U$222:$AH$225,10)</f>
        <v>0</v>
      </c>
      <c r="N223" s="11">
        <f t="shared" ref="N223:N225" si="84">VLOOKUP(AI223,$U$222:$AH$225,11)</f>
        <v>0</v>
      </c>
      <c r="O223" s="19">
        <f t="shared" ref="O223:O225" si="85">VLOOKUP(AI223,$U$222:$AH$225,12)</f>
        <v>0</v>
      </c>
      <c r="Q223" s="102"/>
      <c r="R223" s="112"/>
      <c r="S223" s="103" t="s">
        <v>74</v>
      </c>
      <c r="T223" s="103"/>
      <c r="U223" s="109">
        <v>2</v>
      </c>
      <c r="V223" s="106" t="s">
        <v>103</v>
      </c>
      <c r="W223" s="106">
        <f t="shared" ref="W223:W225" si="86">COUNT($F$132,$F$138,$F$144,$F$150,$F$156,$F$162)</f>
        <v>0</v>
      </c>
      <c r="X223" s="106">
        <f>SUM(Q231,Q236,C243,Q249,Q254,C261)</f>
        <v>0</v>
      </c>
      <c r="Y223" s="106">
        <f t="shared" ref="Y223:Y225" si="87">SUM(COUNTIFS($C$132:$C$163,3,$D$132:$D$163,V223),COUNTIFS($I$132:$I$163,V223,$Q$132:$Q$163,3))</f>
        <v>0</v>
      </c>
      <c r="Z223" s="106">
        <f t="shared" ref="Z223:Z225" si="88">SUM(COUNTIFS($C$132:$C$163,2,$D$132:$D$163,V223),COUNTIFS($I$132:$I$163,V223,$Q$132:$Q$163,2))</f>
        <v>0</v>
      </c>
      <c r="AA223" s="106">
        <f t="shared" ref="AA223:AA225" si="89">SUM(COUNTIFS($C$132:$C$163,1,$D$132:$D$163,V223),COUNTIFS($I$132:$I$163,V223,$Q$132:$Q$163,1))</f>
        <v>0</v>
      </c>
      <c r="AB223" s="106">
        <f t="shared" ref="AB223:AB225" si="90">SUM(COUNTIFS($C$132:$C$163,0,$D$132:$D$163,V223),COUNTIFS($I$132:$I$163,V223,$Q$132:$Q$163,0))</f>
        <v>0</v>
      </c>
      <c r="AC223" s="115">
        <f>SUM(H231,H236,F243,H249,H254,F261)</f>
        <v>0</v>
      </c>
      <c r="AD223" s="115">
        <f>SUM(H261,F254,F249,H243,F236,F231)</f>
        <v>0</v>
      </c>
      <c r="AE223" s="115">
        <f t="shared" ref="AE223:AE225" si="91">AC223-AD223</f>
        <v>0</v>
      </c>
      <c r="AF223" s="115">
        <f t="shared" ref="AF223:AF225" si="92">IF(OR($F$132="",$H$132=""),0,(X223/(W223*3)))</f>
        <v>0</v>
      </c>
      <c r="AG223" s="106">
        <f t="shared" ref="AG223:AG225" si="93">(X223*10^10)+((AC223+5000)*10^6)+AE223*10+U223</f>
        <v>5000000002</v>
      </c>
      <c r="AH223" s="106">
        <f t="shared" ref="AH223" si="94">LARGE($AG$124:$AG$127,U223)</f>
        <v>5000000003</v>
      </c>
      <c r="AI223" s="110">
        <f>MATCH(AH223,$AG$124:$AG$127,0)</f>
        <v>3</v>
      </c>
      <c r="AJ223" s="106"/>
      <c r="AK223" s="107"/>
      <c r="AL223" s="103"/>
      <c r="AM223" s="103"/>
    </row>
    <row r="224" spans="3:39" ht="15.75" thickBot="1" x14ac:dyDescent="0.3">
      <c r="C224" s="102"/>
      <c r="D224" s="89" t="s">
        <v>17</v>
      </c>
      <c r="E224" s="93" t="str">
        <f t="shared" si="75"/>
        <v>11º CAMPEONATO  INGLÊS</v>
      </c>
      <c r="F224" s="93">
        <f t="shared" si="76"/>
        <v>0</v>
      </c>
      <c r="G224" s="93">
        <f t="shared" si="77"/>
        <v>0</v>
      </c>
      <c r="H224" s="94">
        <f t="shared" si="78"/>
        <v>0</v>
      </c>
      <c r="I224" s="94">
        <f t="shared" si="79"/>
        <v>0</v>
      </c>
      <c r="J224" s="94">
        <f t="shared" si="80"/>
        <v>0</v>
      </c>
      <c r="K224" s="94">
        <f t="shared" si="81"/>
        <v>0</v>
      </c>
      <c r="L224" s="94">
        <f t="shared" si="82"/>
        <v>0</v>
      </c>
      <c r="M224" s="94">
        <f t="shared" si="83"/>
        <v>0</v>
      </c>
      <c r="N224" s="93">
        <f t="shared" si="84"/>
        <v>0</v>
      </c>
      <c r="O224" s="95">
        <f t="shared" si="85"/>
        <v>0</v>
      </c>
      <c r="Q224" s="102"/>
      <c r="R224" s="113"/>
      <c r="S224" s="22" t="s">
        <v>99</v>
      </c>
      <c r="T224" s="103"/>
      <c r="U224" s="109">
        <v>3</v>
      </c>
      <c r="V224" s="106" t="s">
        <v>106</v>
      </c>
      <c r="W224" s="106">
        <f t="shared" si="86"/>
        <v>0</v>
      </c>
      <c r="X224" s="106">
        <f>SUM(C231,C237,Q242,C249,C255,Q260)</f>
        <v>0</v>
      </c>
      <c r="Y224" s="106">
        <f t="shared" si="87"/>
        <v>0</v>
      </c>
      <c r="Z224" s="106">
        <f t="shared" si="88"/>
        <v>0</v>
      </c>
      <c r="AA224" s="106">
        <f t="shared" si="89"/>
        <v>0</v>
      </c>
      <c r="AB224" s="106">
        <f t="shared" si="90"/>
        <v>0</v>
      </c>
      <c r="AC224" s="115">
        <f>SUM(H260,F255,F249,H242,F237,F231)</f>
        <v>0</v>
      </c>
      <c r="AD224" s="115">
        <f>SUM(H231,H237,F242,H249,H255,F260)</f>
        <v>0</v>
      </c>
      <c r="AE224" s="115">
        <f t="shared" si="91"/>
        <v>0</v>
      </c>
      <c r="AF224" s="115">
        <f t="shared" si="92"/>
        <v>0</v>
      </c>
      <c r="AG224" s="106">
        <f t="shared" si="93"/>
        <v>5000000003</v>
      </c>
      <c r="AH224" s="106">
        <f>LARGE($AG$124:$AG$127,U224)</f>
        <v>5000000002</v>
      </c>
      <c r="AI224" s="110">
        <f t="shared" ref="AI224:AI225" si="95">MATCH(AH224,$AG$124:$AG$127,0)</f>
        <v>2</v>
      </c>
      <c r="AJ224" s="106"/>
      <c r="AK224" s="107"/>
      <c r="AL224" s="103"/>
      <c r="AM224" s="103"/>
    </row>
    <row r="225" spans="3:39" ht="15.75" thickBot="1" x14ac:dyDescent="0.3">
      <c r="C225" s="102"/>
      <c r="D225" s="14" t="s">
        <v>18</v>
      </c>
      <c r="E225" s="59" t="str">
        <f t="shared" si="75"/>
        <v>12º CAMPEONATO ALEMÃO</v>
      </c>
      <c r="F225" s="59">
        <f t="shared" si="76"/>
        <v>0</v>
      </c>
      <c r="G225" s="59">
        <f t="shared" si="77"/>
        <v>0</v>
      </c>
      <c r="H225" s="60">
        <f t="shared" si="78"/>
        <v>0</v>
      </c>
      <c r="I225" s="60">
        <f t="shared" si="79"/>
        <v>0</v>
      </c>
      <c r="J225" s="60">
        <f t="shared" si="80"/>
        <v>0</v>
      </c>
      <c r="K225" s="60">
        <f t="shared" si="81"/>
        <v>0</v>
      </c>
      <c r="L225" s="60">
        <f t="shared" si="82"/>
        <v>0</v>
      </c>
      <c r="M225" s="60">
        <f t="shared" si="83"/>
        <v>0</v>
      </c>
      <c r="N225" s="59">
        <f t="shared" si="84"/>
        <v>0</v>
      </c>
      <c r="O225" s="61">
        <f t="shared" si="85"/>
        <v>0</v>
      </c>
      <c r="Q225" s="102"/>
      <c r="R225" s="114"/>
      <c r="S225" s="103" t="s">
        <v>98</v>
      </c>
      <c r="T225" s="103"/>
      <c r="U225" s="109">
        <v>4</v>
      </c>
      <c r="V225" s="106" t="s">
        <v>115</v>
      </c>
      <c r="W225" s="106">
        <f t="shared" si="86"/>
        <v>0</v>
      </c>
      <c r="X225" s="106">
        <f>SUM(C230,C236,C242,C248,C254,C260)</f>
        <v>0</v>
      </c>
      <c r="Y225" s="106">
        <f t="shared" si="87"/>
        <v>0</v>
      </c>
      <c r="Z225" s="106">
        <f t="shared" si="88"/>
        <v>0</v>
      </c>
      <c r="AA225" s="106">
        <f t="shared" si="89"/>
        <v>0</v>
      </c>
      <c r="AB225" s="106">
        <f t="shared" si="90"/>
        <v>0</v>
      </c>
      <c r="AC225" s="115">
        <f>SUM(F230,F236,F242,F248,F254,F260,)</f>
        <v>0</v>
      </c>
      <c r="AD225" s="115">
        <f>SUM(H260,H254,H248,H242,H236,H230)</f>
        <v>0</v>
      </c>
      <c r="AE225" s="115">
        <f t="shared" si="91"/>
        <v>0</v>
      </c>
      <c r="AF225" s="115">
        <f t="shared" si="92"/>
        <v>0</v>
      </c>
      <c r="AG225" s="106">
        <f t="shared" si="93"/>
        <v>5000000004</v>
      </c>
      <c r="AH225" s="106">
        <f t="shared" ref="AH225" si="96">LARGE($AG$124:$AG$127,U225)</f>
        <v>5000000001</v>
      </c>
      <c r="AI225" s="110">
        <f t="shared" si="95"/>
        <v>1</v>
      </c>
      <c r="AJ225" s="106"/>
      <c r="AK225" s="107"/>
      <c r="AL225" s="103"/>
      <c r="AM225" s="103"/>
    </row>
    <row r="226" spans="3:39" ht="15.75" thickBot="1" x14ac:dyDescent="0.3">
      <c r="C226" s="102"/>
      <c r="Q226" s="102" t="str">
        <f>IF(OR(H226="",F226=""),"",IF(H226=F226,1,IF(H226&lt;F226,0,IF(H226-F226&lt;10,2,IF(H226&gt;F226,3,SE)))))</f>
        <v/>
      </c>
      <c r="U226" s="106"/>
      <c r="V226" s="106"/>
      <c r="W226" s="106"/>
      <c r="X226" s="106"/>
      <c r="Y226" s="106"/>
      <c r="Z226" s="106"/>
      <c r="AA226" s="106"/>
      <c r="AB226" s="106"/>
      <c r="AC226" s="106"/>
      <c r="AD226" s="106"/>
      <c r="AE226" s="106"/>
      <c r="AF226" s="106"/>
      <c r="AG226" s="106"/>
      <c r="AH226" s="106"/>
      <c r="AI226" s="106"/>
      <c r="AJ226" s="106"/>
      <c r="AK226" s="107"/>
      <c r="AL226" s="103"/>
      <c r="AM226" s="103"/>
    </row>
    <row r="227" spans="3:39" x14ac:dyDescent="0.25">
      <c r="C227" s="102" t="str">
        <f>IF(OR(F227="",H227=""),"",IF(F227=H227,1,IF(F227&lt;H227,0,IF(F227-H227&lt;10,2,IF(F227&gt;H227,3,SE)))))</f>
        <v/>
      </c>
      <c r="D227" s="189" t="s">
        <v>20</v>
      </c>
      <c r="E227" s="190"/>
      <c r="F227" s="190"/>
      <c r="G227" s="190"/>
      <c r="H227" s="190"/>
      <c r="I227" s="190"/>
      <c r="J227" s="190"/>
      <c r="K227" s="190"/>
      <c r="L227" s="190"/>
      <c r="M227" s="190"/>
      <c r="N227" s="190"/>
      <c r="O227" s="190"/>
      <c r="P227" s="191"/>
      <c r="Q227" s="102" t="str">
        <f>IF(OR(H227="",F227=""),"",IF(H227=F227,1,IF(H227&lt;F227,0,IF(H227-F227&lt;10,2,IF(H227&gt;F227,3,SE)))))</f>
        <v/>
      </c>
      <c r="U227" s="106"/>
      <c r="V227" s="106"/>
      <c r="W227" s="106"/>
      <c r="X227" s="106"/>
      <c r="Y227" s="106"/>
      <c r="Z227" s="106"/>
      <c r="AA227" s="106"/>
      <c r="AB227" s="106"/>
      <c r="AC227" s="106"/>
      <c r="AD227" s="106"/>
      <c r="AE227" s="106"/>
      <c r="AF227" s="106"/>
      <c r="AG227" s="106"/>
      <c r="AH227" s="106"/>
      <c r="AI227" s="106"/>
      <c r="AJ227" s="106"/>
      <c r="AK227" s="107"/>
      <c r="AL227" s="103"/>
      <c r="AM227" s="103"/>
    </row>
    <row r="228" spans="3:39" ht="15.75" thickBot="1" x14ac:dyDescent="0.3">
      <c r="C228" s="102" t="str">
        <f>IF(OR(F228="",H228=""),"",IF(F228=H228,1,IF(F228&lt;H228,0,IF(F228-H228&lt;10,2,IF(F228&gt;H228,3,SE)))))</f>
        <v/>
      </c>
      <c r="D228" s="195"/>
      <c r="E228" s="196"/>
      <c r="F228" s="196"/>
      <c r="G228" s="196"/>
      <c r="H228" s="196"/>
      <c r="I228" s="196"/>
      <c r="J228" s="196"/>
      <c r="K228" s="196"/>
      <c r="L228" s="196"/>
      <c r="M228" s="196"/>
      <c r="N228" s="196"/>
      <c r="O228" s="196"/>
      <c r="P228" s="197"/>
      <c r="Q228" s="102" t="str">
        <f>IF(OR(H228="",F228=""),"",IF(H228=F228,1,IF(H228&lt;F228,0,IF(H228-F228&lt;10,2,IF(H228&gt;F228,3,SE)))))</f>
        <v/>
      </c>
      <c r="U228" s="106"/>
      <c r="V228" s="106"/>
      <c r="W228" s="106"/>
      <c r="X228" s="106"/>
      <c r="Y228" s="106"/>
      <c r="Z228" s="106"/>
      <c r="AA228" s="106"/>
      <c r="AB228" s="106"/>
      <c r="AC228" s="106"/>
      <c r="AD228" s="106"/>
      <c r="AE228" s="106"/>
      <c r="AF228" s="106"/>
      <c r="AG228" s="106"/>
      <c r="AH228" s="106"/>
      <c r="AI228" s="106"/>
      <c r="AJ228" s="106"/>
      <c r="AK228" s="107"/>
      <c r="AL228" s="103"/>
      <c r="AM228" s="103"/>
    </row>
    <row r="229" spans="3:39" x14ac:dyDescent="0.25">
      <c r="C229" s="102" t="str">
        <f>IF(OR(F229="",H229=""),"",IF(F229=H229,1,IF(F229&lt;H229,0,IF(F229-H229&lt;10,2,IF(F229&gt;H229,3,SE)))))</f>
        <v/>
      </c>
      <c r="Q229" s="102" t="str">
        <f>IF(OR(H229="",F229=""),"",IF(H229=F229,1,IF(H229&lt;F229,0,IF(H229-F229&lt;10,2,IF(H229&gt;F229,3,SE)))))</f>
        <v/>
      </c>
      <c r="U229" s="106"/>
      <c r="V229" s="106"/>
      <c r="W229" s="106"/>
      <c r="X229" s="106"/>
      <c r="Y229" s="106"/>
      <c r="Z229" s="106"/>
      <c r="AA229" s="106"/>
      <c r="AB229" s="106"/>
      <c r="AC229" s="106"/>
      <c r="AD229" s="106"/>
      <c r="AE229" s="106"/>
      <c r="AF229" s="106"/>
      <c r="AG229" s="106"/>
      <c r="AH229" s="106"/>
      <c r="AI229" s="106"/>
      <c r="AJ229" s="106"/>
      <c r="AK229" s="107"/>
      <c r="AL229" s="103"/>
      <c r="AM229" s="103"/>
    </row>
    <row r="230" spans="3:39" x14ac:dyDescent="0.25">
      <c r="C230" s="102" t="str">
        <f>IF(OR(F230="",H230=""),"",IF(F230=H230,1,IF(F230&lt;H230,0,IF(F230-H230&lt;10,2,IF(F230&gt;H230,3,SE)))))</f>
        <v/>
      </c>
      <c r="D230" s="188" t="str">
        <f>V225</f>
        <v>8º CAMPEONATO ALEMÃO</v>
      </c>
      <c r="E230" s="188"/>
      <c r="F230" s="55"/>
      <c r="G230" s="20" t="s">
        <v>21</v>
      </c>
      <c r="H230" s="55"/>
      <c r="I230" s="188" t="str">
        <f>V222</f>
        <v>12º CAMPEONATO ALEMÃO</v>
      </c>
      <c r="J230" s="188"/>
      <c r="K230" s="188"/>
      <c r="L230" s="188"/>
      <c r="M230" s="188"/>
      <c r="N230" s="188"/>
      <c r="O230" s="188"/>
      <c r="P230" s="188"/>
      <c r="Q230" s="102" t="str">
        <f>IF(OR(H230="",F230=""),"",IF(H230=F230,1,IF(H230&lt;F230,0,IF(H230-F230&lt;10,2,IF(H230&gt;F230,3,SE)))))</f>
        <v/>
      </c>
      <c r="U230" s="106"/>
      <c r="V230" s="106"/>
      <c r="W230" s="106"/>
      <c r="X230" s="106"/>
      <c r="Y230" s="106"/>
      <c r="Z230" s="106"/>
      <c r="AA230" s="106"/>
      <c r="AB230" s="106"/>
      <c r="AC230" s="106"/>
      <c r="AD230" s="106"/>
      <c r="AE230" s="106"/>
      <c r="AF230" s="106"/>
      <c r="AG230" s="106"/>
      <c r="AH230" s="106"/>
      <c r="AI230" s="106"/>
      <c r="AJ230" s="106"/>
      <c r="AK230" s="107"/>
      <c r="AL230" s="103"/>
      <c r="AM230" s="103"/>
    </row>
    <row r="231" spans="3:39" x14ac:dyDescent="0.25">
      <c r="C231" s="102" t="str">
        <f>IF(OR(F231="",H231=""),"",IF(F231=H231,1,IF(F231&lt;H231,0,IF(F231-H231&lt;10,2,IF(F231&gt;H231,3,SE)))))</f>
        <v/>
      </c>
      <c r="D231" s="188" t="str">
        <f>V224</f>
        <v>9º CAMPEONATO ESPANHOL</v>
      </c>
      <c r="E231" s="188"/>
      <c r="F231" s="55"/>
      <c r="G231" s="20" t="s">
        <v>21</v>
      </c>
      <c r="H231" s="55"/>
      <c r="I231" s="188" t="str">
        <f>V223</f>
        <v>11º CAMPEONATO  INGLÊS</v>
      </c>
      <c r="J231" s="188"/>
      <c r="K231" s="188"/>
      <c r="L231" s="188"/>
      <c r="M231" s="188"/>
      <c r="N231" s="188"/>
      <c r="O231" s="188"/>
      <c r="P231" s="188"/>
      <c r="Q231" s="102" t="str">
        <f>IF(OR(H231="",F231=""),"",IF(H231=F231,1,IF(H231&lt;F231,0,IF(H231-F231&lt;10,2,IF(H231&gt;F231,3,SE)))))</f>
        <v/>
      </c>
      <c r="R231" s="103"/>
      <c r="S231" s="103"/>
      <c r="T231" s="103"/>
      <c r="U231" s="106"/>
      <c r="V231" s="106"/>
      <c r="W231" s="106"/>
      <c r="X231" s="106"/>
      <c r="Y231" s="106"/>
      <c r="Z231" s="106"/>
      <c r="AA231" s="106"/>
      <c r="AB231" s="106"/>
      <c r="AC231" s="106"/>
      <c r="AD231" s="106"/>
      <c r="AE231" s="106"/>
      <c r="AF231" s="106"/>
      <c r="AG231" s="106"/>
      <c r="AH231" s="106"/>
      <c r="AI231" s="106"/>
      <c r="AJ231" s="106"/>
      <c r="AK231" s="107"/>
      <c r="AL231" s="103"/>
      <c r="AM231" s="103"/>
    </row>
    <row r="232" spans="3:39" ht="15.75" thickBot="1" x14ac:dyDescent="0.3">
      <c r="C232" s="102" t="str">
        <f>IF(OR(F232="",H232=""),"",IF(F232=H232,1,IF(F232&lt;H232,0,IF(F232-H232&lt;10,2,IF(F232&gt;H232,3,SE)))))</f>
        <v/>
      </c>
      <c r="Q232" s="102" t="str">
        <f>IF(OR(H232="",F232=""),"",IF(H232=F232,1,IF(H232&lt;F232,0,IF(H232-F232&lt;10,2,IF(H232&gt;F232,3,SE)))))</f>
        <v/>
      </c>
      <c r="R232" s="103"/>
      <c r="S232" s="103"/>
      <c r="T232" s="103"/>
      <c r="U232" s="106"/>
      <c r="V232" s="106"/>
      <c r="W232" s="106"/>
      <c r="X232" s="106"/>
      <c r="Y232" s="106"/>
      <c r="Z232" s="106"/>
      <c r="AA232" s="106"/>
      <c r="AB232" s="106"/>
      <c r="AC232" s="106"/>
      <c r="AD232" s="106"/>
      <c r="AE232" s="106"/>
      <c r="AF232" s="106"/>
      <c r="AG232" s="106"/>
      <c r="AH232" s="106"/>
      <c r="AI232" s="106"/>
      <c r="AJ232" s="106"/>
      <c r="AK232" s="107"/>
      <c r="AL232" s="103"/>
      <c r="AM232" s="103"/>
    </row>
    <row r="233" spans="3:39" x14ac:dyDescent="0.25">
      <c r="C233" s="102" t="str">
        <f>IF(OR(F233="",H233=""),"",IF(F233=H233,1,IF(F233&lt;H233,0,IF(F233-H233&lt;10,2,IF(F233&gt;H233,3,SE)))))</f>
        <v/>
      </c>
      <c r="D233" s="182" t="s">
        <v>23</v>
      </c>
      <c r="E233" s="183"/>
      <c r="F233" s="183"/>
      <c r="G233" s="183"/>
      <c r="H233" s="183"/>
      <c r="I233" s="183"/>
      <c r="J233" s="183"/>
      <c r="K233" s="183"/>
      <c r="L233" s="183"/>
      <c r="M233" s="183"/>
      <c r="N233" s="183"/>
      <c r="O233" s="183"/>
      <c r="P233" s="184"/>
      <c r="Q233" s="102" t="str">
        <f>IF(OR(H233="",F233=""),"",IF(H233=F233,1,IF(H233&lt;F233,0,IF(H233-F233&lt;10,2,IF(H233&gt;F233,3,SE)))))</f>
        <v/>
      </c>
      <c r="R233" s="103"/>
      <c r="S233" s="103"/>
      <c r="T233" s="103"/>
      <c r="U233" s="106"/>
      <c r="V233" s="106"/>
      <c r="W233" s="106"/>
      <c r="X233" s="106"/>
      <c r="Y233" s="106"/>
      <c r="Z233" s="106"/>
      <c r="AA233" s="106"/>
      <c r="AB233" s="106"/>
      <c r="AC233" s="106"/>
      <c r="AD233" s="106"/>
      <c r="AE233" s="106"/>
      <c r="AF233" s="106"/>
      <c r="AG233" s="106"/>
      <c r="AH233" s="106"/>
      <c r="AI233" s="106"/>
      <c r="AJ233" s="106"/>
      <c r="AK233" s="107"/>
      <c r="AL233" s="103"/>
      <c r="AM233" s="103"/>
    </row>
    <row r="234" spans="3:39" ht="15.75" thickBot="1" x14ac:dyDescent="0.3">
      <c r="C234" s="102" t="str">
        <f>IF(OR(F234="",H234=""),"",IF(F234=H234,1,IF(F234&lt;H234,0,IF(F234-H234&lt;10,2,IF(F234&gt;H234,3,SE)))))</f>
        <v/>
      </c>
      <c r="D234" s="185"/>
      <c r="E234" s="186"/>
      <c r="F234" s="186"/>
      <c r="G234" s="186"/>
      <c r="H234" s="186"/>
      <c r="I234" s="186"/>
      <c r="J234" s="186"/>
      <c r="K234" s="186"/>
      <c r="L234" s="186"/>
      <c r="M234" s="186"/>
      <c r="N234" s="186"/>
      <c r="O234" s="186"/>
      <c r="P234" s="187"/>
      <c r="Q234" s="102" t="str">
        <f>IF(OR(H234="",F234=""),"",IF(H234=F234,1,IF(H234&lt;F234,0,IF(H234-F234&lt;10,2,IF(H234&gt;F234,3,SE)))))</f>
        <v/>
      </c>
      <c r="R234" s="103"/>
      <c r="S234" s="103"/>
      <c r="T234" s="103"/>
      <c r="U234" s="106"/>
      <c r="V234" s="106"/>
      <c r="W234" s="106"/>
      <c r="X234" s="106"/>
      <c r="Y234" s="106"/>
      <c r="Z234" s="106"/>
      <c r="AA234" s="106"/>
      <c r="AB234" s="106"/>
      <c r="AC234" s="106"/>
      <c r="AD234" s="106"/>
      <c r="AE234" s="106"/>
      <c r="AF234" s="106"/>
      <c r="AG234" s="106"/>
      <c r="AH234" s="106"/>
      <c r="AI234" s="106"/>
      <c r="AJ234" s="106"/>
      <c r="AK234" s="107"/>
      <c r="AL234" s="103"/>
      <c r="AM234" s="103"/>
    </row>
    <row r="235" spans="3:39" x14ac:dyDescent="0.25">
      <c r="C235" s="102" t="str">
        <f>IF(OR(F235="",H235=""),"",IF(F235=H235,1,IF(F235&lt;H235,0,IF(F235-H235&lt;10,2,IF(F235&gt;H235,3,SE)))))</f>
        <v/>
      </c>
      <c r="Q235" s="102" t="str">
        <f>IF(OR(H235="",F235=""),"",IF(H235=F235,1,IF(H235&lt;F235,0,IF(H235-F235&lt;10,2,IF(H235&gt;F235,3,SE)))))</f>
        <v/>
      </c>
      <c r="R235" s="103"/>
      <c r="S235" s="103"/>
      <c r="T235" s="103"/>
      <c r="U235" s="106"/>
      <c r="V235" s="106"/>
      <c r="W235" s="106"/>
      <c r="X235" s="106"/>
      <c r="Y235" s="106"/>
      <c r="Z235" s="106"/>
      <c r="AA235" s="106"/>
      <c r="AB235" s="106"/>
      <c r="AC235" s="106"/>
      <c r="AD235" s="106"/>
      <c r="AE235" s="106"/>
      <c r="AF235" s="106"/>
      <c r="AG235" s="106"/>
      <c r="AH235" s="106"/>
      <c r="AI235" s="106"/>
      <c r="AJ235" s="106"/>
      <c r="AK235" s="107"/>
      <c r="AL235" s="103"/>
      <c r="AM235" s="103"/>
    </row>
    <row r="236" spans="3:39" x14ac:dyDescent="0.25">
      <c r="C236" s="102" t="str">
        <f>IF(OR(F236="",H236=""),"",IF(F236=H236,1,IF(F236&lt;H236,0,IF(F236-H236&lt;10,2,IF(F236&gt;H236,3,SE)))))</f>
        <v/>
      </c>
      <c r="D236" s="188" t="str">
        <f>V225</f>
        <v>8º CAMPEONATO ALEMÃO</v>
      </c>
      <c r="E236" s="188"/>
      <c r="F236" s="55"/>
      <c r="G236" s="21" t="s">
        <v>21</v>
      </c>
      <c r="H236" s="55"/>
      <c r="I236" s="188" t="str">
        <f>V223</f>
        <v>11º CAMPEONATO  INGLÊS</v>
      </c>
      <c r="J236" s="188"/>
      <c r="K236" s="188"/>
      <c r="L236" s="188"/>
      <c r="M236" s="188"/>
      <c r="N236" s="188"/>
      <c r="O236" s="188"/>
      <c r="P236" s="188"/>
      <c r="Q236" s="102" t="str">
        <f>IF(OR(H236="",F236=""),"",IF(H236=F236,1,IF(H236&lt;F236,0,IF(H236-F236&lt;10,2,IF(H236&gt;F236,3,SE)))))</f>
        <v/>
      </c>
      <c r="R236" s="103"/>
      <c r="S236" s="103"/>
      <c r="T236" s="103"/>
      <c r="U236" s="106"/>
      <c r="V236" s="106"/>
      <c r="W236" s="106"/>
      <c r="X236" s="106"/>
      <c r="Y236" s="106"/>
      <c r="Z236" s="106"/>
      <c r="AA236" s="106"/>
      <c r="AB236" s="106"/>
      <c r="AC236" s="106"/>
      <c r="AD236" s="106"/>
      <c r="AE236" s="106"/>
      <c r="AF236" s="106"/>
      <c r="AG236" s="106"/>
      <c r="AH236" s="106"/>
      <c r="AI236" s="106"/>
      <c r="AJ236" s="106"/>
      <c r="AK236" s="107"/>
      <c r="AL236" s="103"/>
      <c r="AM236" s="103"/>
    </row>
    <row r="237" spans="3:39" x14ac:dyDescent="0.25">
      <c r="C237" s="102" t="str">
        <f>IF(OR(F237="",H237=""),"",IF(F237=H237,1,IF(F237&lt;H237,0,IF(F237-H237&lt;10,2,IF(F237&gt;H237,3,SE)))))</f>
        <v/>
      </c>
      <c r="D237" s="188" t="str">
        <f>V224</f>
        <v>9º CAMPEONATO ESPANHOL</v>
      </c>
      <c r="E237" s="188"/>
      <c r="F237" s="55"/>
      <c r="G237" s="21" t="s">
        <v>21</v>
      </c>
      <c r="H237" s="55"/>
      <c r="I237" s="188" t="str">
        <f>V222</f>
        <v>12º CAMPEONATO ALEMÃO</v>
      </c>
      <c r="J237" s="188"/>
      <c r="K237" s="188"/>
      <c r="L237" s="188"/>
      <c r="M237" s="188"/>
      <c r="N237" s="188"/>
      <c r="O237" s="188"/>
      <c r="P237" s="188"/>
      <c r="Q237" s="102" t="str">
        <f>IF(OR(H237="",F237=""),"",IF(H237=F237,1,IF(H237&lt;F237,0,IF(H237-F237&lt;10,2,IF(H237&gt;F237,3,SE)))))</f>
        <v/>
      </c>
      <c r="R237" s="103"/>
      <c r="S237" s="103"/>
      <c r="T237" s="103"/>
      <c r="U237" s="106"/>
      <c r="V237" s="106"/>
      <c r="W237" s="106"/>
      <c r="X237" s="106"/>
      <c r="Y237" s="106"/>
      <c r="Z237" s="106"/>
      <c r="AA237" s="106"/>
      <c r="AB237" s="106"/>
      <c r="AC237" s="106"/>
      <c r="AD237" s="106"/>
      <c r="AE237" s="106"/>
      <c r="AF237" s="106"/>
      <c r="AG237" s="106"/>
      <c r="AH237" s="106"/>
      <c r="AI237" s="106"/>
      <c r="AJ237" s="106"/>
      <c r="AK237" s="107"/>
      <c r="AL237" s="103"/>
      <c r="AM237" s="103"/>
    </row>
    <row r="238" spans="3:39" ht="15.75" thickBot="1" x14ac:dyDescent="0.3">
      <c r="C238" s="102" t="str">
        <f>IF(OR(F238="",H238=""),"",IF(F238=H238,1,IF(F238&lt;H238,0,IF(F238-H238&lt;10,2,IF(F238&gt;H238,3,SE)))))</f>
        <v/>
      </c>
      <c r="F238" s="23"/>
      <c r="Q238" s="102" t="str">
        <f>IF(OR(H238="",F238=""),"",IF(H238=F238,1,IF(H238&lt;F238,0,IF(H238-F238&lt;10,2,IF(H238&gt;F238,3,SE)))))</f>
        <v/>
      </c>
      <c r="R238" s="103"/>
      <c r="S238" s="103"/>
      <c r="T238" s="103"/>
      <c r="U238" s="106"/>
      <c r="V238" s="106"/>
      <c r="W238" s="106"/>
      <c r="X238" s="106"/>
      <c r="Y238" s="106"/>
      <c r="Z238" s="106"/>
      <c r="AA238" s="106"/>
      <c r="AB238" s="106"/>
      <c r="AC238" s="106"/>
      <c r="AD238" s="106"/>
      <c r="AE238" s="106"/>
      <c r="AF238" s="106"/>
      <c r="AG238" s="106"/>
      <c r="AH238" s="106"/>
      <c r="AI238" s="106"/>
      <c r="AJ238" s="106"/>
      <c r="AK238" s="107"/>
      <c r="AL238" s="103"/>
      <c r="AM238" s="103"/>
    </row>
    <row r="239" spans="3:39" x14ac:dyDescent="0.25">
      <c r="C239" s="102" t="str">
        <f>IF(OR(F239="",H239=""),"",IF(F239=H239,1,IF(F239&lt;H239,0,IF(F239-H239&lt;10,2,IF(F239&gt;H239,3,SE)))))</f>
        <v/>
      </c>
      <c r="D239" s="182" t="s">
        <v>24</v>
      </c>
      <c r="E239" s="183"/>
      <c r="F239" s="183"/>
      <c r="G239" s="183"/>
      <c r="H239" s="183"/>
      <c r="I239" s="183"/>
      <c r="J239" s="183"/>
      <c r="K239" s="183"/>
      <c r="L239" s="183"/>
      <c r="M239" s="183"/>
      <c r="N239" s="183"/>
      <c r="O239" s="183"/>
      <c r="P239" s="184"/>
      <c r="Q239" s="102" t="str">
        <f>IF(OR(H239="",F239=""),"",IF(H239=F239,1,IF(H239&lt;F239,0,IF(H239-F239&lt;10,2,IF(H239&gt;F239,3,SE)))))</f>
        <v/>
      </c>
      <c r="R239" s="103"/>
      <c r="S239" s="103"/>
      <c r="T239" s="103"/>
      <c r="U239" s="106"/>
      <c r="V239" s="106"/>
      <c r="W239" s="106"/>
      <c r="X239" s="106"/>
      <c r="Y239" s="106"/>
      <c r="Z239" s="106"/>
      <c r="AA239" s="106"/>
      <c r="AB239" s="106"/>
      <c r="AC239" s="106"/>
      <c r="AD239" s="106"/>
      <c r="AE239" s="106"/>
      <c r="AF239" s="106"/>
      <c r="AG239" s="106"/>
      <c r="AH239" s="106"/>
      <c r="AI239" s="106"/>
      <c r="AJ239" s="106"/>
      <c r="AK239" s="107"/>
      <c r="AL239" s="103"/>
      <c r="AM239" s="103"/>
    </row>
    <row r="240" spans="3:39" ht="15.75" thickBot="1" x14ac:dyDescent="0.3">
      <c r="C240" s="102" t="str">
        <f>IF(OR(F240="",H240=""),"",IF(F240=H240,1,IF(F240&lt;H240,0,IF(F240-H240&lt;10,2,IF(F240&gt;H240,3,SE)))))</f>
        <v/>
      </c>
      <c r="D240" s="185"/>
      <c r="E240" s="186"/>
      <c r="F240" s="186"/>
      <c r="G240" s="186"/>
      <c r="H240" s="186"/>
      <c r="I240" s="186"/>
      <c r="J240" s="186"/>
      <c r="K240" s="186"/>
      <c r="L240" s="186"/>
      <c r="M240" s="186"/>
      <c r="N240" s="186"/>
      <c r="O240" s="186"/>
      <c r="P240" s="187"/>
      <c r="Q240" s="102" t="str">
        <f>IF(OR(H240="",F240=""),"",IF(H240=F240,1,IF(H240&lt;F240,0,IF(H240-F240&lt;10,2,IF(H240&gt;F240,3,SE)))))</f>
        <v/>
      </c>
      <c r="R240" s="103"/>
      <c r="S240" s="103"/>
      <c r="T240" s="103"/>
      <c r="U240" s="106"/>
      <c r="V240" s="106"/>
      <c r="W240" s="106"/>
      <c r="X240" s="106"/>
      <c r="Y240" s="106"/>
      <c r="Z240" s="106"/>
      <c r="AA240" s="106"/>
      <c r="AB240" s="106"/>
      <c r="AC240" s="106"/>
      <c r="AD240" s="106"/>
      <c r="AE240" s="106"/>
      <c r="AF240" s="106"/>
      <c r="AG240" s="106"/>
      <c r="AH240" s="106"/>
      <c r="AI240" s="106"/>
      <c r="AJ240" s="106"/>
      <c r="AK240" s="107"/>
      <c r="AL240" s="103"/>
      <c r="AM240" s="103"/>
    </row>
    <row r="241" spans="3:39" x14ac:dyDescent="0.25">
      <c r="C241" s="102" t="str">
        <f>IF(OR(F241="",H241=""),"",IF(F241=H241,1,IF(F241&lt;H241,0,IF(F241-H241&lt;10,2,IF(F241&gt;H241,3,SE)))))</f>
        <v/>
      </c>
      <c r="Q241" s="102" t="str">
        <f>IF(OR(H241="",F241=""),"",IF(H241=F241,1,IF(H241&lt;F241,0,IF(H241-F241&lt;10,2,IF(H241&gt;F241,3,SE)))))</f>
        <v/>
      </c>
      <c r="R241" s="103"/>
      <c r="S241" s="103"/>
      <c r="T241" s="103"/>
      <c r="U241" s="106"/>
      <c r="V241" s="106"/>
      <c r="W241" s="106"/>
      <c r="X241" s="106"/>
      <c r="Y241" s="106"/>
      <c r="Z241" s="106"/>
      <c r="AA241" s="106"/>
      <c r="AB241" s="106"/>
      <c r="AC241" s="106"/>
      <c r="AD241" s="106"/>
      <c r="AE241" s="106"/>
      <c r="AF241" s="106"/>
      <c r="AG241" s="106"/>
      <c r="AH241" s="106"/>
      <c r="AI241" s="106"/>
      <c r="AJ241" s="106"/>
      <c r="AK241" s="107"/>
      <c r="AL241" s="103"/>
      <c r="AM241" s="103"/>
    </row>
    <row r="242" spans="3:39" x14ac:dyDescent="0.25">
      <c r="C242" s="102" t="str">
        <f>IF(OR(F242="",H242=""),"",IF(F242=H242,1,IF(F242&lt;H242,0,IF(F242-H242&lt;10,2,IF(F242&gt;H242,3,SE)))))</f>
        <v/>
      </c>
      <c r="D242" s="188" t="str">
        <f>V225</f>
        <v>8º CAMPEONATO ALEMÃO</v>
      </c>
      <c r="E242" s="188"/>
      <c r="F242" s="55"/>
      <c r="G242" s="21" t="s">
        <v>21</v>
      </c>
      <c r="H242" s="55"/>
      <c r="I242" s="188" t="str">
        <f>V224</f>
        <v>9º CAMPEONATO ESPANHOL</v>
      </c>
      <c r="J242" s="188"/>
      <c r="K242" s="188"/>
      <c r="L242" s="188"/>
      <c r="M242" s="188"/>
      <c r="N242" s="188"/>
      <c r="O242" s="188"/>
      <c r="P242" s="188"/>
      <c r="Q242" s="102" t="str">
        <f>IF(OR(H242="",F242=""),"",IF(H242=F242,1,IF(H242&lt;F242,0,IF(H242-F242&lt;10,2,IF(H242&gt;F242,3,SE)))))</f>
        <v/>
      </c>
      <c r="R242" s="103"/>
      <c r="S242" s="103"/>
      <c r="T242" s="103"/>
      <c r="U242" s="106"/>
      <c r="V242" s="106"/>
      <c r="W242" s="106"/>
      <c r="X242" s="106"/>
      <c r="Y242" s="106"/>
      <c r="Z242" s="106"/>
      <c r="AA242" s="106"/>
      <c r="AB242" s="106"/>
      <c r="AC242" s="106"/>
      <c r="AD242" s="106"/>
      <c r="AE242" s="106"/>
      <c r="AF242" s="106"/>
      <c r="AG242" s="106"/>
      <c r="AH242" s="106"/>
      <c r="AI242" s="106"/>
      <c r="AJ242" s="106"/>
      <c r="AK242" s="107"/>
      <c r="AL242" s="103"/>
      <c r="AM242" s="103"/>
    </row>
    <row r="243" spans="3:39" x14ac:dyDescent="0.25">
      <c r="C243" s="102" t="str">
        <f>IF(OR(F243="",H243=""),"",IF(F243=H243,1,IF(F243&lt;H243,0,IF(F243-H243&lt;10,2,IF(F243&gt;H243,3,SE)))))</f>
        <v/>
      </c>
      <c r="D243" s="188" t="str">
        <f>V223</f>
        <v>11º CAMPEONATO  INGLÊS</v>
      </c>
      <c r="E243" s="188"/>
      <c r="F243" s="55"/>
      <c r="G243" s="21" t="s">
        <v>21</v>
      </c>
      <c r="H243" s="55"/>
      <c r="I243" s="188" t="str">
        <f>V222</f>
        <v>12º CAMPEONATO ALEMÃO</v>
      </c>
      <c r="J243" s="188"/>
      <c r="K243" s="188"/>
      <c r="L243" s="188"/>
      <c r="M243" s="188"/>
      <c r="N243" s="188"/>
      <c r="O243" s="188"/>
      <c r="P243" s="188"/>
      <c r="Q243" s="102" t="str">
        <f>IF(OR(H243="",F243=""),"",IF(H243=F243,1,IF(H243&lt;F243,0,IF(H243-F243&lt;10,2,IF(H243&gt;F243,3,SE)))))</f>
        <v/>
      </c>
      <c r="R243" s="103"/>
      <c r="S243" s="103"/>
      <c r="T243" s="103"/>
      <c r="U243" s="106"/>
      <c r="V243" s="106"/>
      <c r="W243" s="106"/>
      <c r="X243" s="106"/>
      <c r="Y243" s="106"/>
      <c r="Z243" s="106"/>
      <c r="AA243" s="106"/>
      <c r="AB243" s="106"/>
      <c r="AC243" s="106"/>
      <c r="AD243" s="106"/>
      <c r="AE243" s="106"/>
      <c r="AF243" s="106"/>
      <c r="AG243" s="106"/>
      <c r="AH243" s="106"/>
      <c r="AI243" s="106"/>
      <c r="AJ243" s="106"/>
      <c r="AK243" s="107"/>
      <c r="AL243" s="103"/>
      <c r="AM243" s="103"/>
    </row>
    <row r="244" spans="3:39" ht="15.75" thickBot="1" x14ac:dyDescent="0.3">
      <c r="C244" s="102" t="str">
        <f>IF(OR(F244="",H244=""),"",IF(F244=H244,1,IF(F244&lt;H244,0,IF(F244-H244&lt;10,2,IF(F244&gt;H244,3,SE)))))</f>
        <v/>
      </c>
      <c r="Q244" s="102" t="str">
        <f>IF(OR(H244="",F244=""),"",IF(H244=F244,1,IF(H244&lt;F244,0,IF(H244-F244&lt;10,2,IF(H244&gt;F244,3,SE)))))</f>
        <v/>
      </c>
      <c r="R244" s="103"/>
      <c r="S244" s="103"/>
      <c r="T244" s="103"/>
      <c r="U244" s="106"/>
      <c r="V244" s="106"/>
      <c r="W244" s="106"/>
      <c r="X244" s="106"/>
      <c r="Y244" s="106"/>
      <c r="Z244" s="106"/>
      <c r="AA244" s="106"/>
      <c r="AB244" s="106"/>
      <c r="AC244" s="106"/>
      <c r="AD244" s="106"/>
      <c r="AE244" s="106"/>
      <c r="AF244" s="106"/>
      <c r="AG244" s="106"/>
      <c r="AH244" s="106"/>
      <c r="AI244" s="106"/>
      <c r="AJ244" s="106"/>
      <c r="AK244" s="107"/>
      <c r="AL244" s="103"/>
      <c r="AM244" s="103"/>
    </row>
    <row r="245" spans="3:39" x14ac:dyDescent="0.25">
      <c r="C245" s="102" t="str">
        <f>IF(OR(F245="",H245=""),"",IF(F245=H245,1,IF(F245&lt;H245,0,IF(F245-H245&lt;10,2,IF(F245&gt;H245,3,SE)))))</f>
        <v/>
      </c>
      <c r="D245" s="182" t="s">
        <v>25</v>
      </c>
      <c r="E245" s="183"/>
      <c r="F245" s="183"/>
      <c r="G245" s="183"/>
      <c r="H245" s="183"/>
      <c r="I245" s="183"/>
      <c r="J245" s="183"/>
      <c r="K245" s="183"/>
      <c r="L245" s="183"/>
      <c r="M245" s="183"/>
      <c r="N245" s="183"/>
      <c r="O245" s="183"/>
      <c r="P245" s="184"/>
      <c r="Q245" s="102" t="str">
        <f>IF(OR(H245="",F245=""),"",IF(H245=F245,1,IF(H245&lt;F245,0,IF(H245-F245&lt;10,2,IF(H245&gt;F245,3,SE)))))</f>
        <v/>
      </c>
      <c r="R245" s="103"/>
      <c r="S245" s="103"/>
      <c r="T245" s="103"/>
      <c r="U245" s="106"/>
      <c r="V245" s="106"/>
      <c r="W245" s="106"/>
      <c r="X245" s="106"/>
      <c r="Y245" s="106"/>
      <c r="Z245" s="106"/>
      <c r="AA245" s="106"/>
      <c r="AB245" s="106"/>
      <c r="AC245" s="106"/>
      <c r="AD245" s="106"/>
      <c r="AE245" s="106"/>
      <c r="AF245" s="106"/>
      <c r="AG245" s="106"/>
      <c r="AH245" s="106"/>
      <c r="AI245" s="106"/>
      <c r="AJ245" s="106"/>
      <c r="AK245" s="107"/>
      <c r="AL245" s="103"/>
      <c r="AM245" s="103"/>
    </row>
    <row r="246" spans="3:39" ht="15.75" thickBot="1" x14ac:dyDescent="0.3">
      <c r="C246" s="102" t="str">
        <f>IF(OR(F246="",H246=""),"",IF(F246=H246,1,IF(F246&lt;H246,0,IF(F246-H246&lt;10,2,IF(F246&gt;H246,3,SE)))))</f>
        <v/>
      </c>
      <c r="D246" s="185"/>
      <c r="E246" s="186"/>
      <c r="F246" s="186"/>
      <c r="G246" s="186"/>
      <c r="H246" s="186"/>
      <c r="I246" s="186"/>
      <c r="J246" s="186"/>
      <c r="K246" s="186"/>
      <c r="L246" s="186"/>
      <c r="M246" s="186"/>
      <c r="N246" s="186"/>
      <c r="O246" s="186"/>
      <c r="P246" s="187"/>
      <c r="Q246" s="102" t="str">
        <f>IF(OR(H246="",F246=""),"",IF(H246=F246,1,IF(H246&lt;F246,0,IF(H246-F246&lt;10,2,IF(H246&gt;F246,3,SE)))))</f>
        <v/>
      </c>
      <c r="R246" s="103"/>
      <c r="S246" s="103"/>
      <c r="T246" s="103"/>
      <c r="U246" s="106"/>
      <c r="V246" s="106"/>
      <c r="W246" s="106"/>
      <c r="X246" s="106"/>
      <c r="Y246" s="106"/>
      <c r="Z246" s="106"/>
      <c r="AA246" s="106"/>
      <c r="AB246" s="106"/>
      <c r="AC246" s="106"/>
      <c r="AD246" s="106"/>
      <c r="AE246" s="106"/>
      <c r="AF246" s="106"/>
      <c r="AG246" s="106"/>
      <c r="AH246" s="106"/>
      <c r="AI246" s="106"/>
      <c r="AJ246" s="106"/>
      <c r="AK246" s="107"/>
      <c r="AL246" s="103"/>
      <c r="AM246" s="103"/>
    </row>
    <row r="247" spans="3:39" x14ac:dyDescent="0.25">
      <c r="C247" s="102" t="str">
        <f>IF(OR(F247="",H247=""),"",IF(F247=H247,1,IF(F247&lt;H247,0,IF(F247-H247&lt;10,2,IF(F247&gt;H247,3,SE)))))</f>
        <v/>
      </c>
      <c r="Q247" s="102" t="str">
        <f>IF(OR(H247="",F247=""),"",IF(H247=F247,1,IF(H247&lt;F247,0,IF(H247-F247&lt;10,2,IF(H247&gt;F247,3,SE)))))</f>
        <v/>
      </c>
      <c r="R247" s="103"/>
      <c r="S247" s="103"/>
      <c r="T247" s="103"/>
      <c r="U247" s="106"/>
      <c r="V247" s="106"/>
      <c r="W247" s="106"/>
      <c r="X247" s="106"/>
      <c r="Y247" s="106"/>
      <c r="Z247" s="106"/>
      <c r="AA247" s="106"/>
      <c r="AB247" s="106"/>
      <c r="AC247" s="106"/>
      <c r="AD247" s="106"/>
      <c r="AE247" s="106"/>
      <c r="AF247" s="106"/>
      <c r="AG247" s="106"/>
      <c r="AH247" s="106"/>
      <c r="AI247" s="106"/>
      <c r="AJ247" s="106"/>
      <c r="AK247" s="107"/>
      <c r="AL247" s="103"/>
      <c r="AM247" s="103"/>
    </row>
    <row r="248" spans="3:39" x14ac:dyDescent="0.25">
      <c r="C248" s="102" t="str">
        <f>IF(OR(F248="",H248=""),"",IF(F248=H248,1,IF(F248&lt;H248,0,IF(F248-H248&lt;10,2,IF(F248&gt;H248,3,SE)))))</f>
        <v/>
      </c>
      <c r="D248" s="188" t="str">
        <f>V225</f>
        <v>8º CAMPEONATO ALEMÃO</v>
      </c>
      <c r="E248" s="188"/>
      <c r="F248" s="55"/>
      <c r="G248" s="20" t="s">
        <v>21</v>
      </c>
      <c r="H248" s="55"/>
      <c r="I248" s="188" t="str">
        <f>V222</f>
        <v>12º CAMPEONATO ALEMÃO</v>
      </c>
      <c r="J248" s="188"/>
      <c r="K248" s="188"/>
      <c r="L248" s="188"/>
      <c r="M248" s="188"/>
      <c r="N248" s="188"/>
      <c r="O248" s="188"/>
      <c r="P248" s="188"/>
      <c r="Q248" s="102" t="str">
        <f>IF(OR(H248="",F248=""),"",IF(H248=F248,1,IF(H248&lt;F248,0,IF(H248-F248&lt;10,2,IF(H248&gt;F248,3,SE)))))</f>
        <v/>
      </c>
      <c r="R248" s="103"/>
      <c r="S248" s="103"/>
      <c r="T248" s="103"/>
      <c r="U248" s="106"/>
      <c r="V248" s="106"/>
      <c r="W248" s="106"/>
      <c r="X248" s="106"/>
      <c r="Y248" s="106"/>
      <c r="Z248" s="106"/>
      <c r="AA248" s="106"/>
      <c r="AB248" s="106"/>
      <c r="AC248" s="106"/>
      <c r="AD248" s="106"/>
      <c r="AE248" s="106"/>
      <c r="AF248" s="106"/>
      <c r="AG248" s="106"/>
      <c r="AH248" s="106"/>
      <c r="AI248" s="106"/>
      <c r="AJ248" s="106"/>
      <c r="AK248" s="107"/>
      <c r="AL248" s="103"/>
      <c r="AM248" s="103"/>
    </row>
    <row r="249" spans="3:39" x14ac:dyDescent="0.25">
      <c r="C249" s="102" t="str">
        <f>IF(OR(F249="",H249=""),"",IF(F249=H249,1,IF(F249&lt;H249,0,IF(F249-H249&lt;10,2,IF(F249&gt;H249,3,SE)))))</f>
        <v/>
      </c>
      <c r="D249" s="188" t="str">
        <f>V224</f>
        <v>9º CAMPEONATO ESPANHOL</v>
      </c>
      <c r="E249" s="188"/>
      <c r="F249" s="55"/>
      <c r="G249" s="20" t="s">
        <v>21</v>
      </c>
      <c r="H249" s="55"/>
      <c r="I249" s="188" t="str">
        <f>V223</f>
        <v>11º CAMPEONATO  INGLÊS</v>
      </c>
      <c r="J249" s="188"/>
      <c r="K249" s="188"/>
      <c r="L249" s="188"/>
      <c r="M249" s="188"/>
      <c r="N249" s="188"/>
      <c r="O249" s="188"/>
      <c r="P249" s="188"/>
      <c r="Q249" s="102" t="str">
        <f>IF(OR(H249="",F249=""),"",IF(H249=F249,1,IF(H249&lt;F249,0,IF(H249-F249&lt;10,2,IF(H249&gt;F249,3,SE)))))</f>
        <v/>
      </c>
      <c r="R249" s="103"/>
      <c r="S249" s="103"/>
      <c r="T249" s="103"/>
      <c r="U249" s="106"/>
      <c r="V249" s="106"/>
      <c r="W249" s="106"/>
      <c r="X249" s="106"/>
      <c r="Y249" s="106"/>
      <c r="Z249" s="106"/>
      <c r="AA249" s="106"/>
      <c r="AB249" s="106"/>
      <c r="AC249" s="106"/>
      <c r="AD249" s="106"/>
      <c r="AE249" s="106"/>
      <c r="AF249" s="106"/>
      <c r="AG249" s="106"/>
      <c r="AH249" s="106"/>
      <c r="AI249" s="106"/>
      <c r="AJ249" s="106"/>
      <c r="AK249" s="107"/>
      <c r="AL249" s="103"/>
      <c r="AM249" s="103"/>
    </row>
    <row r="250" spans="3:39" ht="15.75" thickBot="1" x14ac:dyDescent="0.3">
      <c r="C250" s="102" t="str">
        <f>IF(OR(F250="",H250=""),"",IF(F250=H250,1,IF(F250&lt;H250,0,IF(F250-H250&lt;10,2,IF(F250&gt;H250,3,SE)))))</f>
        <v/>
      </c>
      <c r="Q250" s="102" t="str">
        <f>IF(OR(H250="",F250=""),"",IF(H250=F250,1,IF(H250&lt;F250,0,IF(H250-F250&lt;10,2,IF(H250&gt;F250,3,SE)))))</f>
        <v/>
      </c>
      <c r="R250" s="103"/>
      <c r="S250" s="103"/>
      <c r="T250" s="103"/>
      <c r="U250" s="106"/>
      <c r="V250" s="106"/>
      <c r="W250" s="106"/>
      <c r="X250" s="106"/>
      <c r="Y250" s="106"/>
      <c r="Z250" s="106"/>
      <c r="AA250" s="106"/>
      <c r="AB250" s="106"/>
      <c r="AC250" s="106"/>
      <c r="AD250" s="106"/>
      <c r="AE250" s="106"/>
      <c r="AF250" s="106"/>
      <c r="AG250" s="106"/>
      <c r="AH250" s="106"/>
      <c r="AI250" s="106"/>
      <c r="AJ250" s="106"/>
      <c r="AK250" s="107"/>
      <c r="AL250" s="103"/>
      <c r="AM250" s="103"/>
    </row>
    <row r="251" spans="3:39" x14ac:dyDescent="0.25">
      <c r="C251" s="102" t="str">
        <f>IF(OR(F251="",H251=""),"",IF(F251=H251,1,IF(F251&lt;H251,0,IF(F251-H251&lt;10,2,IF(F251&gt;H251,3,SE)))))</f>
        <v/>
      </c>
      <c r="D251" s="182" t="s">
        <v>26</v>
      </c>
      <c r="E251" s="183"/>
      <c r="F251" s="183"/>
      <c r="G251" s="183"/>
      <c r="H251" s="183"/>
      <c r="I251" s="183"/>
      <c r="J251" s="183"/>
      <c r="K251" s="183"/>
      <c r="L251" s="183"/>
      <c r="M251" s="183"/>
      <c r="N251" s="183"/>
      <c r="O251" s="183"/>
      <c r="P251" s="184"/>
      <c r="Q251" s="102" t="str">
        <f>IF(OR(H251="",F251=""),"",IF(H251=F251,1,IF(H251&lt;F251,0,IF(H251-F251&lt;10,2,IF(H251&gt;F251,3,SE)))))</f>
        <v/>
      </c>
      <c r="R251" s="103"/>
      <c r="S251" s="103"/>
      <c r="T251" s="103"/>
      <c r="U251" s="106"/>
      <c r="V251" s="106"/>
      <c r="W251" s="106"/>
      <c r="X251" s="106"/>
      <c r="Y251" s="106"/>
      <c r="Z251" s="106"/>
      <c r="AA251" s="106"/>
      <c r="AB251" s="106"/>
      <c r="AC251" s="106"/>
      <c r="AD251" s="106"/>
      <c r="AE251" s="106"/>
      <c r="AF251" s="106"/>
      <c r="AG251" s="106"/>
      <c r="AH251" s="106"/>
      <c r="AI251" s="106"/>
      <c r="AJ251" s="106"/>
      <c r="AK251" s="107"/>
      <c r="AL251" s="103"/>
      <c r="AM251" s="103"/>
    </row>
    <row r="252" spans="3:39" ht="15.75" thickBot="1" x14ac:dyDescent="0.3">
      <c r="C252" s="102" t="str">
        <f>IF(OR(F252="",H252=""),"",IF(F252=H252,1,IF(F252&lt;H252,0,IF(F252-H252&lt;10,2,IF(F252&gt;H252,3,SE)))))</f>
        <v/>
      </c>
      <c r="D252" s="185"/>
      <c r="E252" s="186"/>
      <c r="F252" s="186"/>
      <c r="G252" s="186"/>
      <c r="H252" s="186"/>
      <c r="I252" s="186"/>
      <c r="J252" s="186"/>
      <c r="K252" s="186"/>
      <c r="L252" s="186"/>
      <c r="M252" s="186"/>
      <c r="N252" s="186"/>
      <c r="O252" s="186"/>
      <c r="P252" s="187"/>
      <c r="Q252" s="102" t="str">
        <f>IF(OR(H252="",F252=""),"",IF(H252=F252,1,IF(H252&lt;F252,0,IF(H252-F252&lt;10,2,IF(H252&gt;F252,3,SE)))))</f>
        <v/>
      </c>
      <c r="R252" s="103"/>
      <c r="S252" s="103"/>
      <c r="T252" s="103"/>
      <c r="U252" s="106"/>
      <c r="V252" s="106"/>
      <c r="W252" s="106"/>
      <c r="X252" s="106"/>
      <c r="Y252" s="106"/>
      <c r="Z252" s="106"/>
      <c r="AA252" s="106"/>
      <c r="AB252" s="106"/>
      <c r="AC252" s="106"/>
      <c r="AD252" s="106"/>
      <c r="AE252" s="106"/>
      <c r="AF252" s="106"/>
      <c r="AG252" s="106"/>
      <c r="AH252" s="106"/>
      <c r="AI252" s="106"/>
      <c r="AJ252" s="106"/>
      <c r="AK252" s="107"/>
      <c r="AL252" s="103"/>
      <c r="AM252" s="103"/>
    </row>
    <row r="253" spans="3:39" x14ac:dyDescent="0.25">
      <c r="C253" s="102" t="str">
        <f>IF(OR(F253="",H253=""),"",IF(F253=H253,1,IF(F253&lt;H253,0,IF(F253-H253&lt;10,2,IF(F253&gt;H253,3,SE)))))</f>
        <v/>
      </c>
      <c r="Q253" s="102" t="str">
        <f>IF(OR(H253="",F253=""),"",IF(H253=F253,1,IF(H253&lt;F253,0,IF(H253-F253&lt;10,2,IF(H253&gt;F253,3,SE)))))</f>
        <v/>
      </c>
      <c r="R253" s="103"/>
      <c r="S253" s="103"/>
      <c r="T253" s="103"/>
      <c r="U253" s="106"/>
      <c r="V253" s="106"/>
      <c r="W253" s="106"/>
      <c r="X253" s="106"/>
      <c r="Y253" s="106"/>
      <c r="Z253" s="106"/>
      <c r="AA253" s="106"/>
      <c r="AB253" s="106"/>
      <c r="AC253" s="106"/>
      <c r="AD253" s="106"/>
      <c r="AE253" s="106"/>
      <c r="AF253" s="106"/>
      <c r="AG253" s="106"/>
      <c r="AH253" s="106"/>
      <c r="AI253" s="106"/>
      <c r="AJ253" s="106"/>
      <c r="AK253" s="107"/>
      <c r="AL253" s="103"/>
      <c r="AM253" s="103"/>
    </row>
    <row r="254" spans="3:39" x14ac:dyDescent="0.25">
      <c r="C254" s="102" t="str">
        <f>IF(OR(F254="",H254=""),"",IF(F254=H254,1,IF(F254&lt;H254,0,IF(F254-H254&lt;10,2,IF(F254&gt;H254,3,SE)))))</f>
        <v/>
      </c>
      <c r="D254" s="188" t="str">
        <f>V225</f>
        <v>8º CAMPEONATO ALEMÃO</v>
      </c>
      <c r="E254" s="188"/>
      <c r="F254" s="55"/>
      <c r="G254" s="21" t="s">
        <v>21</v>
      </c>
      <c r="H254" s="55"/>
      <c r="I254" s="188" t="str">
        <f>V223</f>
        <v>11º CAMPEONATO  INGLÊS</v>
      </c>
      <c r="J254" s="188"/>
      <c r="K254" s="188"/>
      <c r="L254" s="188"/>
      <c r="M254" s="188"/>
      <c r="N254" s="188"/>
      <c r="O254" s="188"/>
      <c r="P254" s="188"/>
      <c r="Q254" s="102" t="str">
        <f>IF(OR(H254="",F254=""),"",IF(H254=F254,1,IF(H254&lt;F254,0,IF(H254-F254&lt;10,2,IF(H254&gt;F254,3,SE)))))</f>
        <v/>
      </c>
      <c r="R254" s="103"/>
      <c r="S254" s="103"/>
      <c r="T254" s="103"/>
      <c r="U254" s="106"/>
      <c r="V254" s="106"/>
      <c r="W254" s="106"/>
      <c r="X254" s="106"/>
      <c r="Y254" s="106"/>
      <c r="Z254" s="106"/>
      <c r="AA254" s="106"/>
      <c r="AB254" s="106"/>
      <c r="AC254" s="106"/>
      <c r="AD254" s="106"/>
      <c r="AE254" s="106"/>
      <c r="AF254" s="106"/>
      <c r="AG254" s="106"/>
      <c r="AH254" s="106"/>
      <c r="AI254" s="106"/>
      <c r="AJ254" s="106"/>
      <c r="AK254" s="107"/>
      <c r="AL254" s="103"/>
      <c r="AM254" s="103"/>
    </row>
    <row r="255" spans="3:39" x14ac:dyDescent="0.25">
      <c r="C255" s="102" t="str">
        <f>IF(OR(F255="",H255=""),"",IF(F255=H255,1,IF(F255&lt;H255,0,IF(F255-H255&lt;10,2,IF(F255&gt;H255,3,SE)))))</f>
        <v/>
      </c>
      <c r="D255" s="188" t="str">
        <f>V224</f>
        <v>9º CAMPEONATO ESPANHOL</v>
      </c>
      <c r="E255" s="188"/>
      <c r="F255" s="55"/>
      <c r="G255" s="21" t="s">
        <v>21</v>
      </c>
      <c r="H255" s="55"/>
      <c r="I255" s="188" t="str">
        <f>V222</f>
        <v>12º CAMPEONATO ALEMÃO</v>
      </c>
      <c r="J255" s="188"/>
      <c r="K255" s="188"/>
      <c r="L255" s="188"/>
      <c r="M255" s="188"/>
      <c r="N255" s="188"/>
      <c r="O255" s="188"/>
      <c r="P255" s="188"/>
      <c r="Q255" s="102" t="str">
        <f>IF(OR(H255="",F255=""),"",IF(H255=F255,1,IF(H255&lt;F255,0,IF(H255-F255&lt;10,2,IF(H255&gt;F255,3,SE)))))</f>
        <v/>
      </c>
      <c r="R255" s="103"/>
      <c r="S255" s="103"/>
      <c r="T255" s="103"/>
      <c r="U255" s="106"/>
      <c r="V255" s="106"/>
      <c r="W255" s="106"/>
      <c r="X255" s="106"/>
      <c r="Y255" s="106"/>
      <c r="Z255" s="106"/>
      <c r="AA255" s="106"/>
      <c r="AB255" s="106"/>
      <c r="AC255" s="106"/>
      <c r="AD255" s="106"/>
      <c r="AE255" s="106"/>
      <c r="AF255" s="106"/>
      <c r="AG255" s="106"/>
      <c r="AH255" s="106"/>
      <c r="AI255" s="106"/>
      <c r="AJ255" s="106"/>
      <c r="AK255" s="107"/>
      <c r="AL255" s="103"/>
      <c r="AM255" s="103"/>
    </row>
    <row r="256" spans="3:39" ht="15.75" thickBot="1" x14ac:dyDescent="0.3">
      <c r="C256" s="102" t="str">
        <f>IF(OR(F256="",H256=""),"",IF(F256=H256,1,IF(F256&lt;H256,0,IF(F256-H256&lt;10,2,IF(F256&gt;H256,3,SE)))))</f>
        <v/>
      </c>
      <c r="Q256" s="102" t="str">
        <f>IF(OR(H256="",F256=""),"",IF(H256=F256,1,IF(H256&lt;F256,0,IF(H256-F256&lt;10,2,IF(H256&gt;F256,3,SE)))))</f>
        <v/>
      </c>
      <c r="R256" s="103"/>
      <c r="S256" s="103"/>
      <c r="T256" s="103"/>
      <c r="U256" s="106"/>
      <c r="V256" s="106"/>
      <c r="W256" s="106"/>
      <c r="X256" s="106"/>
      <c r="Y256" s="106"/>
      <c r="Z256" s="106"/>
      <c r="AA256" s="106"/>
      <c r="AB256" s="106"/>
      <c r="AC256" s="106"/>
      <c r="AD256" s="106"/>
      <c r="AE256" s="106"/>
      <c r="AF256" s="106"/>
      <c r="AG256" s="106"/>
      <c r="AH256" s="106"/>
      <c r="AI256" s="106"/>
      <c r="AJ256" s="106"/>
      <c r="AK256" s="107"/>
      <c r="AL256" s="103"/>
      <c r="AM256" s="103"/>
    </row>
    <row r="257" spans="3:39" x14ac:dyDescent="0.25">
      <c r="C257" s="102" t="str">
        <f>IF(OR(F257="",H257=""),"",IF(F257=H257,1,IF(F257&lt;H257,0,IF(F257-H257&lt;10,2,IF(F257&gt;H257,3,SE)))))</f>
        <v/>
      </c>
      <c r="D257" s="182" t="s">
        <v>27</v>
      </c>
      <c r="E257" s="183"/>
      <c r="F257" s="183"/>
      <c r="G257" s="183"/>
      <c r="H257" s="183"/>
      <c r="I257" s="183"/>
      <c r="J257" s="183"/>
      <c r="K257" s="183"/>
      <c r="L257" s="183"/>
      <c r="M257" s="183"/>
      <c r="N257" s="183"/>
      <c r="O257" s="183"/>
      <c r="P257" s="184"/>
      <c r="Q257" s="102" t="str">
        <f>IF(OR(H257="",F257=""),"",IF(H257=F257,1,IF(H257&lt;F257,0,IF(H257-F257&lt;10,2,IF(H257&gt;F257,3,SE)))))</f>
        <v/>
      </c>
      <c r="R257" s="103"/>
      <c r="S257" s="103"/>
      <c r="T257" s="103"/>
      <c r="U257" s="106"/>
      <c r="V257" s="106"/>
      <c r="W257" s="106"/>
      <c r="X257" s="106"/>
      <c r="Y257" s="106"/>
      <c r="Z257" s="106"/>
      <c r="AA257" s="106"/>
      <c r="AB257" s="106"/>
      <c r="AC257" s="106"/>
      <c r="AD257" s="106"/>
      <c r="AE257" s="106"/>
      <c r="AF257" s="106"/>
      <c r="AG257" s="106"/>
      <c r="AH257" s="106"/>
      <c r="AI257" s="106"/>
      <c r="AJ257" s="106"/>
      <c r="AK257" s="107"/>
      <c r="AL257" s="103"/>
      <c r="AM257" s="103"/>
    </row>
    <row r="258" spans="3:39" ht="15.75" thickBot="1" x14ac:dyDescent="0.3">
      <c r="C258" s="102" t="str">
        <f>IF(OR(F258="",H258=""),"",IF(F258=H258,1,IF(F258&lt;H258,0,IF(F258-H258&lt;10,2,IF(F258&gt;H258,3,SE)))))</f>
        <v/>
      </c>
      <c r="D258" s="185"/>
      <c r="E258" s="186"/>
      <c r="F258" s="186"/>
      <c r="G258" s="186"/>
      <c r="H258" s="186"/>
      <c r="I258" s="186"/>
      <c r="J258" s="186"/>
      <c r="K258" s="186"/>
      <c r="L258" s="186"/>
      <c r="M258" s="186"/>
      <c r="N258" s="186"/>
      <c r="O258" s="186"/>
      <c r="P258" s="187"/>
      <c r="Q258" s="102" t="str">
        <f>IF(OR(H258="",F258=""),"",IF(H258=F258,1,IF(H258&lt;F258,0,IF(H258-F258&lt;10,2,IF(H258&gt;F258,3,SE)))))</f>
        <v/>
      </c>
      <c r="R258" s="103"/>
      <c r="S258" s="103"/>
      <c r="T258" s="103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7"/>
      <c r="AL258" s="103"/>
      <c r="AM258" s="103"/>
    </row>
    <row r="259" spans="3:39" x14ac:dyDescent="0.25">
      <c r="C259" s="102" t="str">
        <f>IF(OR(F259="",H259=""),"",IF(F259=H259,1,IF(F259&lt;H259,0,IF(F259-H259&lt;10,2,IF(F259&gt;H259,3,SE)))))</f>
        <v/>
      </c>
      <c r="Q259" s="102" t="str">
        <f>IF(OR(H259="",F259=""),"",IF(H259=F259,1,IF(H259&lt;F259,0,IF(H259-F259&lt;10,2,IF(H259&gt;F259,3,SE)))))</f>
        <v/>
      </c>
      <c r="R259" s="103"/>
      <c r="S259" s="103"/>
      <c r="T259" s="103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7"/>
      <c r="AL259" s="103"/>
      <c r="AM259" s="103"/>
    </row>
    <row r="260" spans="3:39" x14ac:dyDescent="0.25">
      <c r="C260" s="102" t="str">
        <f>IF(OR(F260="",H260=""),"",IF(F260=H260,1,IF(F260&lt;H260,0,IF(F260-H260&lt;10,2,IF(F260&gt;H260,3,SE)))))</f>
        <v/>
      </c>
      <c r="D260" s="188" t="str">
        <f>V225</f>
        <v>8º CAMPEONATO ALEMÃO</v>
      </c>
      <c r="E260" s="188"/>
      <c r="F260" s="55"/>
      <c r="G260" s="20" t="s">
        <v>21</v>
      </c>
      <c r="H260" s="55"/>
      <c r="I260" s="188" t="str">
        <f>V224</f>
        <v>9º CAMPEONATO ESPANHOL</v>
      </c>
      <c r="J260" s="188"/>
      <c r="K260" s="188"/>
      <c r="L260" s="188"/>
      <c r="M260" s="188"/>
      <c r="N260" s="188"/>
      <c r="O260" s="188"/>
      <c r="P260" s="188"/>
      <c r="Q260" s="102" t="str">
        <f>IF(OR(H260="",F260=""),"",IF(H260=F260,1,IF(H260&lt;F260,0,IF(H260-F260&lt;10,2,IF(H260&gt;F260,3,SE)))))</f>
        <v/>
      </c>
      <c r="R260" s="103"/>
      <c r="S260" s="103"/>
      <c r="T260" s="103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7"/>
      <c r="AL260" s="103"/>
      <c r="AM260" s="103"/>
    </row>
    <row r="261" spans="3:39" x14ac:dyDescent="0.25">
      <c r="C261" s="102" t="str">
        <f>IF(OR(F261="",H261=""),"",IF(F261=H261,1,IF(F261&lt;H261,0,IF(F261-H261&lt;10,2,IF(F261&gt;H261,3,SE)))))</f>
        <v/>
      </c>
      <c r="D261" s="188" t="str">
        <f>V223</f>
        <v>11º CAMPEONATO  INGLÊS</v>
      </c>
      <c r="E261" s="188"/>
      <c r="F261" s="55"/>
      <c r="G261" s="20" t="s">
        <v>21</v>
      </c>
      <c r="H261" s="55"/>
      <c r="I261" s="188" t="str">
        <f>V222</f>
        <v>12º CAMPEONATO ALEMÃO</v>
      </c>
      <c r="J261" s="188"/>
      <c r="K261" s="188"/>
      <c r="L261" s="188"/>
      <c r="M261" s="188"/>
      <c r="N261" s="188"/>
      <c r="O261" s="188"/>
      <c r="P261" s="188"/>
      <c r="Q261" s="102" t="str">
        <f>IF(OR(H261="",F261=""),"",IF(H261=F261,1,IF(H261&lt;F261,0,IF(H261-F261&lt;10,2,IF(H261&gt;F261,3,SE)))))</f>
        <v/>
      </c>
      <c r="R261" s="103"/>
      <c r="S261" s="103"/>
      <c r="T261" s="103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7"/>
      <c r="AL261" s="103"/>
      <c r="AM261" s="103"/>
    </row>
    <row r="262" spans="3:39" x14ac:dyDescent="0.25">
      <c r="C262" s="102"/>
      <c r="D262" s="24"/>
      <c r="E262" s="24"/>
      <c r="F262" s="25"/>
      <c r="G262" s="26"/>
      <c r="H262" s="25"/>
      <c r="I262" s="24"/>
      <c r="J262" s="24"/>
      <c r="K262" s="24"/>
      <c r="L262" s="24"/>
      <c r="M262" s="24"/>
      <c r="N262" s="24"/>
      <c r="O262" s="24"/>
      <c r="P262" s="24"/>
      <c r="Q262" s="102"/>
      <c r="R262" s="103" t="s">
        <v>6</v>
      </c>
      <c r="S262" s="105"/>
      <c r="T262" s="103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7"/>
      <c r="AL262" s="103"/>
      <c r="AM262" s="103"/>
    </row>
    <row r="263" spans="3:39" x14ac:dyDescent="0.25">
      <c r="C263" s="102"/>
      <c r="D263" s="24"/>
      <c r="E263" s="24"/>
      <c r="F263" s="25"/>
      <c r="G263" s="26"/>
      <c r="H263" s="25"/>
      <c r="I263" s="24"/>
      <c r="J263" s="24"/>
      <c r="K263" s="24"/>
      <c r="L263" s="24"/>
      <c r="M263" s="24"/>
      <c r="N263" s="24"/>
      <c r="O263" s="24"/>
      <c r="P263" s="24"/>
      <c r="Q263" s="102"/>
      <c r="R263" s="103" t="s">
        <v>15</v>
      </c>
      <c r="S263" s="105"/>
      <c r="T263" s="103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7"/>
      <c r="AL263" s="103"/>
      <c r="AM263" s="103"/>
    </row>
    <row r="264" spans="3:39" x14ac:dyDescent="0.25">
      <c r="C264" s="102"/>
      <c r="D264" s="24"/>
      <c r="E264" s="24"/>
      <c r="F264" s="25"/>
      <c r="G264" s="26"/>
      <c r="H264" s="25"/>
      <c r="I264" s="24"/>
      <c r="J264" s="24"/>
      <c r="K264" s="24"/>
      <c r="L264" s="24"/>
      <c r="M264" s="24"/>
      <c r="N264" s="24"/>
      <c r="O264" s="24"/>
      <c r="P264" s="24"/>
      <c r="Q264" s="102"/>
      <c r="R264" s="103" t="s">
        <v>53</v>
      </c>
      <c r="T264" s="103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7"/>
      <c r="AL264" s="103"/>
      <c r="AM264" s="103"/>
    </row>
    <row r="265" spans="3:39" x14ac:dyDescent="0.25">
      <c r="C265" s="102"/>
      <c r="D265" s="24"/>
      <c r="E265" s="24"/>
      <c r="F265" s="25"/>
      <c r="G265" s="26"/>
      <c r="H265" s="25"/>
      <c r="I265" s="24"/>
      <c r="J265" s="24"/>
      <c r="K265" s="24"/>
      <c r="L265" s="24"/>
      <c r="M265" s="24"/>
      <c r="N265" s="24"/>
      <c r="O265" s="24"/>
      <c r="P265" s="24"/>
      <c r="Q265" s="102"/>
      <c r="R265" s="103" t="s">
        <v>54</v>
      </c>
      <c r="S265" s="103"/>
      <c r="T265" s="103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7"/>
      <c r="AL265" s="103"/>
      <c r="AM265" s="103"/>
    </row>
    <row r="266" spans="3:39" x14ac:dyDescent="0.25">
      <c r="C266" s="102"/>
      <c r="D266" s="24"/>
      <c r="E266" s="24"/>
      <c r="F266" s="25"/>
      <c r="G266" s="26"/>
      <c r="H266" s="25"/>
      <c r="I266" s="24"/>
      <c r="J266" s="24"/>
      <c r="K266" s="24"/>
      <c r="L266" s="24"/>
      <c r="M266" s="24"/>
      <c r="N266" s="24"/>
      <c r="O266" s="24"/>
      <c r="P266" s="24"/>
      <c r="Q266" s="102"/>
      <c r="R266" s="103" t="s">
        <v>55</v>
      </c>
      <c r="S266" s="103"/>
      <c r="T266" s="103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7"/>
      <c r="AL266" s="103"/>
      <c r="AM266" s="103"/>
    </row>
    <row r="267" spans="3:39" ht="15.75" thickBot="1" x14ac:dyDescent="0.3">
      <c r="C267" s="102" t="str">
        <f>IF(OR(F267="",H267=""),"",IF(F267=H267,1,IF(F267&lt;H267,0,IF(F267-H267&lt;10,2,IF(F267&gt;H267,3,SE)))))</f>
        <v/>
      </c>
      <c r="Q267" s="102" t="str">
        <f>IF(OR(H267="",F267=""),"",IF(H267=F267,1,IF(H267&lt;F267,0,IF(H267-F267&lt;10,2,IF(H267&gt;F267,3,SE)))))</f>
        <v/>
      </c>
      <c r="R267" s="103" t="s">
        <v>56</v>
      </c>
      <c r="S267" s="103"/>
      <c r="T267" s="103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7"/>
      <c r="AL267" s="103"/>
      <c r="AM267" s="103"/>
    </row>
    <row r="268" spans="3:39" ht="15" customHeight="1" x14ac:dyDescent="0.25">
      <c r="C268" s="102" t="str">
        <f>IF(OR(F268="",H268=""),"",IF(F268=H268,1,IF(F268&lt;H268,0,IF(F268-H268&lt;10,2,IF(F268&gt;H268,3,SE)))))</f>
        <v/>
      </c>
      <c r="D268" s="189" t="s">
        <v>76</v>
      </c>
      <c r="E268" s="190"/>
      <c r="F268" s="190"/>
      <c r="G268" s="190"/>
      <c r="H268" s="190"/>
      <c r="I268" s="190"/>
      <c r="J268" s="190"/>
      <c r="K268" s="190"/>
      <c r="L268" s="190"/>
      <c r="M268" s="190"/>
      <c r="N268" s="190"/>
      <c r="O268" s="191"/>
      <c r="Q268" s="102" t="str">
        <f>IF(OR(H268="",F268=""),"",IF(H268=F268,1,IF(H268&lt;F268,0,IF(H268-F268&lt;10,2,IF(H268&gt;F268,3,SE)))))</f>
        <v/>
      </c>
      <c r="R268" s="103" t="s">
        <v>57</v>
      </c>
      <c r="S268" s="103"/>
      <c r="T268" s="103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7"/>
      <c r="AL268" s="103"/>
      <c r="AM268" s="103"/>
    </row>
    <row r="269" spans="3:39" ht="15.75" customHeight="1" x14ac:dyDescent="0.25">
      <c r="C269" s="102" t="str">
        <f>IF(OR(F269="",H269=""),"",IF(F269=H269,1,IF(F269&lt;H269,0,IF(F269-H269&lt;10,2,IF(F269&gt;H269,3,SE)))))</f>
        <v/>
      </c>
      <c r="D269" s="192"/>
      <c r="E269" s="193"/>
      <c r="F269" s="193"/>
      <c r="G269" s="193"/>
      <c r="H269" s="193"/>
      <c r="I269" s="193"/>
      <c r="J269" s="193"/>
      <c r="K269" s="193"/>
      <c r="L269" s="193"/>
      <c r="M269" s="193"/>
      <c r="N269" s="193"/>
      <c r="O269" s="194"/>
      <c r="Q269" s="102" t="str">
        <f>IF(OR(H269="",F269=""),"",IF(H269=F269,1,IF(H269&lt;F269,0,IF(H269-F269&lt;10,2,IF(H269&gt;F269,3,SE)))))</f>
        <v/>
      </c>
      <c r="R269" s="103" t="s">
        <v>58</v>
      </c>
      <c r="S269" s="103"/>
      <c r="T269" s="102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7"/>
      <c r="AL269" s="103"/>
      <c r="AM269" s="103"/>
    </row>
    <row r="270" spans="3:39" ht="15.75" thickBot="1" x14ac:dyDescent="0.3">
      <c r="C270" s="102"/>
      <c r="D270" s="56" t="s">
        <v>1</v>
      </c>
      <c r="E270" s="57" t="s">
        <v>2</v>
      </c>
      <c r="F270" s="57" t="s">
        <v>46</v>
      </c>
      <c r="G270" s="57" t="s">
        <v>3</v>
      </c>
      <c r="H270" s="57" t="s">
        <v>47</v>
      </c>
      <c r="I270" s="57" t="s">
        <v>48</v>
      </c>
      <c r="J270" s="57" t="s">
        <v>49</v>
      </c>
      <c r="K270" s="57" t="s">
        <v>50</v>
      </c>
      <c r="L270" s="57" t="s">
        <v>52</v>
      </c>
      <c r="M270" s="57" t="s">
        <v>4</v>
      </c>
      <c r="N270" s="57" t="s">
        <v>5</v>
      </c>
      <c r="O270" s="58" t="s">
        <v>51</v>
      </c>
      <c r="Q270" s="102"/>
      <c r="R270" s="103" t="s">
        <v>19</v>
      </c>
      <c r="S270" s="103"/>
      <c r="T270" s="102"/>
      <c r="U270" s="109" t="s">
        <v>1</v>
      </c>
      <c r="V270" s="109" t="s">
        <v>7</v>
      </c>
      <c r="W270" s="109" t="s">
        <v>46</v>
      </c>
      <c r="X270" s="109" t="s">
        <v>3</v>
      </c>
      <c r="Y270" s="109" t="s">
        <v>47</v>
      </c>
      <c r="Z270" s="109" t="s">
        <v>48</v>
      </c>
      <c r="AA270" s="109" t="s">
        <v>49</v>
      </c>
      <c r="AB270" s="109" t="s">
        <v>50</v>
      </c>
      <c r="AC270" s="109" t="s">
        <v>8</v>
      </c>
      <c r="AD270" s="109" t="s">
        <v>9</v>
      </c>
      <c r="AE270" s="109" t="s">
        <v>10</v>
      </c>
      <c r="AF270" s="109" t="s">
        <v>51</v>
      </c>
      <c r="AG270" s="109" t="s">
        <v>11</v>
      </c>
      <c r="AH270" s="109" t="s">
        <v>12</v>
      </c>
      <c r="AI270" s="109" t="s">
        <v>13</v>
      </c>
      <c r="AJ270" s="106"/>
      <c r="AK270" s="107"/>
      <c r="AL270" s="103"/>
      <c r="AM270" s="103"/>
    </row>
    <row r="271" spans="3:39" ht="15.75" thickBot="1" x14ac:dyDescent="0.3">
      <c r="C271" s="102"/>
      <c r="D271" s="10" t="s">
        <v>14</v>
      </c>
      <c r="E271" s="11" t="str">
        <f>VLOOKUP(AI271,$U$271:$AH$274,2)</f>
        <v>7º CAMPEONATO ITALIANO</v>
      </c>
      <c r="F271" s="11">
        <f>VLOOKUP(AI271,$U$271:$AH$274,3)</f>
        <v>0</v>
      </c>
      <c r="G271" s="11">
        <f>VLOOKUP(AI271,$U$271:$AH$274,4)</f>
        <v>0</v>
      </c>
      <c r="H271" s="12">
        <f>VLOOKUP(AI271,$U$271:$AH$274,5)</f>
        <v>0</v>
      </c>
      <c r="I271" s="12">
        <f>VLOOKUP(AI271,$U$271:$AH$274,6)</f>
        <v>0</v>
      </c>
      <c r="J271" s="12">
        <f>VLOOKUP(AI271,$U$271:$AH$274,7)</f>
        <v>0</v>
      </c>
      <c r="K271" s="12">
        <f>VLOOKUP(AI271,$U$271:$AH$274,8)</f>
        <v>0</v>
      </c>
      <c r="L271" s="12">
        <f>VLOOKUP(AI271,$U$271:$AH$274,9)</f>
        <v>0</v>
      </c>
      <c r="M271" s="12">
        <f>VLOOKUP(AI271,$U$271:$AH$274,10)</f>
        <v>0</v>
      </c>
      <c r="N271" s="11">
        <f>VLOOKUP(AI271,$U$271:$AH$274,11)</f>
        <v>0</v>
      </c>
      <c r="O271" s="19">
        <f>VLOOKUP(AI271,$U$271:$AH$274,12)</f>
        <v>0</v>
      </c>
      <c r="Q271" s="102"/>
      <c r="R271" s="103" t="s">
        <v>59</v>
      </c>
      <c r="S271" s="103"/>
      <c r="T271" s="102"/>
      <c r="U271" s="109">
        <v>1</v>
      </c>
      <c r="V271" s="106" t="s">
        <v>104</v>
      </c>
      <c r="W271" s="106">
        <f>COUNT($F$181,$F$187,$F$193,$F$199,$F$205,$F$211)</f>
        <v>0</v>
      </c>
      <c r="X271" s="106">
        <f>SUM(Q279,Q286,Q292,Q297,Q304,Q310)</f>
        <v>0</v>
      </c>
      <c r="Y271" s="106">
        <f>SUM(COUNTIFS($C$181:$C$212,3,$D$181:$D$212,V271),COUNTIFS($I$181:$I$212,V271,$Q$181:$Q$212,3))</f>
        <v>0</v>
      </c>
      <c r="Z271" s="106">
        <f>SUM(COUNTIFS($C$181:$C$212,2,$D$181:$D$212,V271),COUNTIFS($I$181:$I$212,V271,$Q$181:$Q$212,2))</f>
        <v>0</v>
      </c>
      <c r="AA271" s="106">
        <f>SUM(COUNTIFS($C$181:$C$212,1,$D$181:$D$212,V271),COUNTIFS($I$181:$I$212,V271,$Q$181:$Q$212,1))</f>
        <v>0</v>
      </c>
      <c r="AB271" s="106">
        <f>SUM(COUNTIFS($C$181:$C$212,0,$D$181:$D$212,V271),COUNTIFS($I$181:$I$212,V271,$Q$181:$Q$212,0))</f>
        <v>0</v>
      </c>
      <c r="AC271" s="115">
        <f>SUM(H297,H304,H310,H279,H286,H292)</f>
        <v>0</v>
      </c>
      <c r="AD271" s="115">
        <f>SUM(F279,F286,F292,F297,F304,F310)</f>
        <v>0</v>
      </c>
      <c r="AE271" s="115">
        <f>AC271-AD271</f>
        <v>0</v>
      </c>
      <c r="AF271" s="115">
        <f>IF(OR($F$181="",$H$181=""),0,(X271/(W271*3)))</f>
        <v>0</v>
      </c>
      <c r="AG271" s="106">
        <f>(X271*10^15)+((AC271+5000)*10^6)+AE271*10+U271</f>
        <v>5000000001</v>
      </c>
      <c r="AH271" s="106">
        <f>LARGE($AG$173:$AG$176,U271)</f>
        <v>5000000004</v>
      </c>
      <c r="AI271" s="110">
        <f>MATCH(AH271,$AG$173:$AG$176,0)</f>
        <v>4</v>
      </c>
      <c r="AJ271" s="106"/>
      <c r="AK271" s="107"/>
      <c r="AL271" s="103"/>
      <c r="AM271" s="103"/>
    </row>
    <row r="272" spans="3:39" ht="15.75" thickBot="1" x14ac:dyDescent="0.3">
      <c r="C272" s="102"/>
      <c r="D272" s="13" t="s">
        <v>16</v>
      </c>
      <c r="E272" s="6" t="str">
        <f t="shared" ref="E272:E274" si="97">VLOOKUP(AI272,$U$271:$AH$274,2)</f>
        <v>9º CAMPEONATO ALEMÃO</v>
      </c>
      <c r="F272" s="6">
        <f t="shared" ref="F272:F274" si="98">VLOOKUP(AI272,$U$271:$AH$274,3)</f>
        <v>0</v>
      </c>
      <c r="G272" s="6">
        <f t="shared" ref="G272:G274" si="99">VLOOKUP(AI272,$U$271:$AH$274,4)</f>
        <v>0</v>
      </c>
      <c r="H272" s="7">
        <f t="shared" ref="H272:H274" si="100">VLOOKUP(AI272,$U$271:$AH$274,5)</f>
        <v>0</v>
      </c>
      <c r="I272" s="7">
        <f t="shared" ref="I272:I274" si="101">VLOOKUP(AI272,$U$271:$AH$274,6)</f>
        <v>0</v>
      </c>
      <c r="J272" s="7">
        <f t="shared" ref="J272:J274" si="102">VLOOKUP(AI272,$U$271:$AH$274,7)</f>
        <v>0</v>
      </c>
      <c r="K272" s="7">
        <f t="shared" ref="K272:K274" si="103">VLOOKUP(AI272,$U$271:$AH$274,8)</f>
        <v>0</v>
      </c>
      <c r="L272" s="7">
        <f t="shared" ref="L272:L274" si="104">VLOOKUP(AI272,$U$271:$AH$274,9)</f>
        <v>0</v>
      </c>
      <c r="M272" s="7">
        <f t="shared" ref="M272:M274" si="105">VLOOKUP(AI272,$U$271:$AH$274,10)</f>
        <v>0</v>
      </c>
      <c r="N272" s="6">
        <f t="shared" ref="N272:N274" si="106">VLOOKUP(AI272,$U$271:$AH$274,11)</f>
        <v>0</v>
      </c>
      <c r="O272" s="17">
        <f t="shared" ref="O272:O274" si="107">VLOOKUP(AI272,$U$271:$AH$274,12)</f>
        <v>0</v>
      </c>
      <c r="Q272" s="102"/>
      <c r="R272" s="112"/>
      <c r="S272" s="103" t="s">
        <v>74</v>
      </c>
      <c r="T272" s="102"/>
      <c r="U272" s="109">
        <v>2</v>
      </c>
      <c r="V272" s="106" t="s">
        <v>105</v>
      </c>
      <c r="W272" s="106">
        <f t="shared" ref="W272:W274" si="108">COUNT($F$181,$F$187,$F$193,$F$199,$F$205,$F$211)</f>
        <v>0</v>
      </c>
      <c r="X272" s="106">
        <f>SUM(Q280,Q285,C292,Q298,Q303,C310)</f>
        <v>0</v>
      </c>
      <c r="Y272" s="106">
        <f t="shared" ref="Y272:Y274" si="109">SUM(COUNTIFS($C$181:$C$212,3,$D$181:$D$212,V272),COUNTIFS($I$181:$I$212,V272,$Q$181:$Q$212,3))</f>
        <v>0</v>
      </c>
      <c r="Z272" s="106">
        <f t="shared" ref="Z272:Z274" si="110">SUM(COUNTIFS($C$181:$C$212,2,$D$181:$D$212,V272),COUNTIFS($I$181:$I$212,V272,$Q$181:$Q$212,2))</f>
        <v>0</v>
      </c>
      <c r="AA272" s="106">
        <f t="shared" ref="AA272:AA274" si="111">SUM(COUNTIFS($C$181:$C$212,1,$D$181:$D$212,V272),COUNTIFS($I$181:$I$212,V272,$Q$181:$Q$212,1))</f>
        <v>0</v>
      </c>
      <c r="AB272" s="106">
        <f t="shared" ref="AB272:AB274" si="112">SUM(COUNTIFS($C$181:$C$212,0,$D$181:$D$212,V272),COUNTIFS($I$181:$I$212,V272,$Q$181:$Q$212,0))</f>
        <v>0</v>
      </c>
      <c r="AC272" s="115">
        <f>SUM(H280,H285,F292,H298,H303,F310)</f>
        <v>0</v>
      </c>
      <c r="AD272" s="115">
        <f>SUM(H310,F303,F298,H292,F285,F280)</f>
        <v>0</v>
      </c>
      <c r="AE272" s="115">
        <f t="shared" ref="AE272:AE274" si="113">AC272-AD272</f>
        <v>0</v>
      </c>
      <c r="AF272" s="115">
        <f>IF(OR($F$181="",$H$181=""),0,(X272/(W272*3)))</f>
        <v>0</v>
      </c>
      <c r="AG272" s="106">
        <f t="shared" ref="AG272:AG274" si="114">(X272*10^15)+((AC272+5000)*10^6)+AE272*10+U272</f>
        <v>5000000002</v>
      </c>
      <c r="AH272" s="106">
        <f t="shared" ref="AH272:AH274" si="115">LARGE($AG$173:$AG$176,U272)</f>
        <v>5000000003</v>
      </c>
      <c r="AI272" s="110">
        <f>MATCH(AH272,$AG$173:$AG$176,0)</f>
        <v>3</v>
      </c>
      <c r="AJ272" s="106"/>
      <c r="AK272" s="107"/>
      <c r="AL272" s="103"/>
      <c r="AM272" s="103"/>
    </row>
    <row r="273" spans="3:39" ht="15.75" thickBot="1" x14ac:dyDescent="0.3">
      <c r="C273" s="102"/>
      <c r="D273" s="89" t="s">
        <v>17</v>
      </c>
      <c r="E273" s="90" t="str">
        <f t="shared" si="97"/>
        <v>10º CAMPEONATO ESPANHOL</v>
      </c>
      <c r="F273" s="90">
        <f t="shared" si="98"/>
        <v>0</v>
      </c>
      <c r="G273" s="90">
        <f t="shared" si="99"/>
        <v>0</v>
      </c>
      <c r="H273" s="91">
        <f t="shared" si="100"/>
        <v>0</v>
      </c>
      <c r="I273" s="91">
        <f t="shared" si="101"/>
        <v>0</v>
      </c>
      <c r="J273" s="91">
        <f t="shared" si="102"/>
        <v>0</v>
      </c>
      <c r="K273" s="91">
        <f t="shared" si="103"/>
        <v>0</v>
      </c>
      <c r="L273" s="91">
        <f t="shared" si="104"/>
        <v>0</v>
      </c>
      <c r="M273" s="91">
        <f t="shared" si="105"/>
        <v>0</v>
      </c>
      <c r="N273" s="90">
        <f t="shared" si="106"/>
        <v>0</v>
      </c>
      <c r="O273" s="92">
        <f t="shared" si="107"/>
        <v>0</v>
      </c>
      <c r="Q273" s="102"/>
      <c r="R273" s="113"/>
      <c r="S273" s="22" t="s">
        <v>99</v>
      </c>
      <c r="T273" s="102"/>
      <c r="U273" s="109">
        <v>3</v>
      </c>
      <c r="V273" s="106" t="s">
        <v>116</v>
      </c>
      <c r="W273" s="106">
        <f t="shared" si="108"/>
        <v>0</v>
      </c>
      <c r="X273" s="106">
        <f>SUM(C280,C286,Q291,C298,C304,Q309)</f>
        <v>0</v>
      </c>
      <c r="Y273" s="106">
        <f t="shared" si="109"/>
        <v>0</v>
      </c>
      <c r="Z273" s="106">
        <f t="shared" si="110"/>
        <v>0</v>
      </c>
      <c r="AA273" s="106">
        <f t="shared" si="111"/>
        <v>0</v>
      </c>
      <c r="AB273" s="106">
        <f t="shared" si="112"/>
        <v>0</v>
      </c>
      <c r="AC273" s="115">
        <f>SUM(H309,F304,F298,H291,F286,F280)</f>
        <v>0</v>
      </c>
      <c r="AD273" s="115">
        <f>SUM(H280,H286,F291,H298,H304,F309)</f>
        <v>0</v>
      </c>
      <c r="AE273" s="115">
        <f t="shared" si="113"/>
        <v>0</v>
      </c>
      <c r="AF273" s="115">
        <f>IF(OR($F$181="",$H$181=""),0,(X273/(W273*3)))</f>
        <v>0</v>
      </c>
      <c r="AG273" s="106">
        <f t="shared" si="114"/>
        <v>5000000003</v>
      </c>
      <c r="AH273" s="106">
        <f t="shared" si="115"/>
        <v>5000000002</v>
      </c>
      <c r="AI273" s="110">
        <f t="shared" ref="AI273:AI274" si="116">MATCH(AH273,$AG$173:$AG$176,0)</f>
        <v>2</v>
      </c>
      <c r="AJ273" s="106"/>
      <c r="AK273" s="107"/>
      <c r="AL273" s="103"/>
      <c r="AM273" s="103"/>
    </row>
    <row r="274" spans="3:39" ht="15.75" thickBot="1" x14ac:dyDescent="0.3">
      <c r="C274" s="102"/>
      <c r="D274" s="14" t="s">
        <v>18</v>
      </c>
      <c r="E274" s="8" t="str">
        <f t="shared" si="97"/>
        <v>12º CAMPEONATO  INGLÊS</v>
      </c>
      <c r="F274" s="8">
        <f t="shared" si="98"/>
        <v>0</v>
      </c>
      <c r="G274" s="8">
        <f t="shared" si="99"/>
        <v>0</v>
      </c>
      <c r="H274" s="9">
        <f t="shared" si="100"/>
        <v>0</v>
      </c>
      <c r="I274" s="9">
        <f t="shared" si="101"/>
        <v>0</v>
      </c>
      <c r="J274" s="9">
        <f t="shared" si="102"/>
        <v>0</v>
      </c>
      <c r="K274" s="9">
        <f t="shared" si="103"/>
        <v>0</v>
      </c>
      <c r="L274" s="9">
        <f t="shared" si="104"/>
        <v>0</v>
      </c>
      <c r="M274" s="9">
        <f t="shared" si="105"/>
        <v>0</v>
      </c>
      <c r="N274" s="8">
        <f t="shared" si="106"/>
        <v>0</v>
      </c>
      <c r="O274" s="18">
        <f t="shared" si="107"/>
        <v>0</v>
      </c>
      <c r="Q274" s="102"/>
      <c r="R274" s="114"/>
      <c r="S274" s="103" t="s">
        <v>98</v>
      </c>
      <c r="T274" s="102"/>
      <c r="U274" s="109">
        <v>4</v>
      </c>
      <c r="V274" s="106" t="s">
        <v>117</v>
      </c>
      <c r="W274" s="106">
        <f t="shared" si="108"/>
        <v>0</v>
      </c>
      <c r="X274" s="106">
        <f>SUM(C279,C285,C291,C297,C303,C309)</f>
        <v>0</v>
      </c>
      <c r="Y274" s="106">
        <f t="shared" si="109"/>
        <v>0</v>
      </c>
      <c r="Z274" s="106">
        <f t="shared" si="110"/>
        <v>0</v>
      </c>
      <c r="AA274" s="106">
        <f t="shared" si="111"/>
        <v>0</v>
      </c>
      <c r="AB274" s="106">
        <f t="shared" si="112"/>
        <v>0</v>
      </c>
      <c r="AC274" s="115">
        <f>SUM(F279,F285,F291,F297,F303,F309,)</f>
        <v>0</v>
      </c>
      <c r="AD274" s="115">
        <f>SUM(H309,H303,H297,H291,H285,H279)</f>
        <v>0</v>
      </c>
      <c r="AE274" s="115">
        <f t="shared" si="113"/>
        <v>0</v>
      </c>
      <c r="AF274" s="115">
        <f>IF(OR($F$181="",$H$181=""),0,(X274/(W274*3)))</f>
        <v>0</v>
      </c>
      <c r="AG274" s="106">
        <f t="shared" si="114"/>
        <v>5000000004</v>
      </c>
      <c r="AH274" s="106">
        <f t="shared" si="115"/>
        <v>5000000001</v>
      </c>
      <c r="AI274" s="110">
        <f t="shared" si="116"/>
        <v>1</v>
      </c>
      <c r="AJ274" s="106"/>
      <c r="AK274" s="107"/>
      <c r="AL274" s="103"/>
      <c r="AM274" s="103"/>
    </row>
    <row r="275" spans="3:39" ht="15.75" thickBot="1" x14ac:dyDescent="0.3">
      <c r="C275" s="102" t="str">
        <f>IF(OR(F275="",H275=""),"",IF(F275=H275,1,IF(F275&lt;H275,0,IF(F275-H275&lt;10,2,IF(F275&gt;H275,3,SE)))))</f>
        <v/>
      </c>
      <c r="Q275" s="102" t="str">
        <f>IF(OR(H275="",F275=""),"",IF(H275=F275,1,IF(H275&lt;F275,0,IF(H275-F275&lt;10,2,IF(H275&gt;F275,3,SE)))))</f>
        <v/>
      </c>
      <c r="T275" s="102"/>
      <c r="U275" s="106"/>
      <c r="V275" s="106"/>
      <c r="W275" s="106"/>
      <c r="X275" s="106"/>
      <c r="Y275" s="106"/>
      <c r="Z275" s="106"/>
      <c r="AA275" s="106"/>
      <c r="AB275" s="106"/>
      <c r="AC275" s="106"/>
      <c r="AD275" s="106"/>
      <c r="AE275" s="106"/>
      <c r="AF275" s="106"/>
      <c r="AG275" s="106"/>
      <c r="AH275" s="106"/>
      <c r="AI275" s="106"/>
      <c r="AJ275" s="106"/>
      <c r="AK275" s="107"/>
      <c r="AL275" s="103"/>
      <c r="AM275" s="103"/>
    </row>
    <row r="276" spans="3:39" x14ac:dyDescent="0.25">
      <c r="C276" s="102" t="str">
        <f>IF(OR(F276="",H276=""),"",IF(F276=H276,1,IF(F276&lt;H276,0,IF(F276-H276&lt;10,2,IF(F276&gt;H276,3,SE)))))</f>
        <v/>
      </c>
      <c r="D276" s="189" t="s">
        <v>20</v>
      </c>
      <c r="E276" s="190"/>
      <c r="F276" s="190"/>
      <c r="G276" s="190"/>
      <c r="H276" s="190"/>
      <c r="I276" s="190"/>
      <c r="J276" s="190"/>
      <c r="K276" s="190"/>
      <c r="L276" s="190"/>
      <c r="M276" s="190"/>
      <c r="N276" s="190"/>
      <c r="O276" s="190"/>
      <c r="P276" s="191"/>
      <c r="Q276" s="102" t="str">
        <f>IF(OR(H276="",F276=""),"",IF(H276=F276,1,IF(H276&lt;F276,0,IF(H276-F276&lt;10,2,IF(H276&gt;F276,3,SE)))))</f>
        <v/>
      </c>
      <c r="T276" s="102"/>
      <c r="U276" s="106"/>
      <c r="V276" s="106"/>
      <c r="W276" s="106"/>
      <c r="X276" s="106"/>
      <c r="Y276" s="106"/>
      <c r="Z276" s="106"/>
      <c r="AA276" s="106"/>
      <c r="AB276" s="106"/>
      <c r="AC276" s="106"/>
      <c r="AD276" s="106"/>
      <c r="AE276" s="106"/>
      <c r="AF276" s="106"/>
      <c r="AG276" s="106"/>
      <c r="AH276" s="106"/>
      <c r="AI276" s="106"/>
      <c r="AJ276" s="106"/>
      <c r="AK276" s="107"/>
      <c r="AL276" s="103"/>
      <c r="AM276" s="103"/>
    </row>
    <row r="277" spans="3:39" ht="15.75" thickBot="1" x14ac:dyDescent="0.3">
      <c r="C277" s="102" t="str">
        <f>IF(OR(F277="",H277=""),"",IF(F277=H277,1,IF(F277&lt;H277,0,IF(F277-H277&lt;10,2,IF(F277&gt;H277,3,SE)))))</f>
        <v/>
      </c>
      <c r="D277" s="195"/>
      <c r="E277" s="196"/>
      <c r="F277" s="196"/>
      <c r="G277" s="196"/>
      <c r="H277" s="196"/>
      <c r="I277" s="196"/>
      <c r="J277" s="196"/>
      <c r="K277" s="196"/>
      <c r="L277" s="196"/>
      <c r="M277" s="196"/>
      <c r="N277" s="196"/>
      <c r="O277" s="196"/>
      <c r="P277" s="197"/>
      <c r="Q277" s="102" t="str">
        <f>IF(OR(H277="",F277=""),"",IF(H277=F277,1,IF(H277&lt;F277,0,IF(H277-F277&lt;10,2,IF(H277&gt;F277,3,SE)))))</f>
        <v/>
      </c>
      <c r="T277" s="102"/>
      <c r="U277" s="106"/>
      <c r="V277" s="106"/>
      <c r="W277" s="106"/>
      <c r="X277" s="106"/>
      <c r="Y277" s="106"/>
      <c r="Z277" s="106"/>
      <c r="AA277" s="106"/>
      <c r="AB277" s="106"/>
      <c r="AC277" s="106"/>
      <c r="AD277" s="106"/>
      <c r="AE277" s="106"/>
      <c r="AF277" s="106"/>
      <c r="AG277" s="106"/>
      <c r="AH277" s="106"/>
      <c r="AI277" s="106"/>
      <c r="AJ277" s="106"/>
      <c r="AK277" s="107"/>
      <c r="AL277" s="103"/>
      <c r="AM277" s="103"/>
    </row>
    <row r="278" spans="3:39" x14ac:dyDescent="0.25">
      <c r="C278" s="102" t="str">
        <f>IF(OR(F278="",H278=""),"",IF(F278=H278,1,IF(F278&lt;H278,0,IF(F278-H278&lt;10,2,IF(F278&gt;H278,3,SE)))))</f>
        <v/>
      </c>
      <c r="Q278" s="102" t="str">
        <f>IF(OR(H278="",F278=""),"",IF(H278=F278,1,IF(H278&lt;F278,0,IF(H278-F278&lt;10,2,IF(H278&gt;F278,3,SE)))))</f>
        <v/>
      </c>
      <c r="T278" s="102"/>
      <c r="U278" s="103"/>
      <c r="V278" s="106"/>
      <c r="W278" s="106"/>
      <c r="X278" s="109"/>
      <c r="Y278" s="109"/>
      <c r="Z278" s="109"/>
      <c r="AA278" s="109"/>
      <c r="AB278" s="106"/>
      <c r="AC278" s="106"/>
      <c r="AD278" s="106"/>
      <c r="AE278" s="106"/>
      <c r="AF278" s="106"/>
      <c r="AG278" s="106"/>
      <c r="AH278" s="106"/>
      <c r="AI278" s="106"/>
      <c r="AJ278" s="102"/>
      <c r="AK278" s="103"/>
      <c r="AL278" s="103"/>
      <c r="AM278" s="103"/>
    </row>
    <row r="279" spans="3:39" x14ac:dyDescent="0.25">
      <c r="C279" s="102" t="str">
        <f>IF(OR(F279="",H279=""),"",IF(F279=H279,1,IF(F279&lt;H279,0,IF(F279-H279&lt;10,2,IF(F279&gt;H279,3,SE)))))</f>
        <v/>
      </c>
      <c r="D279" s="188" t="str">
        <f>V274</f>
        <v>7º CAMPEONATO ITALIANO</v>
      </c>
      <c r="E279" s="188"/>
      <c r="F279" s="55"/>
      <c r="G279" s="20" t="s">
        <v>21</v>
      </c>
      <c r="H279" s="55"/>
      <c r="I279" s="188" t="str">
        <f>V271</f>
        <v>12º CAMPEONATO  INGLÊS</v>
      </c>
      <c r="J279" s="188"/>
      <c r="K279" s="188"/>
      <c r="L279" s="188"/>
      <c r="M279" s="188"/>
      <c r="N279" s="188"/>
      <c r="O279" s="188"/>
      <c r="P279" s="188"/>
      <c r="Q279" s="102" t="str">
        <f>IF(OR(H279="",F279=""),"",IF(H279=F279,1,IF(H279&lt;F279,0,IF(H279-F279&lt;10,2,IF(H279&gt;F279,3,SE)))))</f>
        <v/>
      </c>
      <c r="T279" s="102"/>
      <c r="U279" s="103"/>
      <c r="V279" s="106"/>
      <c r="W279" s="106"/>
      <c r="X279" s="109"/>
      <c r="Y279" s="109"/>
      <c r="Z279" s="109"/>
      <c r="AA279" s="109"/>
      <c r="AB279" s="106"/>
      <c r="AC279" s="106"/>
      <c r="AD279" s="106"/>
      <c r="AE279" s="106"/>
      <c r="AF279" s="106"/>
      <c r="AG279" s="106"/>
      <c r="AH279" s="106"/>
      <c r="AI279" s="106"/>
      <c r="AJ279" s="102"/>
      <c r="AK279" s="103"/>
      <c r="AL279" s="103"/>
      <c r="AM279" s="103"/>
    </row>
    <row r="280" spans="3:39" x14ac:dyDescent="0.25">
      <c r="C280" s="102" t="str">
        <f>IF(OR(F280="",H280=""),"",IF(F280=H280,1,IF(F280&lt;H280,0,IF(F280-H280&lt;10,2,IF(F280&gt;H280,3,SE)))))</f>
        <v/>
      </c>
      <c r="D280" s="188" t="str">
        <f>V273</f>
        <v>9º CAMPEONATO ALEMÃO</v>
      </c>
      <c r="E280" s="188"/>
      <c r="F280" s="55"/>
      <c r="G280" s="20" t="s">
        <v>21</v>
      </c>
      <c r="H280" s="55"/>
      <c r="I280" s="188" t="str">
        <f>V272</f>
        <v>10º CAMPEONATO ESPANHOL</v>
      </c>
      <c r="J280" s="188"/>
      <c r="K280" s="188"/>
      <c r="L280" s="188"/>
      <c r="M280" s="188"/>
      <c r="N280" s="188"/>
      <c r="O280" s="188"/>
      <c r="P280" s="188"/>
      <c r="Q280" s="102" t="str">
        <f>IF(OR(H280="",F280=""),"",IF(H280=F280,1,IF(H280&lt;F280,0,IF(H280-F280&lt;10,2,IF(H280&gt;F280,3,SE)))))</f>
        <v/>
      </c>
      <c r="R280" s="102"/>
      <c r="S280" s="102"/>
      <c r="T280" s="102"/>
      <c r="U280" s="103"/>
      <c r="V280" s="106"/>
      <c r="W280" s="106"/>
      <c r="X280" s="109"/>
      <c r="Y280" s="109"/>
      <c r="Z280" s="109"/>
      <c r="AA280" s="109"/>
      <c r="AB280" s="106"/>
      <c r="AC280" s="106"/>
      <c r="AD280" s="106"/>
      <c r="AE280" s="106"/>
      <c r="AF280" s="106"/>
      <c r="AG280" s="106"/>
      <c r="AH280" s="106"/>
      <c r="AI280" s="106"/>
      <c r="AJ280" s="102"/>
      <c r="AK280" s="103"/>
      <c r="AL280" s="103"/>
      <c r="AM280" s="103"/>
    </row>
    <row r="281" spans="3:39" ht="15.75" thickBot="1" x14ac:dyDescent="0.3">
      <c r="C281" s="102" t="str">
        <f>IF(OR(F281="",H281=""),"",IF(F281=H281,1,IF(F281&lt;H281,0,IF(F281-H281&lt;10,2,IF(F281&gt;H281,3,SE)))))</f>
        <v/>
      </c>
      <c r="Q281" s="102" t="str">
        <f>IF(OR(H281="",F281=""),"",IF(H281=F281,1,IF(H281&lt;F281,0,IF(H281-F281&lt;10,2,IF(H281&gt;F281,3,SE)))))</f>
        <v/>
      </c>
      <c r="R281" s="102"/>
      <c r="S281" s="102"/>
      <c r="T281" s="102"/>
      <c r="U281" s="103"/>
      <c r="V281" s="106"/>
      <c r="W281" s="106"/>
      <c r="X281" s="109"/>
      <c r="Y281" s="109"/>
      <c r="Z281" s="109"/>
      <c r="AA281" s="109"/>
      <c r="AB281" s="106"/>
      <c r="AC281" s="106"/>
      <c r="AD281" s="106"/>
      <c r="AE281" s="106"/>
      <c r="AF281" s="106"/>
      <c r="AG281" s="106"/>
      <c r="AH281" s="106"/>
      <c r="AI281" s="106"/>
      <c r="AJ281" s="102"/>
      <c r="AK281" s="103"/>
      <c r="AL281" s="103"/>
      <c r="AM281" s="103"/>
    </row>
    <row r="282" spans="3:39" x14ac:dyDescent="0.25">
      <c r="C282" s="102" t="str">
        <f>IF(OR(F282="",H282=""),"",IF(F282=H282,1,IF(F282&lt;H282,0,IF(F282-H282&lt;10,2,IF(F282&gt;H282,3,SE)))))</f>
        <v/>
      </c>
      <c r="D282" s="182" t="s">
        <v>23</v>
      </c>
      <c r="E282" s="183"/>
      <c r="F282" s="183"/>
      <c r="G282" s="183"/>
      <c r="H282" s="183"/>
      <c r="I282" s="183"/>
      <c r="J282" s="183"/>
      <c r="K282" s="183"/>
      <c r="L282" s="183"/>
      <c r="M282" s="183"/>
      <c r="N282" s="183"/>
      <c r="O282" s="183"/>
      <c r="P282" s="184"/>
      <c r="Q282" s="102" t="str">
        <f>IF(OR(H282="",F282=""),"",IF(H282=F282,1,IF(H282&lt;F282,0,IF(H282-F282&lt;10,2,IF(H282&gt;F282,3,SE)))))</f>
        <v/>
      </c>
      <c r="R282" s="102"/>
      <c r="S282" s="102"/>
      <c r="T282" s="102"/>
      <c r="U282" s="103"/>
      <c r="V282" s="106"/>
      <c r="W282" s="106"/>
      <c r="X282" s="109"/>
      <c r="Y282" s="109"/>
      <c r="Z282" s="109"/>
      <c r="AA282" s="109"/>
      <c r="AB282" s="110"/>
      <c r="AC282" s="106"/>
      <c r="AD282" s="106"/>
      <c r="AE282" s="106"/>
      <c r="AF282" s="106"/>
      <c r="AG282" s="106"/>
      <c r="AH282" s="106"/>
      <c r="AI282" s="106"/>
      <c r="AJ282" s="102"/>
      <c r="AK282" s="103"/>
      <c r="AL282" s="103"/>
      <c r="AM282" s="103"/>
    </row>
    <row r="283" spans="3:39" ht="15.75" thickBot="1" x14ac:dyDescent="0.3">
      <c r="C283" s="102" t="str">
        <f>IF(OR(F283="",H283=""),"",IF(F283=H283,1,IF(F283&lt;H283,0,IF(F283-H283&lt;10,2,IF(F283&gt;H283,3,SE)))))</f>
        <v/>
      </c>
      <c r="D283" s="185"/>
      <c r="E283" s="186"/>
      <c r="F283" s="186"/>
      <c r="G283" s="186"/>
      <c r="H283" s="186"/>
      <c r="I283" s="186"/>
      <c r="J283" s="186"/>
      <c r="K283" s="186"/>
      <c r="L283" s="186"/>
      <c r="M283" s="186"/>
      <c r="N283" s="186"/>
      <c r="O283" s="186"/>
      <c r="P283" s="187"/>
      <c r="Q283" s="102" t="str">
        <f>IF(OR(H283="",F283=""),"",IF(H283=F283,1,IF(H283&lt;F283,0,IF(H283-F283&lt;10,2,IF(H283&gt;F283,3,SE)))))</f>
        <v/>
      </c>
      <c r="R283" s="102"/>
      <c r="S283" s="102"/>
      <c r="T283" s="102"/>
      <c r="U283" s="103"/>
      <c r="V283" s="106"/>
      <c r="W283" s="106"/>
      <c r="X283" s="106"/>
      <c r="Y283" s="110"/>
      <c r="Z283" s="110"/>
      <c r="AA283" s="110"/>
      <c r="AB283" s="110"/>
      <c r="AC283" s="106"/>
      <c r="AD283" s="106"/>
      <c r="AE283" s="106"/>
      <c r="AF283" s="106"/>
      <c r="AG283" s="106"/>
      <c r="AH283" s="106"/>
      <c r="AI283" s="106"/>
      <c r="AJ283" s="102"/>
      <c r="AK283" s="103"/>
      <c r="AL283" s="103"/>
      <c r="AM283" s="103"/>
    </row>
    <row r="284" spans="3:39" x14ac:dyDescent="0.25">
      <c r="C284" s="102" t="str">
        <f>IF(OR(F284="",H284=""),"",IF(F284=H284,1,IF(F284&lt;H284,0,IF(F284-H284&lt;10,2,IF(F284&gt;H284,3,SE)))))</f>
        <v/>
      </c>
      <c r="Q284" s="102" t="str">
        <f>IF(OR(H284="",F284=""),"",IF(H284=F284,1,IF(H284&lt;F284,0,IF(H284-F284&lt;10,2,IF(H284&gt;F284,3,SE)))))</f>
        <v/>
      </c>
      <c r="R284" s="102"/>
      <c r="S284" s="102"/>
      <c r="T284" s="102"/>
      <c r="U284" s="103"/>
      <c r="V284" s="106"/>
      <c r="W284" s="106"/>
      <c r="X284" s="106"/>
      <c r="Y284" s="110"/>
      <c r="Z284" s="110"/>
      <c r="AA284" s="110"/>
      <c r="AB284" s="110"/>
      <c r="AC284" s="106"/>
      <c r="AD284" s="106"/>
      <c r="AE284" s="106"/>
      <c r="AF284" s="106"/>
      <c r="AG284" s="106"/>
      <c r="AH284" s="106"/>
      <c r="AI284" s="106"/>
      <c r="AJ284" s="102"/>
      <c r="AK284" s="103"/>
      <c r="AL284" s="103"/>
      <c r="AM284" s="103"/>
    </row>
    <row r="285" spans="3:39" x14ac:dyDescent="0.25">
      <c r="C285" s="102" t="str">
        <f>IF(OR(F285="",H285=""),"",IF(F285=H285,1,IF(F285&lt;H285,0,IF(F285-H285&lt;10,2,IF(F285&gt;H285,3,SE)))))</f>
        <v/>
      </c>
      <c r="D285" s="188" t="str">
        <f>V274</f>
        <v>7º CAMPEONATO ITALIANO</v>
      </c>
      <c r="E285" s="188"/>
      <c r="F285" s="55"/>
      <c r="G285" s="21" t="s">
        <v>21</v>
      </c>
      <c r="H285" s="55"/>
      <c r="I285" s="188" t="str">
        <f>V272</f>
        <v>10º CAMPEONATO ESPANHOL</v>
      </c>
      <c r="J285" s="188"/>
      <c r="K285" s="188"/>
      <c r="L285" s="188"/>
      <c r="M285" s="188"/>
      <c r="N285" s="188"/>
      <c r="O285" s="188"/>
      <c r="P285" s="188"/>
      <c r="Q285" s="102" t="str">
        <f>IF(OR(H285="",F285=""),"",IF(H285=F285,1,IF(H285&lt;F285,0,IF(H285-F285&lt;10,2,IF(H285&gt;F285,3,SE)))))</f>
        <v/>
      </c>
      <c r="R285" s="102"/>
      <c r="S285" s="102"/>
      <c r="T285" s="102"/>
      <c r="U285" s="103"/>
      <c r="V285" s="106"/>
      <c r="W285" s="106"/>
      <c r="X285" s="106"/>
      <c r="Y285" s="110"/>
      <c r="Z285" s="110"/>
      <c r="AA285" s="110"/>
      <c r="AB285" s="110"/>
      <c r="AC285" s="106"/>
      <c r="AD285" s="106"/>
      <c r="AE285" s="106"/>
      <c r="AF285" s="106"/>
      <c r="AG285" s="106"/>
      <c r="AH285" s="106"/>
      <c r="AI285" s="106"/>
      <c r="AJ285" s="102"/>
      <c r="AK285" s="103"/>
      <c r="AL285" s="103"/>
      <c r="AM285" s="103"/>
    </row>
    <row r="286" spans="3:39" x14ac:dyDescent="0.25">
      <c r="C286" s="102" t="str">
        <f>IF(OR(F286="",H286=""),"",IF(F286=H286,1,IF(F286&lt;H286,0,IF(F286-H286&lt;10,2,IF(F286&gt;H286,3,SE)))))</f>
        <v/>
      </c>
      <c r="D286" s="188" t="str">
        <f>V273</f>
        <v>9º CAMPEONATO ALEMÃO</v>
      </c>
      <c r="E286" s="188"/>
      <c r="F286" s="55"/>
      <c r="G286" s="21" t="s">
        <v>21</v>
      </c>
      <c r="H286" s="55"/>
      <c r="I286" s="188" t="str">
        <f>V271</f>
        <v>12º CAMPEONATO  INGLÊS</v>
      </c>
      <c r="J286" s="188"/>
      <c r="K286" s="188"/>
      <c r="L286" s="188"/>
      <c r="M286" s="188"/>
      <c r="N286" s="188"/>
      <c r="O286" s="188"/>
      <c r="P286" s="188"/>
      <c r="Q286" s="102" t="str">
        <f>IF(OR(H286="",F286=""),"",IF(H286=F286,1,IF(H286&lt;F286,0,IF(H286-F286&lt;10,2,IF(H286&gt;F286,3,SE)))))</f>
        <v/>
      </c>
      <c r="R286" s="102"/>
      <c r="S286" s="102"/>
      <c r="T286" s="102"/>
      <c r="U286" s="103"/>
      <c r="V286" s="106"/>
      <c r="W286" s="106"/>
      <c r="X286" s="106"/>
      <c r="Y286" s="110"/>
      <c r="Z286" s="110"/>
      <c r="AA286" s="110"/>
      <c r="AB286" s="110"/>
      <c r="AC286" s="106"/>
      <c r="AD286" s="106"/>
      <c r="AE286" s="106"/>
      <c r="AF286" s="106"/>
      <c r="AG286" s="106"/>
      <c r="AH286" s="106"/>
      <c r="AI286" s="106"/>
      <c r="AJ286" s="102"/>
      <c r="AK286" s="103"/>
      <c r="AL286" s="103"/>
      <c r="AM286" s="103"/>
    </row>
    <row r="287" spans="3:39" ht="15.75" thickBot="1" x14ac:dyDescent="0.3">
      <c r="C287" s="102" t="str">
        <f>IF(OR(F287="",H287=""),"",IF(F287=H287,1,IF(F287&lt;H287,0,IF(F287-H287&lt;10,2,IF(F287&gt;H287,3,SE)))))</f>
        <v/>
      </c>
      <c r="F287" s="23"/>
      <c r="Q287" s="102" t="str">
        <f>IF(OR(H287="",F287=""),"",IF(H287=F287,1,IF(H287&lt;F287,0,IF(H287-F287&lt;10,2,IF(H287&gt;F287,3,SE)))))</f>
        <v/>
      </c>
      <c r="R287" s="102"/>
      <c r="S287" s="102"/>
      <c r="T287" s="102"/>
      <c r="U287" s="103"/>
      <c r="V287" s="106"/>
      <c r="W287" s="106"/>
      <c r="X287" s="106"/>
      <c r="Y287" s="110"/>
      <c r="Z287" s="110"/>
      <c r="AA287" s="110"/>
      <c r="AB287" s="110"/>
      <c r="AC287" s="106"/>
      <c r="AD287" s="106"/>
      <c r="AE287" s="106"/>
      <c r="AF287" s="106"/>
      <c r="AG287" s="106"/>
      <c r="AH287" s="106"/>
      <c r="AI287" s="106"/>
      <c r="AJ287" s="102"/>
      <c r="AK287" s="103"/>
      <c r="AL287" s="103"/>
      <c r="AM287" s="103"/>
    </row>
    <row r="288" spans="3:39" x14ac:dyDescent="0.25">
      <c r="C288" s="102" t="str">
        <f>IF(OR(F288="",H288=""),"",IF(F288=H288,1,IF(F288&lt;H288,0,IF(F288-H288&lt;10,2,IF(F288&gt;H288,3,SE)))))</f>
        <v/>
      </c>
      <c r="D288" s="182" t="s">
        <v>24</v>
      </c>
      <c r="E288" s="183"/>
      <c r="F288" s="183"/>
      <c r="G288" s="183"/>
      <c r="H288" s="183"/>
      <c r="I288" s="183"/>
      <c r="J288" s="183"/>
      <c r="K288" s="183"/>
      <c r="L288" s="183"/>
      <c r="M288" s="183"/>
      <c r="N288" s="183"/>
      <c r="O288" s="183"/>
      <c r="P288" s="184"/>
      <c r="Q288" s="102" t="str">
        <f>IF(OR(H288="",F288=""),"",IF(H288=F288,1,IF(H288&lt;F288,0,IF(H288-F288&lt;10,2,IF(H288&gt;F288,3,SE)))))</f>
        <v/>
      </c>
      <c r="R288" s="102"/>
      <c r="S288" s="102"/>
      <c r="T288" s="102"/>
      <c r="U288" s="103"/>
      <c r="V288" s="106"/>
      <c r="W288" s="106"/>
      <c r="X288" s="106"/>
      <c r="Y288" s="106"/>
      <c r="Z288" s="106"/>
      <c r="AA288" s="106"/>
      <c r="AB288" s="106"/>
      <c r="AC288" s="106"/>
      <c r="AD288" s="106"/>
      <c r="AE288" s="106"/>
      <c r="AF288" s="106"/>
      <c r="AG288" s="106"/>
      <c r="AH288" s="106"/>
      <c r="AI288" s="106"/>
      <c r="AJ288" s="102"/>
      <c r="AK288" s="103"/>
      <c r="AL288" s="103"/>
      <c r="AM288" s="103"/>
    </row>
    <row r="289" spans="3:39" ht="15.75" thickBot="1" x14ac:dyDescent="0.3">
      <c r="C289" s="102" t="str">
        <f>IF(OR(F289="",H289=""),"",IF(F289=H289,1,IF(F289&lt;H289,0,IF(F289-H289&lt;10,2,IF(F289&gt;H289,3,SE)))))</f>
        <v/>
      </c>
      <c r="D289" s="185"/>
      <c r="E289" s="186"/>
      <c r="F289" s="186"/>
      <c r="G289" s="186"/>
      <c r="H289" s="186"/>
      <c r="I289" s="186"/>
      <c r="J289" s="186"/>
      <c r="K289" s="186"/>
      <c r="L289" s="186"/>
      <c r="M289" s="186"/>
      <c r="N289" s="186"/>
      <c r="O289" s="186"/>
      <c r="P289" s="187"/>
      <c r="Q289" s="102" t="str">
        <f>IF(OR(H289="",F289=""),"",IF(H289=F289,1,IF(H289&lt;F289,0,IF(H289-F289&lt;10,2,IF(H289&gt;F289,3,SE)))))</f>
        <v/>
      </c>
      <c r="R289" s="102"/>
      <c r="S289" s="102"/>
      <c r="T289" s="102"/>
      <c r="U289" s="103"/>
      <c r="V289" s="106"/>
      <c r="W289" s="106"/>
      <c r="X289" s="106"/>
      <c r="Y289" s="106"/>
      <c r="Z289" s="106"/>
      <c r="AA289" s="106"/>
      <c r="AB289" s="106"/>
      <c r="AC289" s="106"/>
      <c r="AD289" s="106"/>
      <c r="AE289" s="106"/>
      <c r="AF289" s="106"/>
      <c r="AG289" s="106"/>
      <c r="AH289" s="106"/>
      <c r="AI289" s="106"/>
      <c r="AJ289" s="102"/>
      <c r="AK289" s="103"/>
      <c r="AL289" s="103"/>
      <c r="AM289" s="103"/>
    </row>
    <row r="290" spans="3:39" x14ac:dyDescent="0.25">
      <c r="C290" s="102" t="str">
        <f>IF(OR(F290="",H290=""),"",IF(F290=H290,1,IF(F290&lt;H290,0,IF(F290-H290&lt;10,2,IF(F290&gt;H290,3,SE)))))</f>
        <v/>
      </c>
      <c r="Q290" s="102" t="str">
        <f>IF(OR(H290="",F290=""),"",IF(H290=F290,1,IF(H290&lt;F290,0,IF(H290-F290&lt;10,2,IF(H290&gt;F290,3,SE)))))</f>
        <v/>
      </c>
      <c r="R290" s="102"/>
      <c r="S290" s="102"/>
      <c r="T290" s="102"/>
      <c r="U290" s="103"/>
      <c r="V290" s="106"/>
      <c r="W290" s="106"/>
      <c r="X290" s="106"/>
      <c r="Y290" s="106"/>
      <c r="Z290" s="106"/>
      <c r="AA290" s="106"/>
      <c r="AB290" s="106"/>
      <c r="AC290" s="106"/>
      <c r="AD290" s="106"/>
      <c r="AE290" s="106"/>
      <c r="AF290" s="106"/>
      <c r="AG290" s="106"/>
      <c r="AH290" s="106"/>
      <c r="AI290" s="106"/>
      <c r="AJ290" s="102"/>
      <c r="AK290" s="103"/>
      <c r="AL290" s="103"/>
      <c r="AM290" s="103"/>
    </row>
    <row r="291" spans="3:39" x14ac:dyDescent="0.25">
      <c r="C291" s="102" t="str">
        <f>IF(OR(F291="",H291=""),"",IF(F291=H291,1,IF(F291&lt;H291,0,IF(F291-H291&lt;10,2,IF(F291&gt;H291,3,SE)))))</f>
        <v/>
      </c>
      <c r="D291" s="188" t="str">
        <f>V274</f>
        <v>7º CAMPEONATO ITALIANO</v>
      </c>
      <c r="E291" s="188"/>
      <c r="F291" s="55"/>
      <c r="G291" s="20" t="s">
        <v>21</v>
      </c>
      <c r="H291" s="55"/>
      <c r="I291" s="188" t="str">
        <f>V273</f>
        <v>9º CAMPEONATO ALEMÃO</v>
      </c>
      <c r="J291" s="188"/>
      <c r="K291" s="188"/>
      <c r="L291" s="188"/>
      <c r="M291" s="188"/>
      <c r="N291" s="188"/>
      <c r="O291" s="188"/>
      <c r="P291" s="188"/>
      <c r="Q291" s="102" t="str">
        <f>IF(OR(H291="",F291=""),"",IF(H291=F291,1,IF(H291&lt;F291,0,IF(H291-F291&lt;10,2,IF(H291&gt;F291,3,SE)))))</f>
        <v/>
      </c>
      <c r="R291" s="102"/>
      <c r="S291" s="102"/>
      <c r="T291" s="102"/>
      <c r="U291" s="103"/>
      <c r="V291" s="106"/>
      <c r="W291" s="106"/>
      <c r="X291" s="106"/>
      <c r="Y291" s="106"/>
      <c r="Z291" s="106"/>
      <c r="AA291" s="106"/>
      <c r="AB291" s="106"/>
      <c r="AC291" s="106"/>
      <c r="AD291" s="106"/>
      <c r="AE291" s="106"/>
      <c r="AF291" s="106"/>
      <c r="AG291" s="106"/>
      <c r="AH291" s="106"/>
      <c r="AI291" s="106"/>
      <c r="AJ291" s="102"/>
      <c r="AK291" s="103"/>
      <c r="AL291" s="103"/>
      <c r="AM291" s="103"/>
    </row>
    <row r="292" spans="3:39" x14ac:dyDescent="0.25">
      <c r="C292" s="102" t="str">
        <f>IF(OR(F292="",H292=""),"",IF(F292=H292,1,IF(F292&lt;H292,0,IF(F292-H292&lt;10,2,IF(F292&gt;H292,3,SE)))))</f>
        <v/>
      </c>
      <c r="D292" s="188" t="str">
        <f>V272</f>
        <v>10º CAMPEONATO ESPANHOL</v>
      </c>
      <c r="E292" s="188"/>
      <c r="F292" s="55"/>
      <c r="G292" s="20" t="s">
        <v>21</v>
      </c>
      <c r="H292" s="55"/>
      <c r="I292" s="188" t="str">
        <f>V271</f>
        <v>12º CAMPEONATO  INGLÊS</v>
      </c>
      <c r="J292" s="188"/>
      <c r="K292" s="188"/>
      <c r="L292" s="188"/>
      <c r="M292" s="188"/>
      <c r="N292" s="188"/>
      <c r="O292" s="188"/>
      <c r="P292" s="188"/>
      <c r="Q292" s="102" t="str">
        <f>IF(OR(H292="",F292=""),"",IF(H292=F292,1,IF(H292&lt;F292,0,IF(H292-F292&lt;10,2,IF(H292&gt;F292,3,SE)))))</f>
        <v/>
      </c>
      <c r="R292" s="102"/>
      <c r="S292" s="102"/>
      <c r="T292" s="102"/>
      <c r="U292" s="103"/>
      <c r="V292" s="106"/>
      <c r="W292" s="106"/>
      <c r="X292" s="106"/>
      <c r="Y292" s="106"/>
      <c r="Z292" s="106"/>
      <c r="AA292" s="106"/>
      <c r="AB292" s="106"/>
      <c r="AC292" s="106"/>
      <c r="AD292" s="106"/>
      <c r="AE292" s="106"/>
      <c r="AF292" s="106"/>
      <c r="AG292" s="106"/>
      <c r="AH292" s="106"/>
      <c r="AI292" s="106"/>
      <c r="AJ292" s="102"/>
      <c r="AK292" s="103"/>
      <c r="AL292" s="103"/>
      <c r="AM292" s="103"/>
    </row>
    <row r="293" spans="3:39" ht="15.75" thickBot="1" x14ac:dyDescent="0.3">
      <c r="C293" s="102" t="str">
        <f>IF(OR(F293="",H293=""),"",IF(F293=H293,1,IF(F293&lt;H293,0,IF(F293-H293&lt;10,2,IF(F293&gt;H293,3,SE)))))</f>
        <v/>
      </c>
      <c r="Q293" s="102" t="str">
        <f>IF(OR(H293="",F293=""),"",IF(H293=F293,1,IF(H293&lt;F293,0,IF(H293-F293&lt;10,2,IF(H293&gt;F293,3,SE)))))</f>
        <v/>
      </c>
      <c r="R293" s="102"/>
      <c r="S293" s="102"/>
      <c r="T293" s="102"/>
      <c r="U293" s="103"/>
      <c r="V293" s="106"/>
      <c r="W293" s="106"/>
      <c r="X293" s="106"/>
      <c r="Y293" s="106"/>
      <c r="Z293" s="106"/>
      <c r="AA293" s="106"/>
      <c r="AB293" s="106"/>
      <c r="AC293" s="106"/>
      <c r="AD293" s="106"/>
      <c r="AE293" s="106"/>
      <c r="AF293" s="106"/>
      <c r="AG293" s="106"/>
      <c r="AH293" s="106"/>
      <c r="AI293" s="106"/>
      <c r="AJ293" s="102"/>
      <c r="AK293" s="103"/>
      <c r="AL293" s="103"/>
      <c r="AM293" s="103"/>
    </row>
    <row r="294" spans="3:39" x14ac:dyDescent="0.25">
      <c r="C294" s="102" t="str">
        <f>IF(OR(F294="",H294=""),"",IF(F294=H294,1,IF(F294&lt;H294,0,IF(F294-H294&lt;10,2,IF(F294&gt;H294,3,SE)))))</f>
        <v/>
      </c>
      <c r="D294" s="182" t="s">
        <v>25</v>
      </c>
      <c r="E294" s="183"/>
      <c r="F294" s="183"/>
      <c r="G294" s="183"/>
      <c r="H294" s="183"/>
      <c r="I294" s="183"/>
      <c r="J294" s="183"/>
      <c r="K294" s="183"/>
      <c r="L294" s="183"/>
      <c r="M294" s="183"/>
      <c r="N294" s="183"/>
      <c r="O294" s="183"/>
      <c r="P294" s="184"/>
      <c r="Q294" s="102" t="str">
        <f>IF(OR(H294="",F294=""),"",IF(H294=F294,1,IF(H294&lt;F294,0,IF(H294-F294&lt;10,2,IF(H294&gt;F294,3,SE)))))</f>
        <v/>
      </c>
      <c r="R294" s="102"/>
      <c r="S294" s="102"/>
      <c r="T294" s="102"/>
      <c r="U294" s="103"/>
      <c r="V294" s="106"/>
      <c r="W294" s="106"/>
      <c r="X294" s="106"/>
      <c r="Y294" s="106"/>
      <c r="Z294" s="106"/>
      <c r="AA294" s="106"/>
      <c r="AB294" s="106"/>
      <c r="AC294" s="106"/>
      <c r="AD294" s="106"/>
      <c r="AE294" s="106"/>
      <c r="AF294" s="106"/>
      <c r="AG294" s="106"/>
      <c r="AH294" s="106"/>
      <c r="AI294" s="106"/>
      <c r="AJ294" s="102"/>
      <c r="AK294" s="103"/>
      <c r="AL294" s="103"/>
      <c r="AM294" s="103"/>
    </row>
    <row r="295" spans="3:39" ht="15.75" thickBot="1" x14ac:dyDescent="0.3">
      <c r="C295" s="102" t="str">
        <f>IF(OR(F295="",H295=""),"",IF(F295=H295,1,IF(F295&lt;H295,0,IF(F295-H295&lt;10,2,IF(F295&gt;H295,3,SE)))))</f>
        <v/>
      </c>
      <c r="D295" s="185"/>
      <c r="E295" s="186"/>
      <c r="F295" s="186"/>
      <c r="G295" s="186"/>
      <c r="H295" s="186"/>
      <c r="I295" s="186"/>
      <c r="J295" s="186"/>
      <c r="K295" s="186"/>
      <c r="L295" s="186"/>
      <c r="M295" s="186"/>
      <c r="N295" s="186"/>
      <c r="O295" s="186"/>
      <c r="P295" s="187"/>
      <c r="Q295" s="102" t="str">
        <f>IF(OR(H295="",F295=""),"",IF(H295=F295,1,IF(H295&lt;F295,0,IF(H295-F295&lt;10,2,IF(H295&gt;F295,3,SE)))))</f>
        <v/>
      </c>
      <c r="R295" s="102"/>
      <c r="S295" s="102"/>
      <c r="T295" s="102"/>
      <c r="U295" s="103"/>
      <c r="V295" s="106"/>
      <c r="W295" s="106"/>
      <c r="X295" s="106"/>
      <c r="Y295" s="106"/>
      <c r="Z295" s="106"/>
      <c r="AA295" s="106"/>
      <c r="AB295" s="106"/>
      <c r="AC295" s="106"/>
      <c r="AD295" s="106"/>
      <c r="AE295" s="106"/>
      <c r="AF295" s="106"/>
      <c r="AG295" s="106"/>
      <c r="AH295" s="106"/>
      <c r="AI295" s="106"/>
      <c r="AJ295" s="102"/>
      <c r="AK295" s="103"/>
      <c r="AL295" s="103"/>
      <c r="AM295" s="103"/>
    </row>
    <row r="296" spans="3:39" x14ac:dyDescent="0.25">
      <c r="C296" s="102" t="str">
        <f>IF(OR(F296="",H296=""),"",IF(F296=H296,1,IF(F296&lt;H296,0,IF(F296-H296&lt;10,2,IF(F296&gt;H296,3,SE)))))</f>
        <v/>
      </c>
      <c r="Q296" s="102" t="str">
        <f>IF(OR(H296="",F296=""),"",IF(H296=F296,1,IF(H296&lt;F296,0,IF(H296-F296&lt;10,2,IF(H296&gt;F296,3,SE)))))</f>
        <v/>
      </c>
      <c r="R296" s="102"/>
      <c r="S296" s="102"/>
      <c r="T296" s="102"/>
      <c r="U296" s="103"/>
      <c r="V296" s="106"/>
      <c r="W296" s="106"/>
      <c r="X296" s="106"/>
      <c r="Y296" s="106"/>
      <c r="Z296" s="106"/>
      <c r="AA296" s="106"/>
      <c r="AB296" s="106"/>
      <c r="AC296" s="106"/>
      <c r="AD296" s="106"/>
      <c r="AE296" s="106"/>
      <c r="AF296" s="106"/>
      <c r="AG296" s="106"/>
      <c r="AH296" s="106"/>
      <c r="AI296" s="106"/>
      <c r="AJ296" s="102"/>
      <c r="AK296" s="103"/>
      <c r="AL296" s="103"/>
      <c r="AM296" s="103"/>
    </row>
    <row r="297" spans="3:39" x14ac:dyDescent="0.25">
      <c r="C297" s="102" t="str">
        <f>IF(OR(F297="",H297=""),"",IF(F297=H297,1,IF(F297&lt;H297,0,IF(F297-H297&lt;10,2,IF(F297&gt;H297,3,SE)))))</f>
        <v/>
      </c>
      <c r="D297" s="188" t="str">
        <f>V274</f>
        <v>7º CAMPEONATO ITALIANO</v>
      </c>
      <c r="E297" s="188"/>
      <c r="F297" s="55"/>
      <c r="G297" s="21" t="s">
        <v>21</v>
      </c>
      <c r="H297" s="55"/>
      <c r="I297" s="188" t="str">
        <f>V271</f>
        <v>12º CAMPEONATO  INGLÊS</v>
      </c>
      <c r="J297" s="188"/>
      <c r="K297" s="188"/>
      <c r="L297" s="188"/>
      <c r="M297" s="188"/>
      <c r="N297" s="188"/>
      <c r="O297" s="188"/>
      <c r="P297" s="188"/>
      <c r="Q297" s="102" t="str">
        <f>IF(OR(H297="",F297=""),"",IF(H297=F297,1,IF(H297&lt;F297,0,IF(H297-F297&lt;10,2,IF(H297&gt;F297,3,SE)))))</f>
        <v/>
      </c>
      <c r="R297" s="102"/>
      <c r="S297" s="102"/>
      <c r="T297" s="102"/>
      <c r="U297" s="103"/>
      <c r="V297" s="106"/>
      <c r="W297" s="106"/>
      <c r="X297" s="106"/>
      <c r="Y297" s="106"/>
      <c r="Z297" s="106"/>
      <c r="AA297" s="106"/>
      <c r="AB297" s="106"/>
      <c r="AC297" s="106"/>
      <c r="AD297" s="106"/>
      <c r="AE297" s="106"/>
      <c r="AF297" s="106"/>
      <c r="AG297" s="106"/>
      <c r="AH297" s="106"/>
      <c r="AI297" s="106"/>
      <c r="AJ297" s="102"/>
      <c r="AK297" s="103"/>
      <c r="AL297" s="103"/>
      <c r="AM297" s="103"/>
    </row>
    <row r="298" spans="3:39" x14ac:dyDescent="0.25">
      <c r="C298" s="102" t="str">
        <f>IF(OR(F298="",H298=""),"",IF(F298=H298,1,IF(F298&lt;H298,0,IF(F298-H298&lt;10,2,IF(F298&gt;H298,3,SE)))))</f>
        <v/>
      </c>
      <c r="D298" s="188" t="str">
        <f>V273</f>
        <v>9º CAMPEONATO ALEMÃO</v>
      </c>
      <c r="E298" s="188"/>
      <c r="F298" s="55"/>
      <c r="G298" s="21" t="s">
        <v>21</v>
      </c>
      <c r="H298" s="55"/>
      <c r="I298" s="188" t="str">
        <f>V272</f>
        <v>10º CAMPEONATO ESPANHOL</v>
      </c>
      <c r="J298" s="188"/>
      <c r="K298" s="188"/>
      <c r="L298" s="188"/>
      <c r="M298" s="188"/>
      <c r="N298" s="188"/>
      <c r="O298" s="188"/>
      <c r="P298" s="188"/>
      <c r="Q298" s="102" t="str">
        <f>IF(OR(H298="",F298=""),"",IF(H298=F298,1,IF(H298&lt;F298,0,IF(H298-F298&lt;10,2,IF(H298&gt;F298,3,SE)))))</f>
        <v/>
      </c>
      <c r="R298" s="102"/>
      <c r="S298" s="102"/>
      <c r="T298" s="102"/>
      <c r="U298" s="103"/>
      <c r="V298" s="106"/>
      <c r="W298" s="106"/>
      <c r="X298" s="106"/>
      <c r="Y298" s="106"/>
      <c r="Z298" s="106"/>
      <c r="AA298" s="106"/>
      <c r="AB298" s="106"/>
      <c r="AC298" s="106"/>
      <c r="AD298" s="106"/>
      <c r="AE298" s="106"/>
      <c r="AF298" s="106"/>
      <c r="AG298" s="106"/>
      <c r="AH298" s="106"/>
      <c r="AI298" s="106"/>
      <c r="AJ298" s="102"/>
      <c r="AK298" s="103"/>
      <c r="AL298" s="103"/>
      <c r="AM298" s="103"/>
    </row>
    <row r="299" spans="3:39" ht="15.75" thickBot="1" x14ac:dyDescent="0.3">
      <c r="C299" s="102" t="str">
        <f>IF(OR(F299="",H299=""),"",IF(F299=H299,1,IF(F299&lt;H299,0,IF(F299-H299&lt;10,2,IF(F299&gt;H299,3,SE)))))</f>
        <v/>
      </c>
      <c r="Q299" s="102" t="str">
        <f>IF(OR(H299="",F299=""),"",IF(H299=F299,1,IF(H299&lt;F299,0,IF(H299-F299&lt;10,2,IF(H299&gt;F299,3,SE)))))</f>
        <v/>
      </c>
      <c r="R299" s="102"/>
      <c r="S299" s="102"/>
      <c r="T299" s="102"/>
      <c r="U299" s="103"/>
      <c r="V299" s="106"/>
      <c r="W299" s="106"/>
      <c r="X299" s="106"/>
      <c r="Y299" s="106"/>
      <c r="Z299" s="106"/>
      <c r="AA299" s="106"/>
      <c r="AB299" s="106"/>
      <c r="AC299" s="106"/>
      <c r="AD299" s="106"/>
      <c r="AE299" s="106"/>
      <c r="AF299" s="106"/>
      <c r="AG299" s="106"/>
      <c r="AH299" s="106"/>
      <c r="AI299" s="106"/>
      <c r="AJ299" s="102"/>
      <c r="AK299" s="103"/>
      <c r="AL299" s="103"/>
      <c r="AM299" s="103"/>
    </row>
    <row r="300" spans="3:39" x14ac:dyDescent="0.25">
      <c r="C300" s="102" t="str">
        <f>IF(OR(F300="",H300=""),"",IF(F300=H300,1,IF(F300&lt;H300,0,IF(F300-H300&lt;10,2,IF(F300&gt;H300,3,SE)))))</f>
        <v/>
      </c>
      <c r="D300" s="182" t="s">
        <v>26</v>
      </c>
      <c r="E300" s="183"/>
      <c r="F300" s="183"/>
      <c r="G300" s="183"/>
      <c r="H300" s="183"/>
      <c r="I300" s="183"/>
      <c r="J300" s="183"/>
      <c r="K300" s="183"/>
      <c r="L300" s="183"/>
      <c r="M300" s="183"/>
      <c r="N300" s="183"/>
      <c r="O300" s="183"/>
      <c r="P300" s="184"/>
      <c r="Q300" s="102" t="str">
        <f>IF(OR(H300="",F300=""),"",IF(H300=F300,1,IF(H300&lt;F300,0,IF(H300-F300&lt;10,2,IF(H300&gt;F300,3,SE)))))</f>
        <v/>
      </c>
      <c r="R300" s="102"/>
      <c r="S300" s="102"/>
      <c r="T300" s="102"/>
      <c r="U300" s="103"/>
      <c r="V300" s="106"/>
      <c r="W300" s="106"/>
      <c r="X300" s="106"/>
      <c r="Y300" s="106"/>
      <c r="Z300" s="106"/>
      <c r="AA300" s="106"/>
      <c r="AB300" s="106"/>
      <c r="AC300" s="106"/>
      <c r="AD300" s="106"/>
      <c r="AE300" s="106"/>
      <c r="AF300" s="106"/>
      <c r="AG300" s="106"/>
      <c r="AH300" s="106"/>
      <c r="AI300" s="106"/>
      <c r="AJ300" s="102"/>
      <c r="AK300" s="103"/>
      <c r="AL300" s="103"/>
      <c r="AM300" s="103"/>
    </row>
    <row r="301" spans="3:39" ht="15.75" thickBot="1" x14ac:dyDescent="0.3">
      <c r="C301" s="102" t="str">
        <f>IF(OR(F301="",H301=""),"",IF(F301=H301,1,IF(F301&lt;H301,0,IF(F301-H301&lt;10,2,IF(F301&gt;H301,3,SE)))))</f>
        <v/>
      </c>
      <c r="D301" s="185"/>
      <c r="E301" s="186"/>
      <c r="F301" s="186"/>
      <c r="G301" s="186"/>
      <c r="H301" s="186"/>
      <c r="I301" s="186"/>
      <c r="J301" s="186"/>
      <c r="K301" s="186"/>
      <c r="L301" s="186"/>
      <c r="M301" s="186"/>
      <c r="N301" s="186"/>
      <c r="O301" s="186"/>
      <c r="P301" s="187"/>
      <c r="Q301" s="102" t="str">
        <f>IF(OR(H301="",F301=""),"",IF(H301=F301,1,IF(H301&lt;F301,0,IF(H301-F301&lt;10,2,IF(H301&gt;F301,3,SE)))))</f>
        <v/>
      </c>
      <c r="R301" s="102"/>
      <c r="S301" s="102"/>
      <c r="T301" s="102"/>
      <c r="U301" s="103"/>
      <c r="V301" s="106"/>
      <c r="W301" s="106"/>
      <c r="X301" s="106"/>
      <c r="Y301" s="106"/>
      <c r="Z301" s="106"/>
      <c r="AA301" s="106"/>
      <c r="AB301" s="106"/>
      <c r="AC301" s="106"/>
      <c r="AD301" s="106"/>
      <c r="AE301" s="106"/>
      <c r="AF301" s="106"/>
      <c r="AG301" s="106"/>
      <c r="AH301" s="106"/>
      <c r="AI301" s="106"/>
      <c r="AJ301" s="102"/>
      <c r="AK301" s="103"/>
      <c r="AL301" s="103"/>
      <c r="AM301" s="103"/>
    </row>
    <row r="302" spans="3:39" x14ac:dyDescent="0.25">
      <c r="C302" s="102" t="str">
        <f>IF(OR(F302="",H302=""),"",IF(F302=H302,1,IF(F302&lt;H302,0,IF(F302-H302&lt;10,2,IF(F302&gt;H302,3,SE)))))</f>
        <v/>
      </c>
      <c r="Q302" s="102" t="str">
        <f>IF(OR(H302="",F302=""),"",IF(H302=F302,1,IF(H302&lt;F302,0,IF(H302-F302&lt;10,2,IF(H302&gt;F302,3,SE)))))</f>
        <v/>
      </c>
      <c r="R302" s="102"/>
      <c r="S302" s="102"/>
      <c r="T302" s="102"/>
      <c r="V302" s="106"/>
      <c r="W302" s="106"/>
      <c r="X302" s="106"/>
      <c r="Y302" s="106"/>
      <c r="Z302" s="106"/>
      <c r="AA302" s="106"/>
      <c r="AB302" s="106"/>
      <c r="AC302" s="106"/>
      <c r="AD302" s="106"/>
      <c r="AE302" s="106"/>
      <c r="AF302" s="106"/>
      <c r="AG302" s="106"/>
      <c r="AH302" s="106"/>
      <c r="AI302" s="106"/>
      <c r="AJ302" s="102"/>
      <c r="AK302" s="103"/>
      <c r="AL302" s="103"/>
      <c r="AM302" s="103"/>
    </row>
    <row r="303" spans="3:39" x14ac:dyDescent="0.25">
      <c r="C303" s="102" t="str">
        <f>IF(OR(F303="",H303=""),"",IF(F303=H303,1,IF(F303&lt;H303,0,IF(F303-H303&lt;10,2,IF(F303&gt;H303,3,SE)))))</f>
        <v/>
      </c>
      <c r="D303" s="188" t="str">
        <f>V274</f>
        <v>7º CAMPEONATO ITALIANO</v>
      </c>
      <c r="E303" s="188"/>
      <c r="F303" s="55"/>
      <c r="G303" s="21" t="s">
        <v>21</v>
      </c>
      <c r="H303" s="55"/>
      <c r="I303" s="188" t="str">
        <f>V272</f>
        <v>10º CAMPEONATO ESPANHOL</v>
      </c>
      <c r="J303" s="188"/>
      <c r="K303" s="188"/>
      <c r="L303" s="188"/>
      <c r="M303" s="188"/>
      <c r="N303" s="188"/>
      <c r="O303" s="188"/>
      <c r="P303" s="188"/>
      <c r="Q303" s="102" t="str">
        <f>IF(OR(H303="",F303=""),"",IF(H303=F303,1,IF(H303&lt;F303,0,IF(H303-F303&lt;10,2,IF(H303&gt;F303,3,SE)))))</f>
        <v/>
      </c>
      <c r="R303" s="102"/>
      <c r="S303" s="102"/>
      <c r="T303" s="102"/>
      <c r="V303" s="106"/>
      <c r="W303" s="106"/>
      <c r="X303" s="106"/>
      <c r="Y303" s="106"/>
      <c r="Z303" s="106"/>
      <c r="AA303" s="106"/>
      <c r="AB303" s="106"/>
      <c r="AC303" s="106"/>
      <c r="AD303" s="106"/>
      <c r="AE303" s="106"/>
      <c r="AF303" s="106"/>
      <c r="AG303" s="106"/>
      <c r="AH303" s="106"/>
      <c r="AI303" s="106"/>
      <c r="AJ303" s="102"/>
      <c r="AK303" s="103"/>
      <c r="AL303" s="103"/>
      <c r="AM303" s="103"/>
    </row>
    <row r="304" spans="3:39" x14ac:dyDescent="0.25">
      <c r="C304" s="102" t="str">
        <f>IF(OR(F304="",H304=""),"",IF(F304=H304,1,IF(F304&lt;H304,0,IF(F304-H304&lt;10,2,IF(F304&gt;H304,3,SE)))))</f>
        <v/>
      </c>
      <c r="D304" s="188" t="str">
        <f>V273</f>
        <v>9º CAMPEONATO ALEMÃO</v>
      </c>
      <c r="E304" s="188"/>
      <c r="F304" s="55"/>
      <c r="G304" s="21" t="s">
        <v>21</v>
      </c>
      <c r="H304" s="55"/>
      <c r="I304" s="188" t="str">
        <f>V271</f>
        <v>12º CAMPEONATO  INGLÊS</v>
      </c>
      <c r="J304" s="188"/>
      <c r="K304" s="188"/>
      <c r="L304" s="188"/>
      <c r="M304" s="188"/>
      <c r="N304" s="188"/>
      <c r="O304" s="188"/>
      <c r="P304" s="188"/>
      <c r="Q304" s="102" t="str">
        <f>IF(OR(H304="",F304=""),"",IF(H304=F304,1,IF(H304&lt;F304,0,IF(H304-F304&lt;10,2,IF(H304&gt;F304,3,SE)))))</f>
        <v/>
      </c>
      <c r="R304" s="102"/>
      <c r="S304" s="102"/>
      <c r="T304" s="102"/>
      <c r="V304" s="102"/>
      <c r="W304" s="102"/>
      <c r="X304" s="102"/>
      <c r="Y304" s="102"/>
      <c r="Z304" s="102"/>
      <c r="AA304" s="102"/>
      <c r="AB304" s="102"/>
      <c r="AC304" s="102"/>
      <c r="AD304" s="102"/>
      <c r="AE304" s="102"/>
      <c r="AF304" s="102"/>
      <c r="AG304" s="102"/>
      <c r="AH304" s="102"/>
      <c r="AI304" s="102"/>
      <c r="AJ304" s="102"/>
      <c r="AK304" s="103"/>
      <c r="AL304" s="103"/>
      <c r="AM304" s="103"/>
    </row>
    <row r="305" spans="2:39" ht="15.75" thickBot="1" x14ac:dyDescent="0.3">
      <c r="C305" s="102" t="str">
        <f>IF(OR(F305="",H305=""),"",IF(F305=H305,1,IF(F305&lt;H305,0,IF(F305-H305&lt;10,2,IF(F305&gt;H305,3,SE)))))</f>
        <v/>
      </c>
      <c r="Q305" s="102" t="str">
        <f>IF(OR(H305="",F305=""),"",IF(H305=F305,1,IF(H305&lt;F305,0,IF(H305-F305&lt;10,2,IF(H305&gt;F305,3,SE)))))</f>
        <v/>
      </c>
      <c r="R305" s="102"/>
      <c r="S305" s="102"/>
      <c r="T305" s="102"/>
      <c r="V305" s="102"/>
      <c r="W305" s="102"/>
      <c r="X305" s="102"/>
      <c r="Y305" s="102"/>
      <c r="Z305" s="102"/>
      <c r="AA305" s="102"/>
      <c r="AB305" s="102"/>
      <c r="AC305" s="102"/>
      <c r="AD305" s="102"/>
      <c r="AE305" s="102"/>
      <c r="AF305" s="102"/>
      <c r="AG305" s="102"/>
      <c r="AH305" s="102"/>
      <c r="AI305" s="102"/>
      <c r="AJ305" s="102"/>
      <c r="AK305" s="103"/>
      <c r="AL305" s="103"/>
      <c r="AM305" s="103"/>
    </row>
    <row r="306" spans="2:39" x14ac:dyDescent="0.25">
      <c r="C306" s="102" t="str">
        <f>IF(OR(F306="",H306=""),"",IF(F306=H306,1,IF(F306&lt;H306,0,IF(F306-H306&lt;10,2,IF(F306&gt;H306,3,SE)))))</f>
        <v/>
      </c>
      <c r="D306" s="182" t="s">
        <v>27</v>
      </c>
      <c r="E306" s="183"/>
      <c r="F306" s="183"/>
      <c r="G306" s="183"/>
      <c r="H306" s="183"/>
      <c r="I306" s="183"/>
      <c r="J306" s="183"/>
      <c r="K306" s="183"/>
      <c r="L306" s="183"/>
      <c r="M306" s="183"/>
      <c r="N306" s="183"/>
      <c r="O306" s="183"/>
      <c r="P306" s="184"/>
      <c r="Q306" s="102" t="str">
        <f>IF(OR(H306="",F306=""),"",IF(H306=F306,1,IF(H306&lt;F306,0,IF(H306-F306&lt;10,2,IF(H306&gt;F306,3,SE)))))</f>
        <v/>
      </c>
      <c r="R306" s="102"/>
      <c r="S306" s="102"/>
      <c r="T306" s="102"/>
      <c r="V306" s="102"/>
      <c r="W306" s="102"/>
      <c r="X306" s="102"/>
      <c r="Y306" s="102"/>
      <c r="Z306" s="102"/>
      <c r="AA306" s="102"/>
      <c r="AB306" s="102"/>
      <c r="AC306" s="102"/>
      <c r="AD306" s="102"/>
      <c r="AE306" s="102"/>
      <c r="AF306" s="102"/>
      <c r="AG306" s="102"/>
      <c r="AH306" s="102"/>
      <c r="AI306" s="102"/>
      <c r="AJ306" s="102"/>
      <c r="AK306" s="103"/>
      <c r="AL306" s="103"/>
      <c r="AM306" s="103"/>
    </row>
    <row r="307" spans="2:39" ht="15.75" thickBot="1" x14ac:dyDescent="0.3">
      <c r="C307" s="102" t="str">
        <f>IF(OR(F307="",H307=""),"",IF(F307=H307,1,IF(F307&lt;H307,0,IF(F307-H307&lt;10,2,IF(F307&gt;H307,3,SE)))))</f>
        <v/>
      </c>
      <c r="D307" s="185"/>
      <c r="E307" s="186"/>
      <c r="F307" s="186"/>
      <c r="G307" s="186"/>
      <c r="H307" s="186"/>
      <c r="I307" s="186"/>
      <c r="J307" s="186"/>
      <c r="K307" s="186"/>
      <c r="L307" s="186"/>
      <c r="M307" s="186"/>
      <c r="N307" s="186"/>
      <c r="O307" s="186"/>
      <c r="P307" s="187"/>
      <c r="Q307" s="102" t="str">
        <f>IF(OR(H307="",F307=""),"",IF(H307=F307,1,IF(H307&lt;F307,0,IF(H307-F307&lt;10,2,IF(H307&gt;F307,3,SE)))))</f>
        <v/>
      </c>
      <c r="R307" s="102"/>
      <c r="S307" s="102"/>
      <c r="T307" s="102"/>
      <c r="V307" s="103"/>
      <c r="W307" s="103"/>
      <c r="X307" s="103"/>
      <c r="Y307" s="103"/>
      <c r="Z307" s="103"/>
      <c r="AA307" s="103"/>
      <c r="AB307" s="103"/>
      <c r="AC307" s="103"/>
      <c r="AD307" s="103"/>
      <c r="AE307" s="103"/>
      <c r="AF307" s="103"/>
      <c r="AG307" s="103"/>
      <c r="AH307" s="103"/>
      <c r="AI307" s="103"/>
      <c r="AJ307" s="103"/>
      <c r="AK307" s="103"/>
      <c r="AL307" s="103"/>
      <c r="AM307" s="103"/>
    </row>
    <row r="308" spans="2:39" x14ac:dyDescent="0.25">
      <c r="C308" s="102" t="str">
        <f>IF(OR(F308="",H308=""),"",IF(F308=H308,1,IF(F308&lt;H308,0,IF(F308-H308&lt;10,2,IF(F308&gt;H308,3,SE)))))</f>
        <v/>
      </c>
      <c r="Q308" s="102" t="str">
        <f>IF(OR(H308="",F308=""),"",IF(H308=F308,1,IF(H308&lt;F308,0,IF(H308-F308&lt;10,2,IF(H308&gt;F308,3,SE)))))</f>
        <v/>
      </c>
      <c r="R308" s="102"/>
      <c r="S308" s="102"/>
      <c r="T308" s="102"/>
      <c r="V308" s="103"/>
      <c r="W308" s="103"/>
      <c r="X308" s="103"/>
      <c r="Y308" s="103"/>
      <c r="Z308" s="103"/>
      <c r="AA308" s="103"/>
      <c r="AB308" s="103"/>
      <c r="AC308" s="103"/>
      <c r="AD308" s="103"/>
      <c r="AE308" s="103"/>
      <c r="AF308" s="103"/>
      <c r="AG308" s="103"/>
      <c r="AH308" s="103"/>
      <c r="AI308" s="103"/>
      <c r="AJ308" s="103"/>
      <c r="AK308" s="103"/>
      <c r="AL308" s="103"/>
      <c r="AM308" s="103"/>
    </row>
    <row r="309" spans="2:39" x14ac:dyDescent="0.25">
      <c r="C309" s="102" t="str">
        <f>IF(OR(F309="",H309=""),"",IF(F309=H309,1,IF(F309&lt;H309,0,IF(F309-H309&lt;10,2,IF(F309&gt;H309,3,SE)))))</f>
        <v/>
      </c>
      <c r="D309" s="188" t="str">
        <f>V274</f>
        <v>7º CAMPEONATO ITALIANO</v>
      </c>
      <c r="E309" s="188"/>
      <c r="F309" s="55"/>
      <c r="G309" s="20" t="s">
        <v>21</v>
      </c>
      <c r="H309" s="55"/>
      <c r="I309" s="188" t="str">
        <f>V273</f>
        <v>9º CAMPEONATO ALEMÃO</v>
      </c>
      <c r="J309" s="188"/>
      <c r="K309" s="188"/>
      <c r="L309" s="188"/>
      <c r="M309" s="188"/>
      <c r="N309" s="188"/>
      <c r="O309" s="188"/>
      <c r="P309" s="188"/>
      <c r="Q309" s="102" t="str">
        <f>IF(OR(H309="",F309=""),"",IF(H309=F309,1,IF(H309&lt;F309,0,IF(H309-F309&lt;10,2,IF(H309&gt;F309,3,SE)))))</f>
        <v/>
      </c>
      <c r="R309" s="102"/>
      <c r="S309" s="102"/>
      <c r="T309" s="102"/>
      <c r="V309" s="103"/>
      <c r="W309" s="103"/>
      <c r="X309" s="103"/>
      <c r="Y309" s="103"/>
      <c r="Z309" s="103"/>
      <c r="AA309" s="103"/>
      <c r="AB309" s="103"/>
      <c r="AC309" s="103"/>
      <c r="AD309" s="103"/>
      <c r="AE309" s="103"/>
      <c r="AF309" s="103"/>
      <c r="AG309" s="103"/>
      <c r="AH309" s="103"/>
      <c r="AI309" s="103"/>
      <c r="AJ309" s="103"/>
      <c r="AK309" s="103"/>
      <c r="AL309" s="103"/>
      <c r="AM309" s="103"/>
    </row>
    <row r="310" spans="2:39" x14ac:dyDescent="0.25">
      <c r="C310" s="102" t="str">
        <f>IF(OR(F310="",H310=""),"",IF(F310=H310,1,IF(F310&lt;H310,0,IF(F310-H310&lt;10,2,IF(F310&gt;H310,3,SE)))))</f>
        <v/>
      </c>
      <c r="D310" s="188" t="str">
        <f>V272</f>
        <v>10º CAMPEONATO ESPANHOL</v>
      </c>
      <c r="E310" s="188"/>
      <c r="F310" s="55"/>
      <c r="G310" s="20" t="s">
        <v>21</v>
      </c>
      <c r="H310" s="55"/>
      <c r="I310" s="188" t="str">
        <f>V271</f>
        <v>12º CAMPEONATO  INGLÊS</v>
      </c>
      <c r="J310" s="188"/>
      <c r="K310" s="188"/>
      <c r="L310" s="188"/>
      <c r="M310" s="188"/>
      <c r="N310" s="188"/>
      <c r="O310" s="188"/>
      <c r="P310" s="188"/>
      <c r="Q310" s="102" t="str">
        <f>IF(OR(H310="",F310=""),"",IF(H310=F310,1,IF(H310&lt;F310,0,IF(H310-F310&lt;10,2,IF(H310&gt;F310,3,SE)))))</f>
        <v/>
      </c>
      <c r="R310" s="102"/>
      <c r="S310" s="102"/>
      <c r="T310" s="102"/>
      <c r="U310" s="103"/>
      <c r="V310" s="103"/>
      <c r="W310" s="103"/>
      <c r="X310" s="103"/>
      <c r="Y310" s="103"/>
      <c r="Z310" s="103"/>
      <c r="AA310" s="103"/>
      <c r="AB310" s="103"/>
      <c r="AC310" s="103"/>
      <c r="AD310" s="103"/>
      <c r="AE310" s="103"/>
      <c r="AF310" s="103"/>
      <c r="AG310" s="103"/>
      <c r="AH310" s="103"/>
      <c r="AI310" s="103"/>
      <c r="AJ310" s="103"/>
      <c r="AK310" s="103"/>
      <c r="AL310" s="103"/>
      <c r="AM310" s="103"/>
    </row>
    <row r="311" spans="2:39" ht="15.75" thickBot="1" x14ac:dyDescent="0.3">
      <c r="C311" s="102"/>
      <c r="D311" s="24"/>
      <c r="E311" s="24"/>
      <c r="F311" s="53"/>
      <c r="G311" s="26"/>
      <c r="H311" s="54"/>
      <c r="I311" s="24"/>
      <c r="J311" s="24"/>
      <c r="K311" s="24"/>
      <c r="L311" s="24"/>
      <c r="M311" s="24"/>
      <c r="N311" s="24"/>
      <c r="O311" s="24"/>
      <c r="P311" s="24"/>
      <c r="Q311" s="102"/>
      <c r="R311" s="102"/>
      <c r="S311" s="102"/>
      <c r="T311" s="102"/>
      <c r="U311" s="103"/>
      <c r="V311" s="103"/>
      <c r="W311" s="103"/>
      <c r="X311" s="103"/>
      <c r="Y311" s="103"/>
      <c r="Z311" s="103"/>
      <c r="AA311" s="103"/>
      <c r="AB311" s="103"/>
      <c r="AC311" s="103"/>
      <c r="AD311" s="103"/>
      <c r="AE311" s="103"/>
      <c r="AF311" s="103"/>
      <c r="AG311" s="103"/>
      <c r="AH311" s="103"/>
      <c r="AI311" s="103"/>
      <c r="AJ311" s="103"/>
      <c r="AK311" s="103"/>
      <c r="AL311" s="103"/>
      <c r="AM311" s="103"/>
    </row>
    <row r="312" spans="2:39" s="97" customFormat="1" ht="15" customHeight="1" x14ac:dyDescent="0.25">
      <c r="B312" s="146" t="s">
        <v>94</v>
      </c>
      <c r="C312" s="147"/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7"/>
      <c r="R312" s="147"/>
      <c r="S312" s="147"/>
      <c r="T312" s="147"/>
      <c r="U312" s="147"/>
      <c r="V312" s="148"/>
    </row>
    <row r="313" spans="2:39" s="97" customFormat="1" ht="15" customHeight="1" x14ac:dyDescent="0.25">
      <c r="B313" s="149"/>
      <c r="C313" s="150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0"/>
      <c r="O313" s="150"/>
      <c r="P313" s="150"/>
      <c r="Q313" s="150"/>
      <c r="R313" s="150"/>
      <c r="S313" s="150"/>
      <c r="T313" s="150"/>
      <c r="U313" s="150"/>
      <c r="V313" s="151"/>
    </row>
    <row r="314" spans="2:39" s="97" customFormat="1" ht="15.75" customHeight="1" thickBot="1" x14ac:dyDescent="0.3">
      <c r="B314" s="152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4"/>
    </row>
    <row r="315" spans="2:39" s="97" customFormat="1" ht="15.75" customHeight="1" x14ac:dyDescent="0.25">
      <c r="B315" s="65"/>
      <c r="C315" s="66"/>
      <c r="D315" s="66"/>
      <c r="E315" s="66"/>
      <c r="F315" s="66"/>
      <c r="G315" s="66"/>
      <c r="H315" s="66"/>
      <c r="I315" s="162" t="s">
        <v>31</v>
      </c>
      <c r="J315" s="163"/>
      <c r="K315" s="163"/>
      <c r="L315" s="163"/>
      <c r="M315" s="163"/>
      <c r="N315" s="163"/>
      <c r="O315" s="163"/>
      <c r="P315" s="164"/>
      <c r="Q315" s="66"/>
      <c r="R315" s="66"/>
      <c r="S315" s="66"/>
      <c r="T315" s="66"/>
      <c r="U315" s="66"/>
      <c r="V315" s="67"/>
    </row>
    <row r="316" spans="2:39" s="97" customFormat="1" ht="12.75" customHeight="1" thickBot="1" x14ac:dyDescent="0.3">
      <c r="B316" s="65"/>
      <c r="C316" s="66"/>
      <c r="D316" s="66"/>
      <c r="E316" s="66"/>
      <c r="F316" s="66"/>
      <c r="G316" s="66"/>
      <c r="H316" s="66"/>
      <c r="I316" s="165"/>
      <c r="J316" s="166"/>
      <c r="K316" s="166"/>
      <c r="L316" s="166"/>
      <c r="M316" s="166"/>
      <c r="N316" s="163"/>
      <c r="O316" s="163"/>
      <c r="P316" s="164"/>
      <c r="Q316" s="66"/>
      <c r="R316" s="66"/>
      <c r="S316" s="66"/>
      <c r="T316" s="66"/>
      <c r="U316" s="66"/>
      <c r="V316" s="67"/>
    </row>
    <row r="317" spans="2:39" s="97" customFormat="1" ht="15" customHeight="1" x14ac:dyDescent="0.25">
      <c r="B317" s="177" t="s">
        <v>32</v>
      </c>
      <c r="C317" s="140" t="str">
        <f>IF(OR(F65="",H65=""),"1º GRUPO A",E26)</f>
        <v>1º GRUPO A</v>
      </c>
      <c r="D317" s="141"/>
      <c r="E317" s="141"/>
      <c r="F317" s="141"/>
      <c r="G317" s="141"/>
      <c r="H317" s="141"/>
      <c r="I317" s="141"/>
      <c r="J317" s="142"/>
      <c r="K317" s="34"/>
      <c r="L317" s="27" t="s">
        <v>33</v>
      </c>
      <c r="M317" s="36"/>
      <c r="N317" s="140" t="str">
        <f>IF(OR(F104="",H104=""),"4º MELHOR 3º LUGAR",Plan2!C7)</f>
        <v>4º MELHOR 3º LUGAR</v>
      </c>
      <c r="O317" s="141"/>
      <c r="P317" s="141"/>
      <c r="Q317" s="141"/>
      <c r="R317" s="141"/>
      <c r="S317" s="141"/>
      <c r="T317" s="141"/>
      <c r="U317" s="141"/>
      <c r="V317" s="142"/>
    </row>
    <row r="318" spans="2:39" s="97" customFormat="1" ht="15.75" customHeight="1" thickBot="1" x14ac:dyDescent="0.3">
      <c r="B318" s="178"/>
      <c r="C318" s="143"/>
      <c r="D318" s="144"/>
      <c r="E318" s="144"/>
      <c r="F318" s="144"/>
      <c r="G318" s="144"/>
      <c r="H318" s="144"/>
      <c r="I318" s="144"/>
      <c r="J318" s="145"/>
      <c r="K318" s="68"/>
      <c r="L318" s="28" t="s">
        <v>33</v>
      </c>
      <c r="M318" s="69"/>
      <c r="N318" s="143"/>
      <c r="O318" s="144"/>
      <c r="P318" s="144"/>
      <c r="Q318" s="144"/>
      <c r="R318" s="144"/>
      <c r="S318" s="144"/>
      <c r="T318" s="144"/>
      <c r="U318" s="144"/>
      <c r="V318" s="145"/>
    </row>
    <row r="319" spans="2:39" s="97" customFormat="1" ht="12.75" customHeight="1" thickBot="1" x14ac:dyDescent="0.3">
      <c r="B319" s="100"/>
      <c r="C319" s="70"/>
      <c r="D319" s="71"/>
      <c r="E319" s="71"/>
      <c r="F319" s="71"/>
      <c r="G319" s="71"/>
      <c r="H319" s="71"/>
      <c r="I319" s="71"/>
      <c r="J319" s="72"/>
      <c r="K319" s="29" t="str">
        <f>IF(OR(K318="",M317=""),"",SUM(K317:K318))</f>
        <v/>
      </c>
      <c r="L319" s="30"/>
      <c r="M319" s="31" t="str">
        <f>IF(OR(M318="",K317=""),"",SUM(M317:M318))</f>
        <v/>
      </c>
      <c r="N319" s="155"/>
      <c r="O319" s="156"/>
      <c r="P319" s="156"/>
      <c r="Q319" s="156"/>
      <c r="R319" s="156"/>
      <c r="S319" s="156"/>
      <c r="T319" s="156"/>
      <c r="U319" s="156"/>
      <c r="V319" s="157"/>
    </row>
    <row r="320" spans="2:39" s="97" customFormat="1" ht="15" customHeight="1" x14ac:dyDescent="0.25">
      <c r="B320" s="177" t="s">
        <v>34</v>
      </c>
      <c r="C320" s="140" t="str">
        <f>IF(OR(F163="",E125=""),"2º GRUPO C",E125)</f>
        <v>2º GRUPO C</v>
      </c>
      <c r="D320" s="141"/>
      <c r="E320" s="141"/>
      <c r="F320" s="141"/>
      <c r="G320" s="141"/>
      <c r="H320" s="141"/>
      <c r="I320" s="141"/>
      <c r="J320" s="142"/>
      <c r="K320" s="34"/>
      <c r="L320" s="27" t="s">
        <v>33</v>
      </c>
      <c r="M320" s="36"/>
      <c r="N320" s="140" t="str">
        <f>IF(OR(F261="",H261=""),"2º GRUPO E",E223)</f>
        <v>2º GRUPO E</v>
      </c>
      <c r="O320" s="141"/>
      <c r="P320" s="141"/>
      <c r="Q320" s="141"/>
      <c r="R320" s="141"/>
      <c r="S320" s="141"/>
      <c r="T320" s="141"/>
      <c r="U320" s="141"/>
      <c r="V320" s="142"/>
    </row>
    <row r="321" spans="2:22" s="97" customFormat="1" ht="15.75" customHeight="1" thickBot="1" x14ac:dyDescent="0.3">
      <c r="B321" s="178"/>
      <c r="C321" s="143"/>
      <c r="D321" s="144"/>
      <c r="E321" s="144"/>
      <c r="F321" s="144"/>
      <c r="G321" s="144"/>
      <c r="H321" s="144"/>
      <c r="I321" s="144"/>
      <c r="J321" s="145"/>
      <c r="K321" s="68"/>
      <c r="L321" s="28" t="s">
        <v>33</v>
      </c>
      <c r="M321" s="69"/>
      <c r="N321" s="143"/>
      <c r="O321" s="144"/>
      <c r="P321" s="144"/>
      <c r="Q321" s="144"/>
      <c r="R321" s="144"/>
      <c r="S321" s="144"/>
      <c r="T321" s="144"/>
      <c r="U321" s="144"/>
      <c r="V321" s="145"/>
    </row>
    <row r="322" spans="2:22" s="97" customFormat="1" ht="15" customHeight="1" thickBot="1" x14ac:dyDescent="0.3">
      <c r="B322" s="100"/>
      <c r="C322" s="70"/>
      <c r="D322" s="71"/>
      <c r="E322" s="71"/>
      <c r="F322" s="71"/>
      <c r="G322" s="71"/>
      <c r="H322" s="71"/>
      <c r="I322" s="71"/>
      <c r="J322" s="72"/>
      <c r="K322" s="29" t="str">
        <f>IF(OR(K321="",M320=""),"",SUM(K320:K321))</f>
        <v/>
      </c>
      <c r="L322" s="30"/>
      <c r="M322" s="31" t="str">
        <f>IF(OR(K321="",M320=""),"",SUM(M320:M321))</f>
        <v/>
      </c>
      <c r="N322" s="155"/>
      <c r="O322" s="156"/>
      <c r="P322" s="156"/>
      <c r="Q322" s="156"/>
      <c r="R322" s="156"/>
      <c r="S322" s="156"/>
      <c r="T322" s="156"/>
      <c r="U322" s="156"/>
      <c r="V322" s="157"/>
    </row>
    <row r="323" spans="2:22" s="97" customFormat="1" ht="15" customHeight="1" x14ac:dyDescent="0.25">
      <c r="B323" s="177" t="s">
        <v>35</v>
      </c>
      <c r="C323" s="140" t="str">
        <f>IF(OR(F212="",H212=""),"1º GRUPO D",E173)</f>
        <v>1º GRUPO D</v>
      </c>
      <c r="D323" s="141"/>
      <c r="E323" s="141"/>
      <c r="F323" s="141"/>
      <c r="G323" s="141"/>
      <c r="H323" s="141"/>
      <c r="I323" s="141"/>
      <c r="J323" s="142"/>
      <c r="K323" s="34"/>
      <c r="L323" s="27" t="s">
        <v>33</v>
      </c>
      <c r="M323" s="36"/>
      <c r="N323" s="140" t="str">
        <f>IF(OR(F310="",H310=""),"1º MELHOR 3º LUGAR",Plan2!C4)</f>
        <v>1º MELHOR 3º LUGAR</v>
      </c>
      <c r="O323" s="141"/>
      <c r="P323" s="141"/>
      <c r="Q323" s="141"/>
      <c r="R323" s="141"/>
      <c r="S323" s="141"/>
      <c r="T323" s="141"/>
      <c r="U323" s="141"/>
      <c r="V323" s="142"/>
    </row>
    <row r="324" spans="2:22" s="97" customFormat="1" ht="15.75" customHeight="1" thickBot="1" x14ac:dyDescent="0.3">
      <c r="B324" s="178"/>
      <c r="C324" s="143"/>
      <c r="D324" s="144"/>
      <c r="E324" s="144"/>
      <c r="F324" s="144"/>
      <c r="G324" s="144"/>
      <c r="H324" s="144"/>
      <c r="I324" s="144"/>
      <c r="J324" s="145"/>
      <c r="K324" s="68"/>
      <c r="L324" s="28" t="s">
        <v>33</v>
      </c>
      <c r="M324" s="69"/>
      <c r="N324" s="143"/>
      <c r="O324" s="144"/>
      <c r="P324" s="144"/>
      <c r="Q324" s="144"/>
      <c r="R324" s="144"/>
      <c r="S324" s="144"/>
      <c r="T324" s="144"/>
      <c r="U324" s="144"/>
      <c r="V324" s="145"/>
    </row>
    <row r="325" spans="2:22" s="97" customFormat="1" ht="15.75" customHeight="1" thickBot="1" x14ac:dyDescent="0.3">
      <c r="B325" s="100"/>
      <c r="C325" s="70"/>
      <c r="D325" s="71"/>
      <c r="E325" s="71"/>
      <c r="F325" s="71"/>
      <c r="G325" s="71"/>
      <c r="H325" s="71"/>
      <c r="I325" s="71"/>
      <c r="J325" s="72"/>
      <c r="K325" s="29" t="str">
        <f>IF(OR(K324="",M323=""),"",SUM(K323:K324))</f>
        <v/>
      </c>
      <c r="L325" s="30"/>
      <c r="M325" s="31" t="str">
        <f>IF(OR(M324="",K323=""),"",SUM(M323:M324))</f>
        <v/>
      </c>
      <c r="N325" s="155"/>
      <c r="O325" s="156"/>
      <c r="P325" s="156"/>
      <c r="Q325" s="156"/>
      <c r="R325" s="156"/>
      <c r="S325" s="156"/>
      <c r="T325" s="156"/>
      <c r="U325" s="156"/>
      <c r="V325" s="157"/>
    </row>
    <row r="326" spans="2:22" s="97" customFormat="1" ht="15" customHeight="1" x14ac:dyDescent="0.25">
      <c r="B326" s="177" t="s">
        <v>36</v>
      </c>
      <c r="C326" s="140" t="str">
        <f>IF(OR(F114="",H114=""),"2º GRUPO B",E76)</f>
        <v>2º GRUPO B</v>
      </c>
      <c r="D326" s="141"/>
      <c r="E326" s="141"/>
      <c r="F326" s="141"/>
      <c r="G326" s="141"/>
      <c r="H326" s="141"/>
      <c r="I326" s="141"/>
      <c r="J326" s="142"/>
      <c r="K326" s="34"/>
      <c r="L326" s="27" t="s">
        <v>33</v>
      </c>
      <c r="M326" s="36"/>
      <c r="N326" s="140" t="str">
        <f>IF(OR(F310="",H310=""),"2º GRUPO F",E272)</f>
        <v>2º GRUPO F</v>
      </c>
      <c r="O326" s="141"/>
      <c r="P326" s="141"/>
      <c r="Q326" s="141"/>
      <c r="R326" s="141"/>
      <c r="S326" s="141"/>
      <c r="T326" s="141"/>
      <c r="U326" s="141"/>
      <c r="V326" s="142"/>
    </row>
    <row r="327" spans="2:22" s="97" customFormat="1" ht="15.75" customHeight="1" thickBot="1" x14ac:dyDescent="0.3">
      <c r="B327" s="178"/>
      <c r="C327" s="143"/>
      <c r="D327" s="144"/>
      <c r="E327" s="144"/>
      <c r="F327" s="144"/>
      <c r="G327" s="144"/>
      <c r="H327" s="144"/>
      <c r="I327" s="144"/>
      <c r="J327" s="145"/>
      <c r="K327" s="68"/>
      <c r="L327" s="28" t="s">
        <v>33</v>
      </c>
      <c r="M327" s="69"/>
      <c r="N327" s="143"/>
      <c r="O327" s="144"/>
      <c r="P327" s="144"/>
      <c r="Q327" s="144"/>
      <c r="R327" s="144"/>
      <c r="S327" s="144"/>
      <c r="T327" s="144"/>
      <c r="U327" s="144"/>
      <c r="V327" s="145"/>
    </row>
    <row r="328" spans="2:22" s="97" customFormat="1" ht="15.75" customHeight="1" thickBot="1" x14ac:dyDescent="0.3">
      <c r="B328" s="48"/>
      <c r="C328" s="70"/>
      <c r="D328" s="71"/>
      <c r="E328" s="71"/>
      <c r="F328" s="71"/>
      <c r="G328" s="71"/>
      <c r="H328" s="71"/>
      <c r="I328" s="71"/>
      <c r="J328" s="72"/>
      <c r="K328" s="32" t="str">
        <f>IF(OR(K327="",M326=""),"",SUM(K326:K327))</f>
        <v/>
      </c>
      <c r="L328" s="30"/>
      <c r="M328" s="33" t="str">
        <f>IF(OR(K327="",M326=""),"",SUM(M326:M327))</f>
        <v/>
      </c>
      <c r="N328" s="155"/>
      <c r="O328" s="156"/>
      <c r="P328" s="156"/>
      <c r="Q328" s="156"/>
      <c r="R328" s="156"/>
      <c r="S328" s="156"/>
      <c r="T328" s="156"/>
      <c r="U328" s="156"/>
      <c r="V328" s="157"/>
    </row>
    <row r="329" spans="2:22" s="97" customFormat="1" ht="15" customHeight="1" x14ac:dyDescent="0.25">
      <c r="B329" s="177" t="s">
        <v>39</v>
      </c>
      <c r="C329" s="140" t="str">
        <f>IF(OR(F310="",H310=""),"1º GRUPO F",E271)</f>
        <v>1º GRUPO F</v>
      </c>
      <c r="D329" s="141"/>
      <c r="E329" s="141"/>
      <c r="F329" s="141"/>
      <c r="G329" s="141"/>
      <c r="H329" s="141"/>
      <c r="I329" s="141"/>
      <c r="J329" s="142"/>
      <c r="K329" s="37"/>
      <c r="L329" s="27" t="s">
        <v>33</v>
      </c>
      <c r="M329" s="35"/>
      <c r="N329" s="140" t="str">
        <f>IF(OR(F65="",H65=""),"2º GRUPO A",E27)</f>
        <v>2º GRUPO A</v>
      </c>
      <c r="O329" s="141"/>
      <c r="P329" s="141"/>
      <c r="Q329" s="141"/>
      <c r="R329" s="141"/>
      <c r="S329" s="141"/>
      <c r="T329" s="141"/>
      <c r="U329" s="141"/>
      <c r="V329" s="142"/>
    </row>
    <row r="330" spans="2:22" s="97" customFormat="1" ht="15.75" customHeight="1" thickBot="1" x14ac:dyDescent="0.3">
      <c r="B330" s="178"/>
      <c r="C330" s="143"/>
      <c r="D330" s="144"/>
      <c r="E330" s="144"/>
      <c r="F330" s="144"/>
      <c r="G330" s="144"/>
      <c r="H330" s="144"/>
      <c r="I330" s="144"/>
      <c r="J330" s="145"/>
      <c r="K330" s="68"/>
      <c r="L330" s="28" t="s">
        <v>33</v>
      </c>
      <c r="M330" s="69"/>
      <c r="N330" s="143"/>
      <c r="O330" s="144"/>
      <c r="P330" s="144"/>
      <c r="Q330" s="144"/>
      <c r="R330" s="144"/>
      <c r="S330" s="144"/>
      <c r="T330" s="144"/>
      <c r="U330" s="144"/>
      <c r="V330" s="145"/>
    </row>
    <row r="331" spans="2:22" s="97" customFormat="1" ht="16.5" customHeight="1" thickBot="1" x14ac:dyDescent="0.3">
      <c r="B331" s="100"/>
      <c r="C331" s="70"/>
      <c r="D331" s="71"/>
      <c r="E331" s="71"/>
      <c r="F331" s="71"/>
      <c r="G331" s="71"/>
      <c r="H331" s="71"/>
      <c r="I331" s="71"/>
      <c r="J331" s="72"/>
      <c r="K331" s="29" t="str">
        <f>IF(OR(K330="",M329=""),"",SUM(K329:K330))</f>
        <v/>
      </c>
      <c r="L331" s="30"/>
      <c r="M331" s="31" t="str">
        <f>IF(OR(M330="",K329=""),"",SUM(M329:M330))</f>
        <v/>
      </c>
      <c r="N331" s="155"/>
      <c r="O331" s="156"/>
      <c r="P331" s="156"/>
      <c r="Q331" s="156"/>
      <c r="R331" s="156"/>
      <c r="S331" s="156"/>
      <c r="T331" s="156"/>
      <c r="U331" s="156"/>
      <c r="V331" s="157"/>
    </row>
    <row r="332" spans="2:22" s="97" customFormat="1" ht="15" customHeight="1" x14ac:dyDescent="0.25">
      <c r="B332" s="177" t="s">
        <v>40</v>
      </c>
      <c r="C332" s="140" t="str">
        <f>IF(OR(F114="",H114=""),"1º GRUPO B",E75)</f>
        <v>1º GRUPO B</v>
      </c>
      <c r="D332" s="141"/>
      <c r="E332" s="141"/>
      <c r="F332" s="141"/>
      <c r="G332" s="141"/>
      <c r="H332" s="141"/>
      <c r="I332" s="141"/>
      <c r="J332" s="142"/>
      <c r="K332" s="34"/>
      <c r="L332" s="27" t="s">
        <v>33</v>
      </c>
      <c r="M332" s="36"/>
      <c r="N332" s="140" t="str">
        <f>IF(OR(F114="",H114=""),"3º MELHOR 3º LUGAR",Plan2!C6)</f>
        <v>3º MELHOR 3º LUGAR</v>
      </c>
      <c r="O332" s="141"/>
      <c r="P332" s="141"/>
      <c r="Q332" s="141"/>
      <c r="R332" s="141"/>
      <c r="S332" s="141"/>
      <c r="T332" s="141"/>
      <c r="U332" s="141"/>
      <c r="V332" s="142"/>
    </row>
    <row r="333" spans="2:22" s="97" customFormat="1" ht="15.75" customHeight="1" thickBot="1" x14ac:dyDescent="0.3">
      <c r="B333" s="178"/>
      <c r="C333" s="143"/>
      <c r="D333" s="144"/>
      <c r="E333" s="144"/>
      <c r="F333" s="144"/>
      <c r="G333" s="144"/>
      <c r="H333" s="144"/>
      <c r="I333" s="144"/>
      <c r="J333" s="145"/>
      <c r="K333" s="68"/>
      <c r="L333" s="28" t="s">
        <v>33</v>
      </c>
      <c r="M333" s="69"/>
      <c r="N333" s="143"/>
      <c r="O333" s="144"/>
      <c r="P333" s="144"/>
      <c r="Q333" s="144"/>
      <c r="R333" s="144"/>
      <c r="S333" s="144"/>
      <c r="T333" s="144"/>
      <c r="U333" s="144"/>
      <c r="V333" s="145"/>
    </row>
    <row r="334" spans="2:22" s="97" customFormat="1" ht="14.25" customHeight="1" thickBot="1" x14ac:dyDescent="0.3">
      <c r="B334" s="100"/>
      <c r="C334" s="70"/>
      <c r="D334" s="71"/>
      <c r="E334" s="71"/>
      <c r="F334" s="71"/>
      <c r="G334" s="71"/>
      <c r="H334" s="71"/>
      <c r="I334" s="71"/>
      <c r="J334" s="72"/>
      <c r="K334" s="29" t="str">
        <f>IF(OR(K333="",M332=""),"",SUM(K332:K333))</f>
        <v/>
      </c>
      <c r="L334" s="30"/>
      <c r="M334" s="31" t="str">
        <f>IF(OR(K333="",M332=""),"",SUM(M332:M333))</f>
        <v/>
      </c>
      <c r="N334" s="83"/>
      <c r="O334" s="84"/>
      <c r="P334" s="84"/>
      <c r="Q334" s="84"/>
      <c r="R334" s="84"/>
      <c r="S334" s="84"/>
      <c r="T334" s="84"/>
      <c r="U334" s="84"/>
      <c r="V334" s="85"/>
    </row>
    <row r="335" spans="2:22" s="97" customFormat="1" ht="15" customHeight="1" x14ac:dyDescent="0.25">
      <c r="B335" s="177" t="s">
        <v>43</v>
      </c>
      <c r="C335" s="140" t="str">
        <f>IF(OR(F163="",E125=""),"1º GRUPO C",E124)</f>
        <v>1º GRUPO C</v>
      </c>
      <c r="D335" s="141"/>
      <c r="E335" s="141"/>
      <c r="F335" s="141"/>
      <c r="G335" s="141"/>
      <c r="H335" s="141"/>
      <c r="I335" s="141"/>
      <c r="J335" s="142"/>
      <c r="K335" s="37"/>
      <c r="L335" s="27" t="s">
        <v>33</v>
      </c>
      <c r="M335" s="35"/>
      <c r="N335" s="140" t="str">
        <f>IF(OR(F114="",H114=""),"2º MELHOR 3º LUGAR",Plan2!C5)</f>
        <v>2º MELHOR 3º LUGAR</v>
      </c>
      <c r="O335" s="141"/>
      <c r="P335" s="141"/>
      <c r="Q335" s="141"/>
      <c r="R335" s="141"/>
      <c r="S335" s="141"/>
      <c r="T335" s="141"/>
      <c r="U335" s="141"/>
      <c r="V335" s="142"/>
    </row>
    <row r="336" spans="2:22" s="97" customFormat="1" ht="15.75" customHeight="1" thickBot="1" x14ac:dyDescent="0.3">
      <c r="B336" s="178"/>
      <c r="C336" s="143"/>
      <c r="D336" s="144"/>
      <c r="E336" s="144"/>
      <c r="F336" s="144"/>
      <c r="G336" s="144"/>
      <c r="H336" s="144"/>
      <c r="I336" s="144"/>
      <c r="J336" s="145"/>
      <c r="K336" s="68"/>
      <c r="L336" s="28" t="s">
        <v>33</v>
      </c>
      <c r="M336" s="69"/>
      <c r="N336" s="143"/>
      <c r="O336" s="144"/>
      <c r="P336" s="144"/>
      <c r="Q336" s="144"/>
      <c r="R336" s="144"/>
      <c r="S336" s="144"/>
      <c r="T336" s="144"/>
      <c r="U336" s="144"/>
      <c r="V336" s="145"/>
    </row>
    <row r="337" spans="2:22" s="97" customFormat="1" ht="18" customHeight="1" thickBot="1" x14ac:dyDescent="0.3">
      <c r="B337" s="100"/>
      <c r="C337" s="70"/>
      <c r="D337" s="71"/>
      <c r="E337" s="71"/>
      <c r="F337" s="71"/>
      <c r="G337" s="71"/>
      <c r="H337" s="71"/>
      <c r="I337" s="71"/>
      <c r="J337" s="72"/>
      <c r="K337" s="29" t="str">
        <f>IF(OR(K336="",M335=""),"",SUM(K335:K336))</f>
        <v/>
      </c>
      <c r="L337" s="30"/>
      <c r="M337" s="31" t="str">
        <f>IF(OR(M336="",K335=""),"",SUM(M335:M336))</f>
        <v/>
      </c>
      <c r="N337" s="155"/>
      <c r="O337" s="156"/>
      <c r="P337" s="156"/>
      <c r="Q337" s="156"/>
      <c r="R337" s="156"/>
      <c r="S337" s="156"/>
      <c r="T337" s="156"/>
      <c r="U337" s="156"/>
      <c r="V337" s="157"/>
    </row>
    <row r="338" spans="2:22" s="97" customFormat="1" ht="15" customHeight="1" x14ac:dyDescent="0.25">
      <c r="B338" s="177" t="s">
        <v>45</v>
      </c>
      <c r="C338" s="140" t="str">
        <f>IF(OR(F261="",H261=""),"1º GRUPO E",E222)</f>
        <v>1º GRUPO E</v>
      </c>
      <c r="D338" s="141"/>
      <c r="E338" s="141"/>
      <c r="F338" s="141"/>
      <c r="G338" s="141"/>
      <c r="H338" s="141"/>
      <c r="I338" s="141"/>
      <c r="J338" s="142"/>
      <c r="K338" s="37"/>
      <c r="L338" s="27" t="s">
        <v>33</v>
      </c>
      <c r="M338" s="35"/>
      <c r="N338" s="140" t="str">
        <f>IF(OR(F212="",H212=""),"2º GRUPO D",E174)</f>
        <v>2º GRUPO D</v>
      </c>
      <c r="O338" s="141"/>
      <c r="P338" s="141"/>
      <c r="Q338" s="141"/>
      <c r="R338" s="141"/>
      <c r="S338" s="141"/>
      <c r="T338" s="141"/>
      <c r="U338" s="141"/>
      <c r="V338" s="142"/>
    </row>
    <row r="339" spans="2:22" s="97" customFormat="1" ht="15.75" customHeight="1" thickBot="1" x14ac:dyDescent="0.3">
      <c r="B339" s="178"/>
      <c r="C339" s="143"/>
      <c r="D339" s="144"/>
      <c r="E339" s="144"/>
      <c r="F339" s="144"/>
      <c r="G339" s="144"/>
      <c r="H339" s="144"/>
      <c r="I339" s="144"/>
      <c r="J339" s="145"/>
      <c r="K339" s="68"/>
      <c r="L339" s="28" t="s">
        <v>33</v>
      </c>
      <c r="M339" s="69"/>
      <c r="N339" s="143"/>
      <c r="O339" s="144"/>
      <c r="P339" s="144"/>
      <c r="Q339" s="144"/>
      <c r="R339" s="144"/>
      <c r="S339" s="144"/>
      <c r="T339" s="144"/>
      <c r="U339" s="144"/>
      <c r="V339" s="145"/>
    </row>
    <row r="340" spans="2:22" s="97" customFormat="1" ht="13.5" customHeight="1" thickBot="1" x14ac:dyDescent="0.3">
      <c r="B340" s="48"/>
      <c r="C340" s="70"/>
      <c r="D340" s="71"/>
      <c r="E340" s="71"/>
      <c r="F340" s="71"/>
      <c r="G340" s="71"/>
      <c r="H340" s="71"/>
      <c r="I340" s="71"/>
      <c r="J340" s="72"/>
      <c r="K340" s="32" t="str">
        <f>IF(OR(K339="",M338=""),"",SUM(K338:K339))</f>
        <v/>
      </c>
      <c r="L340" s="30"/>
      <c r="M340" s="33" t="str">
        <f>IF(OR(K339="",M338=""),"",SUM(M338:M339))</f>
        <v/>
      </c>
      <c r="N340" s="179"/>
      <c r="O340" s="180"/>
      <c r="P340" s="180"/>
      <c r="Q340" s="180"/>
      <c r="R340" s="180"/>
      <c r="S340" s="180"/>
      <c r="T340" s="180"/>
      <c r="U340" s="180"/>
      <c r="V340" s="181"/>
    </row>
    <row r="341" spans="2:22" s="97" customFormat="1" ht="15" customHeight="1" thickBot="1" x14ac:dyDescent="0.3">
      <c r="B341" s="51"/>
      <c r="C341" s="101"/>
      <c r="D341" s="101"/>
      <c r="E341" s="101"/>
      <c r="F341" s="101"/>
      <c r="G341" s="101"/>
      <c r="H341" s="101"/>
      <c r="I341" s="101"/>
      <c r="J341" s="101"/>
      <c r="K341" s="99"/>
      <c r="L341" s="52"/>
      <c r="M341" s="98"/>
      <c r="N341" s="98"/>
      <c r="O341" s="98"/>
      <c r="P341" s="98"/>
      <c r="Q341" s="98"/>
      <c r="R341" s="98"/>
      <c r="S341" s="98"/>
      <c r="T341" s="98"/>
    </row>
    <row r="342" spans="2:22" s="97" customFormat="1" ht="15" customHeight="1" x14ac:dyDescent="0.25">
      <c r="B342" s="146" t="s">
        <v>60</v>
      </c>
      <c r="C342" s="147"/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7"/>
      <c r="R342" s="147"/>
      <c r="S342" s="147"/>
      <c r="T342" s="147"/>
      <c r="U342" s="147"/>
      <c r="V342" s="148"/>
    </row>
    <row r="343" spans="2:22" s="97" customFormat="1" ht="15" customHeight="1" x14ac:dyDescent="0.25">
      <c r="B343" s="149"/>
      <c r="C343" s="150"/>
      <c r="D343" s="150"/>
      <c r="E343" s="150"/>
      <c r="F343" s="150"/>
      <c r="G343" s="150"/>
      <c r="H343" s="150"/>
      <c r="I343" s="150"/>
      <c r="J343" s="150"/>
      <c r="K343" s="150"/>
      <c r="L343" s="150"/>
      <c r="M343" s="150"/>
      <c r="N343" s="150"/>
      <c r="O343" s="150"/>
      <c r="P343" s="150"/>
      <c r="Q343" s="150"/>
      <c r="R343" s="150"/>
      <c r="S343" s="150"/>
      <c r="T343" s="150"/>
      <c r="U343" s="150"/>
      <c r="V343" s="151"/>
    </row>
    <row r="344" spans="2:22" s="97" customFormat="1" ht="15.75" customHeight="1" thickBot="1" x14ac:dyDescent="0.3">
      <c r="B344" s="152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4"/>
    </row>
    <row r="345" spans="2:22" s="97" customFormat="1" ht="14.25" customHeight="1" x14ac:dyDescent="0.25">
      <c r="B345" s="65"/>
      <c r="C345" s="66"/>
      <c r="D345" s="66"/>
      <c r="E345" s="66"/>
      <c r="F345" s="66"/>
      <c r="G345" s="66"/>
      <c r="H345" s="62"/>
      <c r="I345" s="171" t="s">
        <v>38</v>
      </c>
      <c r="J345" s="172"/>
      <c r="K345" s="172"/>
      <c r="L345" s="172"/>
      <c r="M345" s="172"/>
      <c r="N345" s="172"/>
      <c r="O345" s="172"/>
      <c r="P345" s="173"/>
      <c r="Q345" s="63"/>
      <c r="R345" s="64"/>
      <c r="S345" s="66"/>
      <c r="T345" s="66"/>
      <c r="U345" s="66"/>
      <c r="V345" s="67"/>
    </row>
    <row r="346" spans="2:22" s="97" customFormat="1" ht="18" customHeight="1" thickBot="1" x14ac:dyDescent="0.3">
      <c r="B346" s="65"/>
      <c r="C346" s="66"/>
      <c r="D346" s="66"/>
      <c r="E346" s="66"/>
      <c r="F346" s="66"/>
      <c r="G346" s="66"/>
      <c r="H346" s="77"/>
      <c r="I346" s="165"/>
      <c r="J346" s="166"/>
      <c r="K346" s="166"/>
      <c r="L346" s="166"/>
      <c r="M346" s="166"/>
      <c r="N346" s="166"/>
      <c r="O346" s="166"/>
      <c r="P346" s="167"/>
      <c r="Q346" s="78"/>
      <c r="R346" s="79"/>
      <c r="S346" s="66"/>
      <c r="T346" s="66"/>
      <c r="U346" s="66"/>
      <c r="V346" s="67"/>
    </row>
    <row r="347" spans="2:22" s="97" customFormat="1" ht="15" customHeight="1" x14ac:dyDescent="0.25">
      <c r="B347" s="140" t="s">
        <v>61</v>
      </c>
      <c r="C347" s="140" t="str">
        <f>IF(OR(K319="",M319=""),"PERDEDOR J1",IF(K319&lt;M319,C317,N317))</f>
        <v>PERDEDOR J1</v>
      </c>
      <c r="D347" s="141"/>
      <c r="E347" s="141"/>
      <c r="F347" s="141"/>
      <c r="G347" s="141"/>
      <c r="H347" s="207"/>
      <c r="I347" s="207"/>
      <c r="J347" s="208"/>
      <c r="K347" s="86"/>
      <c r="L347" s="87" t="s">
        <v>33</v>
      </c>
      <c r="M347" s="88"/>
      <c r="N347" s="140" t="str">
        <f>IF(OR(K322="",M322=""),"PERDEDOR J2",IF(K322&lt;M322,C320,N320))</f>
        <v>PERDEDOR J2</v>
      </c>
      <c r="O347" s="141"/>
      <c r="P347" s="141"/>
      <c r="Q347" s="141"/>
      <c r="R347" s="141"/>
      <c r="S347" s="141"/>
      <c r="T347" s="141"/>
      <c r="U347" s="141"/>
      <c r="V347" s="142"/>
    </row>
    <row r="348" spans="2:22" s="97" customFormat="1" ht="15.75" customHeight="1" thickBot="1" x14ac:dyDescent="0.3">
      <c r="B348" s="161"/>
      <c r="C348" s="143"/>
      <c r="D348" s="144"/>
      <c r="E348" s="144"/>
      <c r="F348" s="144"/>
      <c r="G348" s="144"/>
      <c r="H348" s="144"/>
      <c r="I348" s="144"/>
      <c r="J348" s="145"/>
      <c r="K348" s="75"/>
      <c r="L348" s="40" t="s">
        <v>33</v>
      </c>
      <c r="M348" s="76"/>
      <c r="N348" s="143"/>
      <c r="O348" s="144"/>
      <c r="P348" s="144"/>
      <c r="Q348" s="144"/>
      <c r="R348" s="144"/>
      <c r="S348" s="144"/>
      <c r="T348" s="144"/>
      <c r="U348" s="144"/>
      <c r="V348" s="145"/>
    </row>
    <row r="349" spans="2:22" s="97" customFormat="1" ht="12.75" customHeight="1" thickBot="1" x14ac:dyDescent="0.3">
      <c r="B349" s="41"/>
      <c r="C349" s="42"/>
      <c r="D349" s="43"/>
      <c r="E349" s="43"/>
      <c r="F349" s="43"/>
      <c r="G349" s="43"/>
      <c r="H349" s="43"/>
      <c r="I349" s="43"/>
      <c r="J349" s="44"/>
      <c r="K349" s="45" t="str">
        <f>IF(OR(K347="",M347=""),"",SUM(K347:K348))</f>
        <v/>
      </c>
      <c r="L349" s="46"/>
      <c r="M349" s="47" t="str">
        <f>IF(OR(K347="",M347=""),"",SUM(M347:M348))</f>
        <v/>
      </c>
      <c r="N349" s="155"/>
      <c r="O349" s="156"/>
      <c r="P349" s="156"/>
      <c r="Q349" s="156"/>
      <c r="R349" s="156"/>
      <c r="S349" s="156"/>
      <c r="T349" s="156"/>
      <c r="U349" s="156"/>
      <c r="V349" s="157"/>
    </row>
    <row r="350" spans="2:22" s="97" customFormat="1" ht="15" customHeight="1" x14ac:dyDescent="0.25">
      <c r="B350" s="161" t="s">
        <v>62</v>
      </c>
      <c r="C350" s="140" t="str">
        <f>IF(OR(K325="",M325=""),"PERDEDOR J3",IF(K325&lt;M325,C323,N323))</f>
        <v>PERDEDOR J3</v>
      </c>
      <c r="D350" s="141"/>
      <c r="E350" s="141"/>
      <c r="F350" s="141"/>
      <c r="G350" s="141"/>
      <c r="H350" s="141"/>
      <c r="I350" s="141"/>
      <c r="J350" s="142"/>
      <c r="K350" s="73"/>
      <c r="L350" s="27" t="s">
        <v>33</v>
      </c>
      <c r="M350" s="74"/>
      <c r="N350" s="140" t="str">
        <f>IF(OR(K328="",M328=""),"PERDEDOR J4",IF(K328&lt;M328,C326,N326))</f>
        <v>PERDEDOR J4</v>
      </c>
      <c r="O350" s="141"/>
      <c r="P350" s="141"/>
      <c r="Q350" s="141"/>
      <c r="R350" s="141"/>
      <c r="S350" s="141"/>
      <c r="T350" s="141"/>
      <c r="U350" s="141"/>
      <c r="V350" s="142"/>
    </row>
    <row r="351" spans="2:22" s="97" customFormat="1" ht="15.75" customHeight="1" thickBot="1" x14ac:dyDescent="0.3">
      <c r="B351" s="161"/>
      <c r="C351" s="143"/>
      <c r="D351" s="144"/>
      <c r="E351" s="144"/>
      <c r="F351" s="144"/>
      <c r="G351" s="144"/>
      <c r="H351" s="144"/>
      <c r="I351" s="144"/>
      <c r="J351" s="145"/>
      <c r="K351" s="68"/>
      <c r="L351" s="28" t="s">
        <v>33</v>
      </c>
      <c r="M351" s="69"/>
      <c r="N351" s="143"/>
      <c r="O351" s="144"/>
      <c r="P351" s="144"/>
      <c r="Q351" s="144"/>
      <c r="R351" s="144"/>
      <c r="S351" s="144"/>
      <c r="T351" s="144"/>
      <c r="U351" s="144"/>
      <c r="V351" s="145"/>
    </row>
    <row r="352" spans="2:22" s="97" customFormat="1" ht="15.75" thickBot="1" x14ac:dyDescent="0.3">
      <c r="B352" s="48"/>
      <c r="C352" s="48"/>
      <c r="D352" s="49"/>
      <c r="E352" s="49"/>
      <c r="F352" s="49"/>
      <c r="G352" s="49"/>
      <c r="H352" s="49"/>
      <c r="I352" s="49"/>
      <c r="J352" s="50"/>
      <c r="K352" s="39" t="str">
        <f>IF(OR(K350="",M350=""),"",SUM(K350:K351))</f>
        <v/>
      </c>
      <c r="L352" s="30"/>
      <c r="M352" s="38" t="str">
        <f>IF(OR(K350="",M350=""),"",SUM(M350:M351))</f>
        <v/>
      </c>
      <c r="N352" s="158"/>
      <c r="O352" s="159"/>
      <c r="P352" s="159"/>
      <c r="Q352" s="159"/>
      <c r="R352" s="159"/>
      <c r="S352" s="159"/>
      <c r="T352" s="159"/>
      <c r="U352" s="159"/>
      <c r="V352" s="160"/>
    </row>
    <row r="353" spans="2:22" s="97" customFormat="1" ht="15" customHeight="1" x14ac:dyDescent="0.25">
      <c r="B353" s="140" t="s">
        <v>64</v>
      </c>
      <c r="C353" s="140" t="str">
        <f>IF(OR(K331="",M331=""),"PERDEDOR J5",IF(K331&lt;M331,C329,N329))</f>
        <v>PERDEDOR J5</v>
      </c>
      <c r="D353" s="141"/>
      <c r="E353" s="141"/>
      <c r="F353" s="141"/>
      <c r="G353" s="141"/>
      <c r="H353" s="141"/>
      <c r="I353" s="141"/>
      <c r="J353" s="142"/>
      <c r="K353" s="73"/>
      <c r="L353" s="27" t="s">
        <v>33</v>
      </c>
      <c r="M353" s="74"/>
      <c r="N353" s="140" t="str">
        <f>IF(OR(K334="",M334=""),"PERDEDOR J6",IF(K334&lt;M334,C332,N332))</f>
        <v>PERDEDOR J6</v>
      </c>
      <c r="O353" s="141"/>
      <c r="P353" s="141"/>
      <c r="Q353" s="141"/>
      <c r="R353" s="141"/>
      <c r="S353" s="141"/>
      <c r="T353" s="141"/>
      <c r="U353" s="141"/>
      <c r="V353" s="142"/>
    </row>
    <row r="354" spans="2:22" s="97" customFormat="1" ht="15.75" customHeight="1" thickBot="1" x14ac:dyDescent="0.3">
      <c r="B354" s="161"/>
      <c r="C354" s="143"/>
      <c r="D354" s="144"/>
      <c r="E354" s="144"/>
      <c r="F354" s="144"/>
      <c r="G354" s="144"/>
      <c r="H354" s="144"/>
      <c r="I354" s="144"/>
      <c r="J354" s="145"/>
      <c r="K354" s="75"/>
      <c r="L354" s="40" t="s">
        <v>33</v>
      </c>
      <c r="M354" s="76"/>
      <c r="N354" s="143"/>
      <c r="O354" s="144"/>
      <c r="P354" s="144"/>
      <c r="Q354" s="144"/>
      <c r="R354" s="144"/>
      <c r="S354" s="144"/>
      <c r="T354" s="144"/>
      <c r="U354" s="144"/>
      <c r="V354" s="145"/>
    </row>
    <row r="355" spans="2:22" s="97" customFormat="1" ht="18" customHeight="1" thickBot="1" x14ac:dyDescent="0.3">
      <c r="B355" s="41"/>
      <c r="C355" s="42"/>
      <c r="D355" s="43"/>
      <c r="E355" s="43"/>
      <c r="F355" s="43"/>
      <c r="G355" s="43"/>
      <c r="H355" s="43"/>
      <c r="I355" s="43"/>
      <c r="J355" s="44"/>
      <c r="K355" s="45" t="str">
        <f>IF(OR(K353="",M353=""),"",SUM(K353:K354))</f>
        <v/>
      </c>
      <c r="L355" s="46"/>
      <c r="M355" s="47" t="str">
        <f>IF(OR(K353="",M353=""),"",SUM(M353:M354))</f>
        <v/>
      </c>
      <c r="N355" s="155"/>
      <c r="O355" s="156"/>
      <c r="P355" s="156"/>
      <c r="Q355" s="156"/>
      <c r="R355" s="156"/>
      <c r="S355" s="156"/>
      <c r="T355" s="156"/>
      <c r="U355" s="156"/>
      <c r="V355" s="157"/>
    </row>
    <row r="356" spans="2:22" s="97" customFormat="1" ht="15" customHeight="1" x14ac:dyDescent="0.25">
      <c r="B356" s="161" t="s">
        <v>65</v>
      </c>
      <c r="C356" s="140" t="str">
        <f>IF(OR(K337="",M337=""),"PERDEDOR J7",IF(K337&lt;M337,C335,N334))</f>
        <v>PERDEDOR J7</v>
      </c>
      <c r="D356" s="141"/>
      <c r="E356" s="141"/>
      <c r="F356" s="141"/>
      <c r="G356" s="141"/>
      <c r="H356" s="141"/>
      <c r="I356" s="141"/>
      <c r="J356" s="142"/>
      <c r="K356" s="73"/>
      <c r="L356" s="27" t="s">
        <v>33</v>
      </c>
      <c r="M356" s="74"/>
      <c r="N356" s="140" t="str">
        <f>IF(OR(K340="",M340=""),"PERDEDOR J8",IF(K340&lt;M340,C338,N338))</f>
        <v>PERDEDOR J8</v>
      </c>
      <c r="O356" s="141"/>
      <c r="P356" s="141"/>
      <c r="Q356" s="141"/>
      <c r="R356" s="141"/>
      <c r="S356" s="141"/>
      <c r="T356" s="141"/>
      <c r="U356" s="141"/>
      <c r="V356" s="142"/>
    </row>
    <row r="357" spans="2:22" s="97" customFormat="1" ht="15.75" customHeight="1" thickBot="1" x14ac:dyDescent="0.3">
      <c r="B357" s="161"/>
      <c r="C357" s="143"/>
      <c r="D357" s="144"/>
      <c r="E357" s="144"/>
      <c r="F357" s="144"/>
      <c r="G357" s="144"/>
      <c r="H357" s="144"/>
      <c r="I357" s="144"/>
      <c r="J357" s="145"/>
      <c r="K357" s="68"/>
      <c r="L357" s="28" t="s">
        <v>33</v>
      </c>
      <c r="M357" s="69"/>
      <c r="N357" s="143"/>
      <c r="O357" s="144"/>
      <c r="P357" s="144"/>
      <c r="Q357" s="144"/>
      <c r="R357" s="144"/>
      <c r="S357" s="144"/>
      <c r="T357" s="144"/>
      <c r="U357" s="144"/>
      <c r="V357" s="145"/>
    </row>
    <row r="358" spans="2:22" s="97" customFormat="1" ht="15.75" thickBot="1" x14ac:dyDescent="0.3">
      <c r="B358" s="48"/>
      <c r="C358" s="48"/>
      <c r="D358" s="49"/>
      <c r="E358" s="49"/>
      <c r="F358" s="49"/>
      <c r="G358" s="49"/>
      <c r="H358" s="49"/>
      <c r="I358" s="49"/>
      <c r="J358" s="50"/>
      <c r="K358" s="39" t="str">
        <f>IF(OR(K356="",M356=""),"",SUM(K356:K357))</f>
        <v/>
      </c>
      <c r="L358" s="30"/>
      <c r="M358" s="38" t="str">
        <f>IF(OR(K356="",M356=""),"",SUM(M356:M357))</f>
        <v/>
      </c>
      <c r="N358" s="174"/>
      <c r="O358" s="175"/>
      <c r="P358" s="175"/>
      <c r="Q358" s="175"/>
      <c r="R358" s="175"/>
      <c r="S358" s="175"/>
      <c r="T358" s="175"/>
      <c r="U358" s="175"/>
      <c r="V358" s="176"/>
    </row>
    <row r="359" spans="2:22" s="97" customFormat="1" ht="16.5" customHeight="1" thickBot="1" x14ac:dyDescent="0.3">
      <c r="B359" s="51"/>
      <c r="C359" s="101"/>
      <c r="D359" s="101"/>
      <c r="E359" s="101"/>
      <c r="F359" s="101"/>
      <c r="G359" s="101"/>
      <c r="H359" s="101"/>
      <c r="I359" s="101"/>
      <c r="J359" s="101"/>
      <c r="K359" s="99"/>
      <c r="L359" s="52"/>
      <c r="M359" s="98"/>
      <c r="N359" s="98"/>
      <c r="O359" s="98"/>
      <c r="P359" s="98"/>
      <c r="Q359" s="98"/>
      <c r="R359" s="98"/>
      <c r="S359" s="98"/>
      <c r="T359" s="98"/>
    </row>
    <row r="360" spans="2:22" s="97" customFormat="1" ht="15" customHeight="1" x14ac:dyDescent="0.25">
      <c r="B360" s="146" t="s">
        <v>77</v>
      </c>
      <c r="C360" s="147"/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7"/>
      <c r="R360" s="147"/>
      <c r="S360" s="147"/>
      <c r="T360" s="147"/>
      <c r="U360" s="147"/>
      <c r="V360" s="148"/>
    </row>
    <row r="361" spans="2:22" s="97" customFormat="1" ht="15" customHeight="1" x14ac:dyDescent="0.25">
      <c r="B361" s="149"/>
      <c r="C361" s="150"/>
      <c r="D361" s="150"/>
      <c r="E361" s="150"/>
      <c r="F361" s="150"/>
      <c r="G361" s="150"/>
      <c r="H361" s="150"/>
      <c r="I361" s="150"/>
      <c r="J361" s="150"/>
      <c r="K361" s="150"/>
      <c r="L361" s="150"/>
      <c r="M361" s="150"/>
      <c r="N361" s="150"/>
      <c r="O361" s="150"/>
      <c r="P361" s="150"/>
      <c r="Q361" s="150"/>
      <c r="R361" s="150"/>
      <c r="S361" s="150"/>
      <c r="T361" s="150"/>
      <c r="U361" s="150"/>
      <c r="V361" s="151"/>
    </row>
    <row r="362" spans="2:22" s="97" customFormat="1" ht="15.75" customHeight="1" thickBot="1" x14ac:dyDescent="0.3">
      <c r="B362" s="152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4"/>
    </row>
    <row r="363" spans="2:22" s="97" customFormat="1" ht="15.75" customHeight="1" x14ac:dyDescent="0.25">
      <c r="B363" s="65"/>
      <c r="C363" s="66"/>
      <c r="D363" s="66"/>
      <c r="E363" s="66"/>
      <c r="F363" s="66"/>
      <c r="G363" s="66"/>
      <c r="H363" s="66"/>
      <c r="I363" s="171" t="s">
        <v>38</v>
      </c>
      <c r="J363" s="172"/>
      <c r="K363" s="172"/>
      <c r="L363" s="172"/>
      <c r="M363" s="172"/>
      <c r="N363" s="172"/>
      <c r="O363" s="172"/>
      <c r="P363" s="173"/>
      <c r="Q363" s="66"/>
      <c r="R363" s="66"/>
      <c r="S363" s="66"/>
      <c r="T363" s="150"/>
      <c r="U363" s="150"/>
      <c r="V363" s="151"/>
    </row>
    <row r="364" spans="2:22" s="97" customFormat="1" ht="14.25" customHeight="1" thickBot="1" x14ac:dyDescent="0.3">
      <c r="B364" s="65"/>
      <c r="C364" s="66"/>
      <c r="D364" s="66"/>
      <c r="E364" s="66"/>
      <c r="F364" s="66"/>
      <c r="G364" s="66"/>
      <c r="H364" s="66"/>
      <c r="I364" s="165"/>
      <c r="J364" s="166"/>
      <c r="K364" s="166"/>
      <c r="L364" s="166"/>
      <c r="M364" s="166"/>
      <c r="N364" s="166"/>
      <c r="O364" s="166"/>
      <c r="P364" s="167"/>
      <c r="Q364" s="66"/>
      <c r="R364" s="66"/>
      <c r="S364" s="66"/>
      <c r="T364" s="150"/>
      <c r="U364" s="150"/>
      <c r="V364" s="151"/>
    </row>
    <row r="365" spans="2:22" s="97" customFormat="1" ht="15" customHeight="1" x14ac:dyDescent="0.25">
      <c r="B365" s="140" t="s">
        <v>66</v>
      </c>
      <c r="C365" s="140" t="str">
        <f>IF(OR(K319="",M319=""),"VENCEDOR J1",IF(K319&gt;M319,C317,N317))</f>
        <v>VENCEDOR J1</v>
      </c>
      <c r="D365" s="141"/>
      <c r="E365" s="141"/>
      <c r="F365" s="141"/>
      <c r="G365" s="141"/>
      <c r="H365" s="141"/>
      <c r="I365" s="141"/>
      <c r="J365" s="142"/>
      <c r="K365" s="73"/>
      <c r="L365" s="27" t="s">
        <v>33</v>
      </c>
      <c r="M365" s="74"/>
      <c r="N365" s="140" t="str">
        <f>IF(OR(K322="",M322=""),"VENCEDOR J2",IF(K322&gt;M322,C320,N320))</f>
        <v>VENCEDOR J2</v>
      </c>
      <c r="O365" s="141"/>
      <c r="P365" s="141"/>
      <c r="Q365" s="141"/>
      <c r="R365" s="141"/>
      <c r="S365" s="141"/>
      <c r="T365" s="141"/>
      <c r="U365" s="141"/>
      <c r="V365" s="142"/>
    </row>
    <row r="366" spans="2:22" s="97" customFormat="1" ht="15.75" customHeight="1" thickBot="1" x14ac:dyDescent="0.3">
      <c r="B366" s="161"/>
      <c r="C366" s="143"/>
      <c r="D366" s="144"/>
      <c r="E366" s="144"/>
      <c r="F366" s="144"/>
      <c r="G366" s="144"/>
      <c r="H366" s="144"/>
      <c r="I366" s="144"/>
      <c r="J366" s="145"/>
      <c r="K366" s="75"/>
      <c r="L366" s="40" t="s">
        <v>33</v>
      </c>
      <c r="M366" s="76"/>
      <c r="N366" s="143"/>
      <c r="O366" s="144"/>
      <c r="P366" s="144"/>
      <c r="Q366" s="144"/>
      <c r="R366" s="144"/>
      <c r="S366" s="144"/>
      <c r="T366" s="144"/>
      <c r="U366" s="144"/>
      <c r="V366" s="145"/>
    </row>
    <row r="367" spans="2:22" s="97" customFormat="1" ht="17.25" customHeight="1" thickBot="1" x14ac:dyDescent="0.3">
      <c r="B367" s="41"/>
      <c r="C367" s="42"/>
      <c r="D367" s="43"/>
      <c r="E367" s="43"/>
      <c r="F367" s="43"/>
      <c r="G367" s="43"/>
      <c r="H367" s="43"/>
      <c r="I367" s="43"/>
      <c r="J367" s="44"/>
      <c r="K367" s="45" t="str">
        <f>IF(OR(K366="",L305=""),"",SUM(K365:K366))</f>
        <v/>
      </c>
      <c r="L367" s="46"/>
      <c r="M367" s="47" t="str">
        <f>IF(OR(K366="",M365=""),"",SUM(M365:M366))</f>
        <v/>
      </c>
      <c r="N367" s="155"/>
      <c r="O367" s="156"/>
      <c r="P367" s="156"/>
      <c r="Q367" s="156"/>
      <c r="R367" s="156"/>
      <c r="S367" s="156"/>
      <c r="T367" s="156"/>
      <c r="U367" s="156"/>
      <c r="V367" s="157"/>
    </row>
    <row r="368" spans="2:22" s="97" customFormat="1" ht="15" customHeight="1" x14ac:dyDescent="0.25">
      <c r="B368" s="161" t="s">
        <v>67</v>
      </c>
      <c r="C368" s="140" t="str">
        <f>IF(OR(K325="",M325=""),"VENCEDOR J3",IF(K325&gt;M325,C323,N323))</f>
        <v>VENCEDOR J3</v>
      </c>
      <c r="D368" s="141"/>
      <c r="E368" s="141"/>
      <c r="F368" s="141"/>
      <c r="G368" s="141"/>
      <c r="H368" s="141"/>
      <c r="I368" s="141"/>
      <c r="J368" s="142"/>
      <c r="K368" s="73"/>
      <c r="L368" s="27" t="s">
        <v>33</v>
      </c>
      <c r="M368" s="74"/>
      <c r="N368" s="140" t="str">
        <f>IF(OR(K328="",M328=""),"VENCEDOR J4",IF(K328&gt;M328,C326,N326))</f>
        <v>VENCEDOR J4</v>
      </c>
      <c r="O368" s="141"/>
      <c r="P368" s="141"/>
      <c r="Q368" s="141"/>
      <c r="R368" s="141"/>
      <c r="S368" s="141"/>
      <c r="T368" s="141"/>
      <c r="U368" s="141"/>
      <c r="V368" s="142"/>
    </row>
    <row r="369" spans="2:27" s="97" customFormat="1" ht="15.75" customHeight="1" thickBot="1" x14ac:dyDescent="0.3">
      <c r="B369" s="161"/>
      <c r="C369" s="143"/>
      <c r="D369" s="144"/>
      <c r="E369" s="144"/>
      <c r="F369" s="144"/>
      <c r="G369" s="144"/>
      <c r="H369" s="144"/>
      <c r="I369" s="144"/>
      <c r="J369" s="145"/>
      <c r="K369" s="68"/>
      <c r="L369" s="28" t="s">
        <v>33</v>
      </c>
      <c r="M369" s="69"/>
      <c r="N369" s="143"/>
      <c r="O369" s="144"/>
      <c r="P369" s="144"/>
      <c r="Q369" s="144"/>
      <c r="R369" s="144"/>
      <c r="S369" s="144"/>
      <c r="T369" s="144"/>
      <c r="U369" s="144"/>
      <c r="V369" s="145"/>
    </row>
    <row r="370" spans="2:27" s="97" customFormat="1" ht="15.75" thickBot="1" x14ac:dyDescent="0.3">
      <c r="B370" s="48"/>
      <c r="C370" s="48"/>
      <c r="D370" s="49"/>
      <c r="E370" s="49"/>
      <c r="F370" s="49"/>
      <c r="G370" s="49"/>
      <c r="H370" s="49"/>
      <c r="I370" s="49"/>
      <c r="J370" s="50"/>
      <c r="K370" s="39" t="str">
        <f>IF(OR(K369="",M368=""),"",SUM(K368:K369))</f>
        <v/>
      </c>
      <c r="L370" s="30"/>
      <c r="M370" s="38" t="str">
        <f>IF(OR(K369="",M368=""),"",SUM(M368:M369))</f>
        <v/>
      </c>
      <c r="N370" s="158"/>
      <c r="O370" s="159"/>
      <c r="P370" s="159"/>
      <c r="Q370" s="159"/>
      <c r="R370" s="159"/>
      <c r="S370" s="159"/>
      <c r="T370" s="159"/>
      <c r="U370" s="159"/>
      <c r="V370" s="160"/>
    </row>
    <row r="371" spans="2:27" s="97" customFormat="1" ht="15" customHeight="1" x14ac:dyDescent="0.25">
      <c r="B371" s="140" t="s">
        <v>68</v>
      </c>
      <c r="C371" s="140" t="str">
        <f>IF(OR(K331="",M331=""),"VENCEDOR J5",IF(K331&gt;M331,C329,N329))</f>
        <v>VENCEDOR J5</v>
      </c>
      <c r="D371" s="141"/>
      <c r="E371" s="141"/>
      <c r="F371" s="141"/>
      <c r="G371" s="141"/>
      <c r="H371" s="141"/>
      <c r="I371" s="141"/>
      <c r="J371" s="142"/>
      <c r="K371" s="73"/>
      <c r="L371" s="27" t="s">
        <v>33</v>
      </c>
      <c r="M371" s="74"/>
      <c r="N371" s="140" t="str">
        <f>IF(OR(K334="",M334=""),"VENCEDOR J6",IF(K334&gt;M334,C332,N332))</f>
        <v>VENCEDOR J6</v>
      </c>
      <c r="O371" s="141"/>
      <c r="P371" s="141"/>
      <c r="Q371" s="141"/>
      <c r="R371" s="141"/>
      <c r="S371" s="141"/>
      <c r="T371" s="141"/>
      <c r="U371" s="141"/>
      <c r="V371" s="142"/>
    </row>
    <row r="372" spans="2:27" s="97" customFormat="1" ht="15.75" customHeight="1" thickBot="1" x14ac:dyDescent="0.3">
      <c r="B372" s="161"/>
      <c r="C372" s="143"/>
      <c r="D372" s="144"/>
      <c r="E372" s="144"/>
      <c r="F372" s="144"/>
      <c r="G372" s="144"/>
      <c r="H372" s="144"/>
      <c r="I372" s="144"/>
      <c r="J372" s="145"/>
      <c r="K372" s="75"/>
      <c r="L372" s="40" t="s">
        <v>33</v>
      </c>
      <c r="M372" s="76"/>
      <c r="N372" s="143"/>
      <c r="O372" s="144"/>
      <c r="P372" s="144"/>
      <c r="Q372" s="144"/>
      <c r="R372" s="144"/>
      <c r="S372" s="144"/>
      <c r="T372" s="144"/>
      <c r="U372" s="144"/>
      <c r="V372" s="145"/>
    </row>
    <row r="373" spans="2:27" s="97" customFormat="1" ht="15.75" customHeight="1" thickBot="1" x14ac:dyDescent="0.3">
      <c r="B373" s="41"/>
      <c r="C373" s="42"/>
      <c r="D373" s="43"/>
      <c r="E373" s="43"/>
      <c r="F373" s="43"/>
      <c r="G373" s="43"/>
      <c r="H373" s="43"/>
      <c r="I373" s="43"/>
      <c r="J373" s="44"/>
      <c r="K373" s="45" t="str">
        <f>IF(OR(K372="",M371=""),"",SUM(K371:K372))</f>
        <v/>
      </c>
      <c r="L373" s="46"/>
      <c r="M373" s="47" t="str">
        <f>IF(OR(K372="",M371=""),"",SUM(M371:M372))</f>
        <v/>
      </c>
      <c r="N373" s="155"/>
      <c r="O373" s="156"/>
      <c r="P373" s="156"/>
      <c r="Q373" s="156"/>
      <c r="R373" s="156"/>
      <c r="S373" s="156"/>
      <c r="T373" s="156"/>
      <c r="U373" s="156"/>
      <c r="V373" s="157"/>
    </row>
    <row r="374" spans="2:27" s="97" customFormat="1" ht="15" customHeight="1" x14ac:dyDescent="0.25">
      <c r="B374" s="161" t="s">
        <v>70</v>
      </c>
      <c r="C374" s="140" t="str">
        <f>IF(OR(K337="",M337=""),"VENCEDOR J7",IF(K337&gt;M337,C335,N334))</f>
        <v>VENCEDOR J7</v>
      </c>
      <c r="D374" s="141"/>
      <c r="E374" s="141"/>
      <c r="F374" s="141"/>
      <c r="G374" s="141"/>
      <c r="H374" s="141"/>
      <c r="I374" s="141"/>
      <c r="J374" s="142"/>
      <c r="K374" s="73"/>
      <c r="L374" s="27" t="s">
        <v>33</v>
      </c>
      <c r="M374" s="74"/>
      <c r="N374" s="140" t="str">
        <f>IF(OR(K340="",M340=""),"VENCEDOR J8",IF(K340&gt;M340,C338,N338))</f>
        <v>VENCEDOR J8</v>
      </c>
      <c r="O374" s="141"/>
      <c r="P374" s="141"/>
      <c r="Q374" s="141"/>
      <c r="R374" s="141"/>
      <c r="S374" s="141"/>
      <c r="T374" s="141"/>
      <c r="U374" s="141"/>
      <c r="V374" s="142"/>
      <c r="AA374" s="96"/>
    </row>
    <row r="375" spans="2:27" s="97" customFormat="1" ht="15.75" customHeight="1" thickBot="1" x14ac:dyDescent="0.3">
      <c r="B375" s="161"/>
      <c r="C375" s="143"/>
      <c r="D375" s="144"/>
      <c r="E375" s="144"/>
      <c r="F375" s="144"/>
      <c r="G375" s="144"/>
      <c r="H375" s="144"/>
      <c r="I375" s="144"/>
      <c r="J375" s="145"/>
      <c r="K375" s="68"/>
      <c r="L375" s="28" t="s">
        <v>33</v>
      </c>
      <c r="M375" s="69"/>
      <c r="N375" s="143"/>
      <c r="O375" s="144"/>
      <c r="P375" s="144"/>
      <c r="Q375" s="144"/>
      <c r="R375" s="144"/>
      <c r="S375" s="144"/>
      <c r="T375" s="144"/>
      <c r="U375" s="144"/>
      <c r="V375" s="145"/>
    </row>
    <row r="376" spans="2:27" s="97" customFormat="1" ht="15.75" thickBot="1" x14ac:dyDescent="0.3">
      <c r="B376" s="48"/>
      <c r="C376" s="48"/>
      <c r="D376" s="49"/>
      <c r="E376" s="49"/>
      <c r="F376" s="49"/>
      <c r="G376" s="49"/>
      <c r="H376" s="49"/>
      <c r="I376" s="49"/>
      <c r="J376" s="50"/>
      <c r="K376" s="39" t="str">
        <f>IF(OR(K375="",M374=""),"",SUM(K374:K375))</f>
        <v/>
      </c>
      <c r="L376" s="30"/>
      <c r="M376" s="38" t="str">
        <f>IF(OR(K375="",M374=""),"",SUM(M374:M375))</f>
        <v/>
      </c>
      <c r="N376" s="174"/>
      <c r="O376" s="175"/>
      <c r="P376" s="175"/>
      <c r="Q376" s="175"/>
      <c r="R376" s="175"/>
      <c r="S376" s="175"/>
      <c r="T376" s="175"/>
      <c r="U376" s="175"/>
      <c r="V376" s="176"/>
    </row>
    <row r="377" spans="2:27" s="97" customFormat="1" ht="15.75" thickBot="1" x14ac:dyDescent="0.3">
      <c r="B377" s="51"/>
      <c r="C377" s="51"/>
      <c r="D377" s="51"/>
      <c r="E377" s="51"/>
      <c r="F377" s="51"/>
      <c r="G377" s="51"/>
      <c r="H377" s="51"/>
      <c r="I377" s="51"/>
      <c r="J377" s="51"/>
      <c r="K377" s="98"/>
      <c r="L377" s="52"/>
      <c r="M377" s="99"/>
      <c r="N377" s="99"/>
      <c r="O377" s="99"/>
      <c r="P377" s="99"/>
      <c r="Q377" s="99"/>
      <c r="R377" s="99"/>
      <c r="S377" s="99"/>
      <c r="T377" s="99"/>
    </row>
    <row r="378" spans="2:27" s="97" customFormat="1" ht="15" customHeight="1" x14ac:dyDescent="0.25">
      <c r="B378" s="146" t="s">
        <v>78</v>
      </c>
      <c r="C378" s="147"/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7"/>
      <c r="R378" s="147"/>
      <c r="S378" s="147"/>
      <c r="T378" s="147"/>
      <c r="U378" s="147"/>
      <c r="V378" s="148"/>
    </row>
    <row r="379" spans="2:27" s="97" customFormat="1" ht="15" customHeight="1" x14ac:dyDescent="0.25">
      <c r="B379" s="149"/>
      <c r="C379" s="150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0"/>
      <c r="O379" s="150"/>
      <c r="P379" s="150"/>
      <c r="Q379" s="150"/>
      <c r="R379" s="150"/>
      <c r="S379" s="150"/>
      <c r="T379" s="150"/>
      <c r="U379" s="150"/>
      <c r="V379" s="151"/>
    </row>
    <row r="380" spans="2:27" s="97" customFormat="1" ht="15.75" customHeight="1" thickBot="1" x14ac:dyDescent="0.3">
      <c r="B380" s="152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4"/>
    </row>
    <row r="381" spans="2:27" s="97" customFormat="1" ht="17.25" customHeight="1" x14ac:dyDescent="0.25">
      <c r="B381" s="65"/>
      <c r="C381" s="66"/>
      <c r="D381" s="66"/>
      <c r="E381" s="66"/>
      <c r="F381" s="66"/>
      <c r="G381" s="66"/>
      <c r="H381" s="66"/>
      <c r="I381" s="162" t="s">
        <v>42</v>
      </c>
      <c r="J381" s="163"/>
      <c r="K381" s="163"/>
      <c r="L381" s="163"/>
      <c r="M381" s="163"/>
      <c r="N381" s="163"/>
      <c r="O381" s="163"/>
      <c r="P381" s="164"/>
      <c r="Q381" s="146"/>
      <c r="R381" s="147"/>
      <c r="S381" s="147"/>
      <c r="T381" s="147"/>
      <c r="U381" s="147"/>
      <c r="V381" s="148"/>
    </row>
    <row r="382" spans="2:27" s="97" customFormat="1" ht="17.25" customHeight="1" thickBot="1" x14ac:dyDescent="0.3">
      <c r="B382" s="65"/>
      <c r="C382" s="66"/>
      <c r="D382" s="66"/>
      <c r="E382" s="66"/>
      <c r="F382" s="66"/>
      <c r="G382" s="66"/>
      <c r="H382" s="66"/>
      <c r="I382" s="165"/>
      <c r="J382" s="166"/>
      <c r="K382" s="166"/>
      <c r="L382" s="166"/>
      <c r="M382" s="166"/>
      <c r="N382" s="166"/>
      <c r="O382" s="166"/>
      <c r="P382" s="167"/>
      <c r="Q382" s="152"/>
      <c r="R382" s="153"/>
      <c r="S382" s="153"/>
      <c r="T382" s="153"/>
      <c r="U382" s="153"/>
      <c r="V382" s="154"/>
    </row>
    <row r="383" spans="2:27" s="97" customFormat="1" ht="15" customHeight="1" x14ac:dyDescent="0.25">
      <c r="B383" s="140" t="s">
        <v>71</v>
      </c>
      <c r="C383" s="140" t="str">
        <f>IF(OR(K326="",M326=""),"PERDEDOR J9",IF(K326&lt;M326,C324,N324))</f>
        <v>PERDEDOR J9</v>
      </c>
      <c r="D383" s="141"/>
      <c r="E383" s="141"/>
      <c r="F383" s="141"/>
      <c r="G383" s="141"/>
      <c r="H383" s="141"/>
      <c r="I383" s="141"/>
      <c r="J383" s="142"/>
      <c r="K383" s="73"/>
      <c r="L383" s="27" t="s">
        <v>33</v>
      </c>
      <c r="M383" s="74"/>
      <c r="N383" s="140" t="str">
        <f>IF(OR(K329="",M329=""),"PERDEDOR J10",IF(K329&lt;M329,C327,N327))</f>
        <v>PERDEDOR J10</v>
      </c>
      <c r="O383" s="141"/>
      <c r="P383" s="141"/>
      <c r="Q383" s="141"/>
      <c r="R383" s="141"/>
      <c r="S383" s="141"/>
      <c r="T383" s="141"/>
      <c r="U383" s="141"/>
      <c r="V383" s="142"/>
    </row>
    <row r="384" spans="2:27" s="97" customFormat="1" ht="15.75" customHeight="1" thickBot="1" x14ac:dyDescent="0.3">
      <c r="B384" s="161"/>
      <c r="C384" s="143"/>
      <c r="D384" s="144"/>
      <c r="E384" s="144"/>
      <c r="F384" s="144"/>
      <c r="G384" s="144"/>
      <c r="H384" s="144"/>
      <c r="I384" s="144"/>
      <c r="J384" s="145"/>
      <c r="K384" s="75"/>
      <c r="L384" s="40" t="s">
        <v>33</v>
      </c>
      <c r="M384" s="76"/>
      <c r="N384" s="143"/>
      <c r="O384" s="144"/>
      <c r="P384" s="144"/>
      <c r="Q384" s="144"/>
      <c r="R384" s="144"/>
      <c r="S384" s="144"/>
      <c r="T384" s="144"/>
      <c r="U384" s="144"/>
      <c r="V384" s="145"/>
    </row>
    <row r="385" spans="2:22" s="97" customFormat="1" ht="16.5" customHeight="1" thickBot="1" x14ac:dyDescent="0.3">
      <c r="B385" s="41"/>
      <c r="C385" s="42"/>
      <c r="D385" s="43"/>
      <c r="E385" s="43"/>
      <c r="F385" s="43"/>
      <c r="G385" s="43"/>
      <c r="H385" s="43"/>
      <c r="I385" s="43"/>
      <c r="J385" s="44"/>
      <c r="K385" s="45" t="str">
        <f>IF(OR(K384="",M383=""),"",SUM(K383:K384))</f>
        <v/>
      </c>
      <c r="L385" s="46"/>
      <c r="M385" s="47" t="str">
        <f>IF(OR(K384="",M383=""),"",SUM(M383:M384))</f>
        <v/>
      </c>
      <c r="N385" s="134"/>
      <c r="O385" s="135"/>
      <c r="P385" s="135"/>
      <c r="Q385" s="135"/>
      <c r="R385" s="135"/>
      <c r="S385" s="135"/>
      <c r="T385" s="135"/>
      <c r="U385" s="135"/>
      <c r="V385" s="135"/>
    </row>
    <row r="386" spans="2:22" s="97" customFormat="1" ht="15" customHeight="1" x14ac:dyDescent="0.25">
      <c r="B386" s="161" t="s">
        <v>72</v>
      </c>
      <c r="C386" s="140" t="str">
        <f>IF(OR(K332="",M332=""),"PERDEDOR J11",IF(K332&lt;M332,C330,N330))</f>
        <v>PERDEDOR J11</v>
      </c>
      <c r="D386" s="141"/>
      <c r="E386" s="141"/>
      <c r="F386" s="141"/>
      <c r="G386" s="141"/>
      <c r="H386" s="141"/>
      <c r="I386" s="141"/>
      <c r="J386" s="142"/>
      <c r="K386" s="73"/>
      <c r="L386" s="27" t="s">
        <v>33</v>
      </c>
      <c r="M386" s="74"/>
      <c r="N386" s="140" t="str">
        <f>IF(OR(K335="",M335=""),"PERDEDOR J12",IF(K335&lt;M335,C333,N333))</f>
        <v>PERDEDOR J12</v>
      </c>
      <c r="O386" s="141"/>
      <c r="P386" s="141"/>
      <c r="Q386" s="141"/>
      <c r="R386" s="141"/>
      <c r="S386" s="141"/>
      <c r="T386" s="141"/>
      <c r="U386" s="141"/>
      <c r="V386" s="142"/>
    </row>
    <row r="387" spans="2:22" s="97" customFormat="1" ht="15.75" customHeight="1" thickBot="1" x14ac:dyDescent="0.3">
      <c r="B387" s="161"/>
      <c r="C387" s="143"/>
      <c r="D387" s="144"/>
      <c r="E387" s="144"/>
      <c r="F387" s="144"/>
      <c r="G387" s="144"/>
      <c r="H387" s="144"/>
      <c r="I387" s="144"/>
      <c r="J387" s="145"/>
      <c r="K387" s="68"/>
      <c r="L387" s="28" t="s">
        <v>33</v>
      </c>
      <c r="M387" s="69"/>
      <c r="N387" s="143"/>
      <c r="O387" s="144"/>
      <c r="P387" s="144"/>
      <c r="Q387" s="144"/>
      <c r="R387" s="144"/>
      <c r="S387" s="144"/>
      <c r="T387" s="144"/>
      <c r="U387" s="144"/>
      <c r="V387" s="145"/>
    </row>
    <row r="388" spans="2:22" s="97" customFormat="1" ht="15.75" thickBot="1" x14ac:dyDescent="0.3">
      <c r="B388" s="48"/>
      <c r="C388" s="48"/>
      <c r="D388" s="49"/>
      <c r="E388" s="49"/>
      <c r="F388" s="49"/>
      <c r="G388" s="49"/>
      <c r="H388" s="49"/>
      <c r="I388" s="49"/>
      <c r="J388" s="50"/>
      <c r="K388" s="39" t="str">
        <f>IF(OR(K387="",M386=""),"",SUM(K386:K387))</f>
        <v/>
      </c>
      <c r="L388" s="30"/>
      <c r="M388" s="38" t="str">
        <f>IF(OR(K387="",M386=""),"",SUM(M386:M387))</f>
        <v/>
      </c>
      <c r="N388" s="137"/>
      <c r="O388" s="138"/>
      <c r="P388" s="138"/>
      <c r="Q388" s="138"/>
      <c r="R388" s="138"/>
      <c r="S388" s="138"/>
      <c r="T388" s="138"/>
      <c r="U388" s="138"/>
      <c r="V388" s="139"/>
    </row>
    <row r="389" spans="2:22" s="97" customFormat="1" ht="15.75" thickBot="1" x14ac:dyDescent="0.3">
      <c r="B389" s="51"/>
      <c r="C389" s="51"/>
      <c r="D389" s="51"/>
      <c r="E389" s="51"/>
      <c r="F389" s="51"/>
      <c r="G389" s="51"/>
      <c r="H389" s="51"/>
      <c r="I389" s="51"/>
      <c r="J389" s="51"/>
      <c r="K389" s="98"/>
      <c r="L389" s="52"/>
      <c r="M389" s="99"/>
      <c r="N389" s="99"/>
      <c r="O389" s="99"/>
      <c r="P389" s="99"/>
      <c r="Q389" s="99"/>
      <c r="R389" s="99"/>
      <c r="S389" s="99"/>
      <c r="T389" s="99"/>
    </row>
    <row r="390" spans="2:22" s="97" customFormat="1" ht="15" customHeight="1" x14ac:dyDescent="0.25">
      <c r="B390" s="146" t="s">
        <v>60</v>
      </c>
      <c r="C390" s="147"/>
      <c r="D390" s="147"/>
      <c r="E390" s="147"/>
      <c r="F390" s="147"/>
      <c r="G390" s="147"/>
      <c r="H390" s="147"/>
      <c r="I390" s="147"/>
      <c r="J390" s="147"/>
      <c r="K390" s="147"/>
      <c r="L390" s="147"/>
      <c r="M390" s="147"/>
      <c r="N390" s="147"/>
      <c r="O390" s="147"/>
      <c r="P390" s="147"/>
      <c r="Q390" s="147"/>
      <c r="R390" s="147"/>
      <c r="S390" s="147"/>
      <c r="T390" s="147"/>
      <c r="U390" s="147"/>
      <c r="V390" s="148"/>
    </row>
    <row r="391" spans="2:22" s="97" customFormat="1" ht="15" customHeight="1" x14ac:dyDescent="0.25">
      <c r="B391" s="149"/>
      <c r="C391" s="150"/>
      <c r="D391" s="150"/>
      <c r="E391" s="150"/>
      <c r="F391" s="150"/>
      <c r="G391" s="150"/>
      <c r="H391" s="150"/>
      <c r="I391" s="150"/>
      <c r="J391" s="150"/>
      <c r="K391" s="150"/>
      <c r="L391" s="150"/>
      <c r="M391" s="150"/>
      <c r="N391" s="150"/>
      <c r="O391" s="150"/>
      <c r="P391" s="150"/>
      <c r="Q391" s="150"/>
      <c r="R391" s="150"/>
      <c r="S391" s="150"/>
      <c r="T391" s="150"/>
      <c r="U391" s="150"/>
      <c r="V391" s="151"/>
    </row>
    <row r="392" spans="2:22" s="97" customFormat="1" ht="15.75" customHeight="1" thickBot="1" x14ac:dyDescent="0.3">
      <c r="B392" s="152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4"/>
    </row>
    <row r="393" spans="2:22" s="97" customFormat="1" ht="16.5" customHeight="1" x14ac:dyDescent="0.25">
      <c r="B393" s="65"/>
      <c r="C393" s="66"/>
      <c r="D393" s="66"/>
      <c r="E393" s="66"/>
      <c r="F393" s="66"/>
      <c r="G393" s="66"/>
      <c r="H393" s="66"/>
      <c r="I393" s="162" t="s">
        <v>42</v>
      </c>
      <c r="J393" s="163"/>
      <c r="K393" s="163"/>
      <c r="L393" s="163"/>
      <c r="M393" s="163"/>
      <c r="N393" s="163"/>
      <c r="O393" s="163"/>
      <c r="P393" s="164"/>
      <c r="Q393" s="146"/>
      <c r="R393" s="147"/>
      <c r="S393" s="147"/>
      <c r="T393" s="147"/>
      <c r="U393" s="147"/>
      <c r="V393" s="148"/>
    </row>
    <row r="394" spans="2:22" s="97" customFormat="1" ht="18.75" customHeight="1" thickBot="1" x14ac:dyDescent="0.3">
      <c r="B394" s="65"/>
      <c r="C394" s="66"/>
      <c r="D394" s="66"/>
      <c r="E394" s="66"/>
      <c r="F394" s="66"/>
      <c r="G394" s="66"/>
      <c r="H394" s="66"/>
      <c r="I394" s="165"/>
      <c r="J394" s="166"/>
      <c r="K394" s="166"/>
      <c r="L394" s="166"/>
      <c r="M394" s="166"/>
      <c r="N394" s="166"/>
      <c r="O394" s="166"/>
      <c r="P394" s="167"/>
      <c r="Q394" s="152"/>
      <c r="R394" s="153"/>
      <c r="S394" s="153"/>
      <c r="T394" s="153"/>
      <c r="U394" s="153"/>
      <c r="V394" s="154"/>
    </row>
    <row r="395" spans="2:22" s="97" customFormat="1" ht="15" customHeight="1" x14ac:dyDescent="0.25">
      <c r="B395" s="140" t="s">
        <v>73</v>
      </c>
      <c r="C395" s="140" t="str">
        <f>IF(OR(K349="",M349=""),"VENCEDOR J9",IF(K349&gt;M349,C347,N347))</f>
        <v>VENCEDOR J9</v>
      </c>
      <c r="D395" s="141"/>
      <c r="E395" s="141"/>
      <c r="F395" s="141"/>
      <c r="G395" s="141"/>
      <c r="H395" s="141"/>
      <c r="I395" s="141"/>
      <c r="J395" s="142"/>
      <c r="K395" s="73"/>
      <c r="L395" s="27" t="s">
        <v>33</v>
      </c>
      <c r="M395" s="74"/>
      <c r="N395" s="140" t="str">
        <f>IF(OR(K352="",M352=""),"VENCEDOR J10",IF(K352&gt;M352,C350,N350))</f>
        <v>VENCEDOR J10</v>
      </c>
      <c r="O395" s="141"/>
      <c r="P395" s="141"/>
      <c r="Q395" s="141"/>
      <c r="R395" s="141"/>
      <c r="S395" s="141"/>
      <c r="T395" s="141"/>
      <c r="U395" s="141"/>
      <c r="V395" s="142"/>
    </row>
    <row r="396" spans="2:22" s="97" customFormat="1" ht="15.75" customHeight="1" thickBot="1" x14ac:dyDescent="0.3">
      <c r="B396" s="161"/>
      <c r="C396" s="143"/>
      <c r="D396" s="144"/>
      <c r="E396" s="144"/>
      <c r="F396" s="144"/>
      <c r="G396" s="144"/>
      <c r="H396" s="144"/>
      <c r="I396" s="144"/>
      <c r="J396" s="145"/>
      <c r="K396" s="75"/>
      <c r="L396" s="40" t="s">
        <v>33</v>
      </c>
      <c r="M396" s="76"/>
      <c r="N396" s="143"/>
      <c r="O396" s="144"/>
      <c r="P396" s="144"/>
      <c r="Q396" s="144"/>
      <c r="R396" s="144"/>
      <c r="S396" s="144"/>
      <c r="T396" s="144"/>
      <c r="U396" s="144"/>
      <c r="V396" s="145"/>
    </row>
    <row r="397" spans="2:22" s="97" customFormat="1" ht="17.25" customHeight="1" thickBot="1" x14ac:dyDescent="0.3">
      <c r="B397" s="41"/>
      <c r="C397" s="42"/>
      <c r="D397" s="43"/>
      <c r="E397" s="43"/>
      <c r="F397" s="43"/>
      <c r="G397" s="43"/>
      <c r="H397" s="43"/>
      <c r="I397" s="43"/>
      <c r="J397" s="44"/>
      <c r="K397" s="45" t="str">
        <f>IF(OR(K396="",M395=""),"",SUM(K395:K396))</f>
        <v/>
      </c>
      <c r="L397" s="46"/>
      <c r="M397" s="47" t="str">
        <f>IF(OR(K396="",M395=""),"",SUM(M395:M396))</f>
        <v/>
      </c>
      <c r="N397" s="168"/>
      <c r="O397" s="169"/>
      <c r="P397" s="169"/>
      <c r="Q397" s="169"/>
      <c r="R397" s="169"/>
      <c r="S397" s="169"/>
      <c r="T397" s="169"/>
      <c r="U397" s="169"/>
      <c r="V397" s="170"/>
    </row>
    <row r="398" spans="2:22" s="97" customFormat="1" ht="15" customHeight="1" x14ac:dyDescent="0.25">
      <c r="B398" s="161" t="s">
        <v>79</v>
      </c>
      <c r="C398" s="140" t="str">
        <f>IF(OR(K355="",M355=""),"VENCEDOR J11",IF(K355&gt;M355,C353,N353))</f>
        <v>VENCEDOR J11</v>
      </c>
      <c r="D398" s="141"/>
      <c r="E398" s="141"/>
      <c r="F398" s="141"/>
      <c r="G398" s="141"/>
      <c r="H398" s="141"/>
      <c r="I398" s="141"/>
      <c r="J398" s="142"/>
      <c r="K398" s="73"/>
      <c r="L398" s="27" t="s">
        <v>33</v>
      </c>
      <c r="M398" s="74"/>
      <c r="N398" s="140" t="str">
        <f>IF(OR(K358="",M358=""),"VENCEDOR J12",IF(K358&gt;M358,C356,N356))</f>
        <v>VENCEDOR J12</v>
      </c>
      <c r="O398" s="141"/>
      <c r="P398" s="141"/>
      <c r="Q398" s="141"/>
      <c r="R398" s="141"/>
      <c r="S398" s="141"/>
      <c r="T398" s="141"/>
      <c r="U398" s="141"/>
      <c r="V398" s="142"/>
    </row>
    <row r="399" spans="2:22" s="97" customFormat="1" ht="15.75" customHeight="1" thickBot="1" x14ac:dyDescent="0.3">
      <c r="B399" s="161"/>
      <c r="C399" s="143"/>
      <c r="D399" s="144"/>
      <c r="E399" s="144"/>
      <c r="F399" s="144"/>
      <c r="G399" s="144"/>
      <c r="H399" s="144"/>
      <c r="I399" s="144"/>
      <c r="J399" s="145"/>
      <c r="K399" s="68"/>
      <c r="L399" s="28" t="s">
        <v>33</v>
      </c>
      <c r="M399" s="69"/>
      <c r="N399" s="143"/>
      <c r="O399" s="144"/>
      <c r="P399" s="144"/>
      <c r="Q399" s="144"/>
      <c r="R399" s="144"/>
      <c r="S399" s="144"/>
      <c r="T399" s="144"/>
      <c r="U399" s="144"/>
      <c r="V399" s="145"/>
    </row>
    <row r="400" spans="2:22" s="97" customFormat="1" ht="15.75" thickBot="1" x14ac:dyDescent="0.3">
      <c r="B400" s="48"/>
      <c r="C400" s="48"/>
      <c r="D400" s="49"/>
      <c r="E400" s="49"/>
      <c r="F400" s="49"/>
      <c r="G400" s="49"/>
      <c r="H400" s="49"/>
      <c r="I400" s="49"/>
      <c r="J400" s="50"/>
      <c r="K400" s="39" t="str">
        <f>IF(OR(K399="",M398=""),"",SUM(K398:K399))</f>
        <v/>
      </c>
      <c r="L400" s="30"/>
      <c r="M400" s="38" t="str">
        <f>IF(OR(K399="",M398=""),"",SUM(M398:M399))</f>
        <v/>
      </c>
      <c r="N400" s="137"/>
      <c r="O400" s="138"/>
      <c r="P400" s="138"/>
      <c r="Q400" s="138"/>
      <c r="R400" s="138"/>
      <c r="S400" s="138"/>
      <c r="T400" s="138"/>
      <c r="U400" s="138"/>
      <c r="V400" s="139"/>
    </row>
    <row r="401" spans="2:22" s="97" customFormat="1" ht="15.75" thickBot="1" x14ac:dyDescent="0.3">
      <c r="B401" s="51"/>
      <c r="C401" s="51"/>
      <c r="D401" s="51"/>
      <c r="E401" s="51"/>
      <c r="F401" s="51"/>
      <c r="G401" s="51"/>
      <c r="H401" s="51"/>
      <c r="I401" s="51"/>
      <c r="J401" s="51"/>
      <c r="K401" s="98"/>
      <c r="L401" s="52"/>
      <c r="M401" s="99"/>
      <c r="N401" s="99"/>
      <c r="O401" s="99"/>
      <c r="P401" s="99"/>
      <c r="Q401" s="99"/>
      <c r="R401" s="99"/>
      <c r="S401" s="99"/>
      <c r="T401" s="99"/>
    </row>
    <row r="402" spans="2:22" s="97" customFormat="1" ht="15" customHeight="1" x14ac:dyDescent="0.25">
      <c r="B402" s="146" t="s">
        <v>63</v>
      </c>
      <c r="C402" s="147"/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7"/>
      <c r="R402" s="147"/>
      <c r="S402" s="147"/>
      <c r="T402" s="147"/>
      <c r="U402" s="147"/>
      <c r="V402" s="148"/>
    </row>
    <row r="403" spans="2:22" s="97" customFormat="1" ht="15" customHeight="1" x14ac:dyDescent="0.25">
      <c r="B403" s="149"/>
      <c r="C403" s="150"/>
      <c r="D403" s="150"/>
      <c r="E403" s="150"/>
      <c r="F403" s="150"/>
      <c r="G403" s="150"/>
      <c r="H403" s="150"/>
      <c r="I403" s="150"/>
      <c r="J403" s="150"/>
      <c r="K403" s="150"/>
      <c r="L403" s="150"/>
      <c r="M403" s="150"/>
      <c r="N403" s="150"/>
      <c r="O403" s="150"/>
      <c r="P403" s="150"/>
      <c r="Q403" s="150"/>
      <c r="R403" s="150"/>
      <c r="S403" s="150"/>
      <c r="T403" s="150"/>
      <c r="U403" s="150"/>
      <c r="V403" s="151"/>
    </row>
    <row r="404" spans="2:22" s="97" customFormat="1" ht="15.75" customHeight="1" thickBot="1" x14ac:dyDescent="0.3">
      <c r="B404" s="152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4"/>
    </row>
    <row r="405" spans="2:22" s="97" customFormat="1" ht="17.25" customHeight="1" x14ac:dyDescent="0.25">
      <c r="B405" s="65"/>
      <c r="C405" s="66"/>
      <c r="D405" s="66"/>
      <c r="E405" s="66"/>
      <c r="F405" s="66"/>
      <c r="G405" s="66"/>
      <c r="H405" s="66"/>
      <c r="I405" s="162" t="s">
        <v>42</v>
      </c>
      <c r="J405" s="163"/>
      <c r="K405" s="163"/>
      <c r="L405" s="163"/>
      <c r="M405" s="163"/>
      <c r="N405" s="163"/>
      <c r="O405" s="163"/>
      <c r="P405" s="164"/>
      <c r="Q405" s="146"/>
      <c r="R405" s="147"/>
      <c r="S405" s="147"/>
      <c r="T405" s="147"/>
      <c r="U405" s="147"/>
      <c r="V405" s="148"/>
    </row>
    <row r="406" spans="2:22" s="97" customFormat="1" ht="15" customHeight="1" thickBot="1" x14ac:dyDescent="0.3">
      <c r="B406" s="65"/>
      <c r="C406" s="66"/>
      <c r="D406" s="66"/>
      <c r="E406" s="66"/>
      <c r="F406" s="66"/>
      <c r="G406" s="66"/>
      <c r="H406" s="66"/>
      <c r="I406" s="165"/>
      <c r="J406" s="166"/>
      <c r="K406" s="166"/>
      <c r="L406" s="166"/>
      <c r="M406" s="166"/>
      <c r="N406" s="166"/>
      <c r="O406" s="166"/>
      <c r="P406" s="167"/>
      <c r="Q406" s="152"/>
      <c r="R406" s="153"/>
      <c r="S406" s="153"/>
      <c r="T406" s="153"/>
      <c r="U406" s="153"/>
      <c r="V406" s="154"/>
    </row>
    <row r="407" spans="2:22" s="97" customFormat="1" ht="15" customHeight="1" x14ac:dyDescent="0.25">
      <c r="B407" s="140" t="s">
        <v>80</v>
      </c>
      <c r="C407" s="140" t="str">
        <f>IF(OR(K367="",M367=""),"PERDEDOR J13",IF(K367&lt;M367,C365,N365))</f>
        <v>PERDEDOR J13</v>
      </c>
      <c r="D407" s="141"/>
      <c r="E407" s="141"/>
      <c r="F407" s="141"/>
      <c r="G407" s="141"/>
      <c r="H407" s="141"/>
      <c r="I407" s="141"/>
      <c r="J407" s="142"/>
      <c r="K407" s="73"/>
      <c r="L407" s="27" t="s">
        <v>33</v>
      </c>
      <c r="M407" s="74"/>
      <c r="N407" s="140" t="str">
        <f>IF(OR(K370="",M370=""),"PERDEDOR J14",IF(K370&gt;M370,C368,N368))</f>
        <v>PERDEDOR J14</v>
      </c>
      <c r="O407" s="141"/>
      <c r="P407" s="141"/>
      <c r="Q407" s="141"/>
      <c r="R407" s="141"/>
      <c r="S407" s="141"/>
      <c r="T407" s="141"/>
      <c r="U407" s="141"/>
      <c r="V407" s="142"/>
    </row>
    <row r="408" spans="2:22" s="97" customFormat="1" ht="15.75" customHeight="1" thickBot="1" x14ac:dyDescent="0.3">
      <c r="B408" s="161"/>
      <c r="C408" s="143"/>
      <c r="D408" s="144"/>
      <c r="E408" s="144"/>
      <c r="F408" s="144"/>
      <c r="G408" s="144"/>
      <c r="H408" s="144"/>
      <c r="I408" s="144"/>
      <c r="J408" s="145"/>
      <c r="K408" s="75"/>
      <c r="L408" s="40" t="s">
        <v>33</v>
      </c>
      <c r="M408" s="76"/>
      <c r="N408" s="143"/>
      <c r="O408" s="144"/>
      <c r="P408" s="144"/>
      <c r="Q408" s="144"/>
      <c r="R408" s="144"/>
      <c r="S408" s="144"/>
      <c r="T408" s="144"/>
      <c r="U408" s="144"/>
      <c r="V408" s="145"/>
    </row>
    <row r="409" spans="2:22" s="97" customFormat="1" ht="17.25" customHeight="1" thickBot="1" x14ac:dyDescent="0.3">
      <c r="B409" s="41"/>
      <c r="C409" s="42"/>
      <c r="D409" s="43"/>
      <c r="E409" s="43"/>
      <c r="F409" s="43"/>
      <c r="G409" s="43"/>
      <c r="H409" s="43"/>
      <c r="I409" s="43"/>
      <c r="J409" s="44"/>
      <c r="K409" s="45" t="str">
        <f>IF(OR(K408="",M407=""),"",SUM(K407:K408))</f>
        <v/>
      </c>
      <c r="L409" s="46"/>
      <c r="M409" s="47" t="str">
        <f>IF(OR(K408="",M407=""),"",SUM(M407:M408))</f>
        <v/>
      </c>
      <c r="N409" s="134"/>
      <c r="O409" s="135"/>
      <c r="P409" s="135"/>
      <c r="Q409" s="135"/>
      <c r="R409" s="135"/>
      <c r="S409" s="135"/>
      <c r="T409" s="135"/>
      <c r="U409" s="135"/>
      <c r="V409" s="136"/>
    </row>
    <row r="410" spans="2:22" s="97" customFormat="1" ht="15" customHeight="1" x14ac:dyDescent="0.25">
      <c r="B410" s="161" t="s">
        <v>81</v>
      </c>
      <c r="C410" s="140" t="str">
        <f>IF(OR(K373="",M373=""),"PERDEDOR J15",IF(K373&lt;M373,C371,N371))</f>
        <v>PERDEDOR J15</v>
      </c>
      <c r="D410" s="141"/>
      <c r="E410" s="141"/>
      <c r="F410" s="141"/>
      <c r="G410" s="141"/>
      <c r="H410" s="141"/>
      <c r="I410" s="141"/>
      <c r="J410" s="142"/>
      <c r="K410" s="73"/>
      <c r="L410" s="27" t="s">
        <v>33</v>
      </c>
      <c r="M410" s="74"/>
      <c r="N410" s="140" t="str">
        <f>IF(OR(K376="",M376=""),"PERDEDOR J16",IF(K376&gt;M376,C374,N374))</f>
        <v>PERDEDOR J16</v>
      </c>
      <c r="O410" s="141"/>
      <c r="P410" s="141"/>
      <c r="Q410" s="141"/>
      <c r="R410" s="141"/>
      <c r="S410" s="141"/>
      <c r="T410" s="141"/>
      <c r="U410" s="141"/>
      <c r="V410" s="142"/>
    </row>
    <row r="411" spans="2:22" s="97" customFormat="1" ht="15.75" customHeight="1" thickBot="1" x14ac:dyDescent="0.3">
      <c r="B411" s="161"/>
      <c r="C411" s="143"/>
      <c r="D411" s="144"/>
      <c r="E411" s="144"/>
      <c r="F411" s="144"/>
      <c r="G411" s="144"/>
      <c r="H411" s="144"/>
      <c r="I411" s="144"/>
      <c r="J411" s="145"/>
      <c r="K411" s="68"/>
      <c r="L411" s="28" t="s">
        <v>33</v>
      </c>
      <c r="M411" s="69"/>
      <c r="N411" s="143"/>
      <c r="O411" s="144"/>
      <c r="P411" s="144"/>
      <c r="Q411" s="144"/>
      <c r="R411" s="144"/>
      <c r="S411" s="144"/>
      <c r="T411" s="144"/>
      <c r="U411" s="144"/>
      <c r="V411" s="145"/>
    </row>
    <row r="412" spans="2:22" s="97" customFormat="1" ht="15.75" thickBot="1" x14ac:dyDescent="0.3">
      <c r="B412" s="48"/>
      <c r="C412" s="48"/>
      <c r="D412" s="49"/>
      <c r="E412" s="49"/>
      <c r="F412" s="49"/>
      <c r="G412" s="49"/>
      <c r="H412" s="49"/>
      <c r="I412" s="49"/>
      <c r="J412" s="50"/>
      <c r="K412" s="39" t="str">
        <f>IF(OR(K411="",M410=""),"",SUM(K410:K411))</f>
        <v/>
      </c>
      <c r="L412" s="30"/>
      <c r="M412" s="38" t="str">
        <f>IF(OR(K411="",M410=""),"",SUM(M410:M411))</f>
        <v/>
      </c>
      <c r="N412" s="137"/>
      <c r="O412" s="138"/>
      <c r="P412" s="138"/>
      <c r="Q412" s="138"/>
      <c r="R412" s="138"/>
      <c r="S412" s="138"/>
      <c r="T412" s="138"/>
      <c r="U412" s="138"/>
      <c r="V412" s="139"/>
    </row>
    <row r="413" spans="2:22" s="97" customFormat="1" ht="15.75" thickBot="1" x14ac:dyDescent="0.3">
      <c r="B413" s="51"/>
      <c r="C413" s="51"/>
      <c r="D413" s="51"/>
      <c r="E413" s="51"/>
      <c r="F413" s="51"/>
      <c r="G413" s="51"/>
      <c r="H413" s="51"/>
      <c r="I413" s="51"/>
      <c r="J413" s="51"/>
      <c r="K413" s="98"/>
      <c r="L413" s="52"/>
      <c r="M413" s="99"/>
      <c r="N413" s="99"/>
      <c r="O413" s="99"/>
      <c r="P413" s="99"/>
      <c r="Q413" s="99"/>
      <c r="R413" s="99"/>
      <c r="S413" s="99"/>
      <c r="T413" s="99"/>
    </row>
    <row r="414" spans="2:22" s="97" customFormat="1" ht="15" customHeight="1" x14ac:dyDescent="0.25">
      <c r="B414" s="146" t="s">
        <v>37</v>
      </c>
      <c r="C414" s="147"/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7"/>
      <c r="R414" s="147"/>
      <c r="S414" s="147"/>
      <c r="T414" s="147"/>
      <c r="U414" s="147"/>
      <c r="V414" s="148"/>
    </row>
    <row r="415" spans="2:22" s="97" customFormat="1" ht="15" customHeight="1" x14ac:dyDescent="0.25">
      <c r="B415" s="149"/>
      <c r="C415" s="150"/>
      <c r="D415" s="150"/>
      <c r="E415" s="150"/>
      <c r="F415" s="150"/>
      <c r="G415" s="150"/>
      <c r="H415" s="150"/>
      <c r="I415" s="150"/>
      <c r="J415" s="150"/>
      <c r="K415" s="150"/>
      <c r="L415" s="150"/>
      <c r="M415" s="150"/>
      <c r="N415" s="150"/>
      <c r="O415" s="150"/>
      <c r="P415" s="150"/>
      <c r="Q415" s="150"/>
      <c r="R415" s="150"/>
      <c r="S415" s="150"/>
      <c r="T415" s="150"/>
      <c r="U415" s="150"/>
      <c r="V415" s="151"/>
    </row>
    <row r="416" spans="2:22" s="97" customFormat="1" ht="15.75" customHeight="1" thickBot="1" x14ac:dyDescent="0.3">
      <c r="B416" s="152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4"/>
    </row>
    <row r="417" spans="2:22" s="97" customFormat="1" ht="15.75" customHeight="1" x14ac:dyDescent="0.25">
      <c r="B417" s="65"/>
      <c r="C417" s="66"/>
      <c r="D417" s="66"/>
      <c r="E417" s="66"/>
      <c r="F417" s="66"/>
      <c r="G417" s="66"/>
      <c r="H417" s="66"/>
      <c r="I417" s="162" t="s">
        <v>42</v>
      </c>
      <c r="J417" s="163"/>
      <c r="K417" s="163"/>
      <c r="L417" s="163"/>
      <c r="M417" s="163"/>
      <c r="N417" s="163"/>
      <c r="O417" s="163"/>
      <c r="P417" s="164"/>
      <c r="Q417" s="146"/>
      <c r="R417" s="147"/>
      <c r="S417" s="147"/>
      <c r="T417" s="147"/>
      <c r="U417" s="147"/>
      <c r="V417" s="148"/>
    </row>
    <row r="418" spans="2:22" s="97" customFormat="1" ht="18" customHeight="1" thickBot="1" x14ac:dyDescent="0.3">
      <c r="B418" s="65"/>
      <c r="C418" s="66"/>
      <c r="D418" s="66"/>
      <c r="E418" s="66"/>
      <c r="F418" s="66"/>
      <c r="G418" s="66"/>
      <c r="H418" s="66"/>
      <c r="I418" s="165"/>
      <c r="J418" s="166"/>
      <c r="K418" s="166"/>
      <c r="L418" s="166"/>
      <c r="M418" s="166"/>
      <c r="N418" s="166"/>
      <c r="O418" s="166"/>
      <c r="P418" s="167"/>
      <c r="Q418" s="152"/>
      <c r="R418" s="153"/>
      <c r="S418" s="153"/>
      <c r="T418" s="153"/>
      <c r="U418" s="153"/>
      <c r="V418" s="154"/>
    </row>
    <row r="419" spans="2:22" s="97" customFormat="1" ht="15" customHeight="1" x14ac:dyDescent="0.25">
      <c r="B419" s="140" t="s">
        <v>82</v>
      </c>
      <c r="C419" s="140" t="str">
        <f>IF(OR(K367="",M367=""),"VENCEDOR J9",IF(K367&gt;M367,C365,N365))</f>
        <v>VENCEDOR J9</v>
      </c>
      <c r="D419" s="141"/>
      <c r="E419" s="141"/>
      <c r="F419" s="141"/>
      <c r="G419" s="141"/>
      <c r="H419" s="141"/>
      <c r="I419" s="141"/>
      <c r="J419" s="142"/>
      <c r="K419" s="73"/>
      <c r="L419" s="27" t="s">
        <v>33</v>
      </c>
      <c r="M419" s="74"/>
      <c r="N419" s="140" t="str">
        <f>IF(OR(K370="",M370=""),"VENCEDOR J10",IF(K370&gt;M370,C368,N368))</f>
        <v>VENCEDOR J10</v>
      </c>
      <c r="O419" s="141"/>
      <c r="P419" s="141"/>
      <c r="Q419" s="141"/>
      <c r="R419" s="141"/>
      <c r="S419" s="141"/>
      <c r="T419" s="141"/>
      <c r="U419" s="141"/>
      <c r="V419" s="142"/>
    </row>
    <row r="420" spans="2:22" s="97" customFormat="1" ht="15.75" customHeight="1" thickBot="1" x14ac:dyDescent="0.3">
      <c r="B420" s="161"/>
      <c r="C420" s="143"/>
      <c r="D420" s="144"/>
      <c r="E420" s="144"/>
      <c r="F420" s="144"/>
      <c r="G420" s="144"/>
      <c r="H420" s="144"/>
      <c r="I420" s="144"/>
      <c r="J420" s="145"/>
      <c r="K420" s="75"/>
      <c r="L420" s="40" t="s">
        <v>33</v>
      </c>
      <c r="M420" s="76"/>
      <c r="N420" s="143"/>
      <c r="O420" s="144"/>
      <c r="P420" s="144"/>
      <c r="Q420" s="144"/>
      <c r="R420" s="144"/>
      <c r="S420" s="144"/>
      <c r="T420" s="144"/>
      <c r="U420" s="144"/>
      <c r="V420" s="145"/>
    </row>
    <row r="421" spans="2:22" s="97" customFormat="1" ht="15.75" customHeight="1" thickBot="1" x14ac:dyDescent="0.3">
      <c r="B421" s="41"/>
      <c r="C421" s="42"/>
      <c r="D421" s="43"/>
      <c r="E421" s="43"/>
      <c r="F421" s="43"/>
      <c r="G421" s="43"/>
      <c r="H421" s="43"/>
      <c r="I421" s="43"/>
      <c r="J421" s="44"/>
      <c r="K421" s="45" t="str">
        <f>IF(OR(K420="",M419=""),"",SUM(K419:K420))</f>
        <v/>
      </c>
      <c r="L421" s="46"/>
      <c r="M421" s="47" t="str">
        <f>IF(OR(K420="",M419=""),"",SUM(M419:M420))</f>
        <v/>
      </c>
      <c r="N421" s="134"/>
      <c r="O421" s="135"/>
      <c r="P421" s="135"/>
      <c r="Q421" s="135"/>
      <c r="R421" s="135"/>
      <c r="S421" s="135"/>
      <c r="T421" s="135"/>
      <c r="U421" s="135"/>
      <c r="V421" s="136"/>
    </row>
    <row r="422" spans="2:22" s="97" customFormat="1" ht="15" customHeight="1" x14ac:dyDescent="0.25">
      <c r="B422" s="161" t="s">
        <v>83</v>
      </c>
      <c r="C422" s="140" t="str">
        <f>IF(OR(K373="",M373=""),"VENCEDOR J11",IF(K373&gt;M373,C371,N371))</f>
        <v>VENCEDOR J11</v>
      </c>
      <c r="D422" s="141"/>
      <c r="E422" s="141"/>
      <c r="F422" s="141"/>
      <c r="G422" s="141"/>
      <c r="H422" s="141"/>
      <c r="I422" s="141"/>
      <c r="J422" s="142"/>
      <c r="K422" s="73"/>
      <c r="L422" s="27" t="s">
        <v>33</v>
      </c>
      <c r="M422" s="74"/>
      <c r="N422" s="140" t="str">
        <f>IF(OR(K376="",M376=""),"VENCEDOR J12",IF(K376&gt;M376,C374,N374))</f>
        <v>VENCEDOR J12</v>
      </c>
      <c r="O422" s="141"/>
      <c r="P422" s="141"/>
      <c r="Q422" s="141"/>
      <c r="R422" s="141"/>
      <c r="S422" s="141"/>
      <c r="T422" s="141"/>
      <c r="U422" s="141"/>
      <c r="V422" s="142"/>
    </row>
    <row r="423" spans="2:22" s="97" customFormat="1" ht="15.75" customHeight="1" thickBot="1" x14ac:dyDescent="0.3">
      <c r="B423" s="161"/>
      <c r="C423" s="143"/>
      <c r="D423" s="144"/>
      <c r="E423" s="144"/>
      <c r="F423" s="144"/>
      <c r="G423" s="144"/>
      <c r="H423" s="144"/>
      <c r="I423" s="144"/>
      <c r="J423" s="145"/>
      <c r="K423" s="68"/>
      <c r="L423" s="28" t="s">
        <v>33</v>
      </c>
      <c r="M423" s="69"/>
      <c r="N423" s="143"/>
      <c r="O423" s="144"/>
      <c r="P423" s="144"/>
      <c r="Q423" s="144"/>
      <c r="R423" s="144"/>
      <c r="S423" s="144"/>
      <c r="T423" s="144"/>
      <c r="U423" s="144"/>
      <c r="V423" s="145"/>
    </row>
    <row r="424" spans="2:22" s="97" customFormat="1" ht="15.75" thickBot="1" x14ac:dyDescent="0.3">
      <c r="B424" s="48"/>
      <c r="C424" s="48"/>
      <c r="D424" s="49"/>
      <c r="E424" s="49"/>
      <c r="F424" s="49"/>
      <c r="G424" s="49"/>
      <c r="H424" s="49"/>
      <c r="I424" s="49"/>
      <c r="J424" s="50"/>
      <c r="K424" s="39" t="str">
        <f>IF(OR(K423="",M422=""),"",SUM(K422:K423))</f>
        <v/>
      </c>
      <c r="L424" s="30"/>
      <c r="M424" s="38" t="str">
        <f>IF(OR(K423="",M422=""),"",SUM(M422:M423))</f>
        <v/>
      </c>
      <c r="N424" s="137"/>
      <c r="O424" s="138"/>
      <c r="P424" s="138"/>
      <c r="Q424" s="138"/>
      <c r="R424" s="138"/>
      <c r="S424" s="138"/>
      <c r="T424" s="138"/>
      <c r="U424" s="138"/>
      <c r="V424" s="139"/>
    </row>
    <row r="425" spans="2:22" s="97" customFormat="1" ht="15.75" thickBot="1" x14ac:dyDescent="0.3">
      <c r="B425" s="51"/>
      <c r="C425" s="51"/>
      <c r="D425" s="51"/>
      <c r="E425" s="51"/>
      <c r="F425" s="51"/>
      <c r="G425" s="51"/>
      <c r="H425" s="51"/>
      <c r="I425" s="51"/>
      <c r="J425" s="51"/>
      <c r="K425" s="98"/>
      <c r="L425" s="52"/>
      <c r="M425" s="99"/>
      <c r="N425" s="99"/>
      <c r="O425" s="99"/>
      <c r="P425" s="99"/>
      <c r="Q425" s="99"/>
      <c r="R425" s="99"/>
      <c r="S425" s="99"/>
      <c r="T425" s="99"/>
    </row>
    <row r="426" spans="2:22" s="97" customFormat="1" ht="15" customHeight="1" x14ac:dyDescent="0.25">
      <c r="B426" s="146" t="s">
        <v>84</v>
      </c>
      <c r="C426" s="147"/>
      <c r="D426" s="147"/>
      <c r="E426" s="147"/>
      <c r="F426" s="147"/>
      <c r="G426" s="147"/>
      <c r="H426" s="147"/>
      <c r="I426" s="147"/>
      <c r="J426" s="147"/>
      <c r="K426" s="147"/>
      <c r="L426" s="147"/>
      <c r="M426" s="147"/>
      <c r="N426" s="147"/>
      <c r="O426" s="147"/>
      <c r="P426" s="147"/>
      <c r="Q426" s="147"/>
      <c r="R426" s="147"/>
      <c r="S426" s="147"/>
      <c r="T426" s="147"/>
      <c r="U426" s="147"/>
      <c r="V426" s="148"/>
    </row>
    <row r="427" spans="2:22" s="97" customFormat="1" ht="15" customHeight="1" x14ac:dyDescent="0.25">
      <c r="B427" s="149"/>
      <c r="C427" s="150"/>
      <c r="D427" s="150"/>
      <c r="E427" s="150"/>
      <c r="F427" s="150"/>
      <c r="G427" s="150"/>
      <c r="H427" s="150"/>
      <c r="I427" s="150"/>
      <c r="J427" s="150"/>
      <c r="K427" s="150"/>
      <c r="L427" s="150"/>
      <c r="M427" s="150"/>
      <c r="N427" s="150"/>
      <c r="O427" s="150"/>
      <c r="P427" s="150"/>
      <c r="Q427" s="150"/>
      <c r="R427" s="150"/>
      <c r="S427" s="150"/>
      <c r="T427" s="150"/>
      <c r="U427" s="150"/>
      <c r="V427" s="151"/>
    </row>
    <row r="428" spans="2:22" s="97" customFormat="1" ht="15.75" customHeight="1" thickBot="1" x14ac:dyDescent="0.3">
      <c r="B428" s="152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4"/>
    </row>
    <row r="429" spans="2:22" s="97" customFormat="1" ht="16.5" customHeight="1" x14ac:dyDescent="0.25">
      <c r="B429" s="65"/>
      <c r="C429" s="66"/>
      <c r="D429" s="66"/>
      <c r="E429" s="66"/>
      <c r="F429" s="66"/>
      <c r="G429" s="66"/>
      <c r="H429" s="66"/>
      <c r="I429" s="162" t="s">
        <v>97</v>
      </c>
      <c r="J429" s="163"/>
      <c r="K429" s="163"/>
      <c r="L429" s="163"/>
      <c r="M429" s="163"/>
      <c r="N429" s="163"/>
      <c r="O429" s="163"/>
      <c r="P429" s="164"/>
      <c r="Q429" s="146"/>
      <c r="R429" s="147"/>
      <c r="S429" s="147"/>
      <c r="T429" s="147"/>
      <c r="U429" s="147"/>
      <c r="V429" s="148"/>
    </row>
    <row r="430" spans="2:22" s="97" customFormat="1" ht="17.25" customHeight="1" thickBot="1" x14ac:dyDescent="0.3">
      <c r="B430" s="65"/>
      <c r="C430" s="66"/>
      <c r="D430" s="66"/>
      <c r="E430" s="66"/>
      <c r="F430" s="66"/>
      <c r="G430" s="66"/>
      <c r="H430" s="66"/>
      <c r="I430" s="165"/>
      <c r="J430" s="166"/>
      <c r="K430" s="166"/>
      <c r="L430" s="166"/>
      <c r="M430" s="166"/>
      <c r="N430" s="166"/>
      <c r="O430" s="166"/>
      <c r="P430" s="167"/>
      <c r="Q430" s="152"/>
      <c r="R430" s="153"/>
      <c r="S430" s="153"/>
      <c r="T430" s="153"/>
      <c r="U430" s="153"/>
      <c r="V430" s="154"/>
    </row>
    <row r="431" spans="2:22" s="97" customFormat="1" ht="15" customHeight="1" x14ac:dyDescent="0.25">
      <c r="B431" s="140" t="s">
        <v>85</v>
      </c>
      <c r="C431" s="140" t="str">
        <f>IF(OR(K370="",M370=""),"PERDEDOR J17",IF(K370&lt;M370,C368,N368))</f>
        <v>PERDEDOR J17</v>
      </c>
      <c r="D431" s="141"/>
      <c r="E431" s="141"/>
      <c r="F431" s="141"/>
      <c r="G431" s="141"/>
      <c r="H431" s="141"/>
      <c r="I431" s="141"/>
      <c r="J431" s="142"/>
      <c r="K431" s="73"/>
      <c r="L431" s="27" t="s">
        <v>33</v>
      </c>
      <c r="M431" s="74"/>
      <c r="N431" s="140" t="str">
        <f>IF(OR(K373="",M373=""),"PERDEDOR J18",IF(K373&lt;M373,C371,N371))</f>
        <v>PERDEDOR J18</v>
      </c>
      <c r="O431" s="141"/>
      <c r="P431" s="141"/>
      <c r="Q431" s="141"/>
      <c r="R431" s="141"/>
      <c r="S431" s="141"/>
      <c r="T431" s="141"/>
      <c r="U431" s="141"/>
      <c r="V431" s="142"/>
    </row>
    <row r="432" spans="2:22" s="97" customFormat="1" ht="15.75" customHeight="1" thickBot="1" x14ac:dyDescent="0.3">
      <c r="B432" s="161"/>
      <c r="C432" s="143"/>
      <c r="D432" s="144"/>
      <c r="E432" s="144"/>
      <c r="F432" s="144"/>
      <c r="G432" s="144"/>
      <c r="H432" s="144"/>
      <c r="I432" s="144"/>
      <c r="J432" s="145"/>
      <c r="K432" s="75"/>
      <c r="L432" s="40" t="s">
        <v>33</v>
      </c>
      <c r="M432" s="76"/>
      <c r="N432" s="143"/>
      <c r="O432" s="144"/>
      <c r="P432" s="144"/>
      <c r="Q432" s="144"/>
      <c r="R432" s="144"/>
      <c r="S432" s="144"/>
      <c r="T432" s="144"/>
      <c r="U432" s="144"/>
      <c r="V432" s="145"/>
    </row>
    <row r="433" spans="2:22" s="97" customFormat="1" ht="15.75" customHeight="1" thickBot="1" x14ac:dyDescent="0.3">
      <c r="B433" s="41"/>
      <c r="C433" s="42"/>
      <c r="D433" s="43"/>
      <c r="E433" s="43"/>
      <c r="F433" s="43"/>
      <c r="G433" s="43"/>
      <c r="H433" s="43"/>
      <c r="I433" s="43"/>
      <c r="J433" s="44"/>
      <c r="K433" s="45" t="str">
        <f>IF(OR(K432="",M431=""),"",SUM(K431:K432))</f>
        <v/>
      </c>
      <c r="L433" s="46"/>
      <c r="M433" s="47" t="str">
        <f>IF(OR(K432="",M431=""),"",SUM(M431:M432))</f>
        <v/>
      </c>
      <c r="N433" s="134"/>
      <c r="O433" s="135"/>
      <c r="P433" s="135"/>
      <c r="Q433" s="135"/>
      <c r="R433" s="135"/>
      <c r="S433" s="135"/>
      <c r="T433" s="135"/>
      <c r="U433" s="135"/>
      <c r="V433" s="136"/>
    </row>
    <row r="434" spans="2:22" s="97" customFormat="1" ht="15.75" thickBot="1" x14ac:dyDescent="0.3">
      <c r="B434" s="51"/>
      <c r="C434" s="51"/>
      <c r="D434" s="51"/>
      <c r="E434" s="51"/>
      <c r="F434" s="51"/>
      <c r="G434" s="51"/>
      <c r="H434" s="51"/>
      <c r="I434" s="51"/>
      <c r="J434" s="51"/>
      <c r="K434" s="98"/>
      <c r="L434" s="52"/>
      <c r="M434" s="99"/>
      <c r="N434" s="99"/>
      <c r="O434" s="99"/>
      <c r="P434" s="99"/>
      <c r="Q434" s="99"/>
      <c r="R434" s="99"/>
      <c r="S434" s="99"/>
      <c r="T434" s="99"/>
    </row>
    <row r="435" spans="2:22" s="97" customFormat="1" ht="15" customHeight="1" x14ac:dyDescent="0.25">
      <c r="B435" s="146" t="s">
        <v>78</v>
      </c>
      <c r="C435" s="147"/>
      <c r="D435" s="147"/>
      <c r="E435" s="147"/>
      <c r="F435" s="147"/>
      <c r="G435" s="147"/>
      <c r="H435" s="147"/>
      <c r="I435" s="147"/>
      <c r="J435" s="147"/>
      <c r="K435" s="147"/>
      <c r="L435" s="147"/>
      <c r="M435" s="147"/>
      <c r="N435" s="147"/>
      <c r="O435" s="147"/>
      <c r="P435" s="147"/>
      <c r="Q435" s="147"/>
      <c r="R435" s="147"/>
      <c r="S435" s="147"/>
      <c r="T435" s="147"/>
      <c r="U435" s="147"/>
      <c r="V435" s="148"/>
    </row>
    <row r="436" spans="2:22" s="97" customFormat="1" ht="15" customHeight="1" x14ac:dyDescent="0.25">
      <c r="B436" s="149"/>
      <c r="C436" s="150"/>
      <c r="D436" s="150"/>
      <c r="E436" s="150"/>
      <c r="F436" s="150"/>
      <c r="G436" s="150"/>
      <c r="H436" s="150"/>
      <c r="I436" s="150"/>
      <c r="J436" s="150"/>
      <c r="K436" s="150"/>
      <c r="L436" s="150"/>
      <c r="M436" s="150"/>
      <c r="N436" s="150"/>
      <c r="O436" s="150"/>
      <c r="P436" s="150"/>
      <c r="Q436" s="150"/>
      <c r="R436" s="150"/>
      <c r="S436" s="150"/>
      <c r="T436" s="150"/>
      <c r="U436" s="150"/>
      <c r="V436" s="151"/>
    </row>
    <row r="437" spans="2:22" s="97" customFormat="1" ht="15.75" customHeight="1" thickBot="1" x14ac:dyDescent="0.3">
      <c r="B437" s="152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4"/>
    </row>
    <row r="438" spans="2:22" s="97" customFormat="1" ht="15.75" customHeight="1" x14ac:dyDescent="0.25">
      <c r="B438" s="65"/>
      <c r="C438" s="66"/>
      <c r="D438" s="66"/>
      <c r="E438" s="66"/>
      <c r="F438" s="66"/>
      <c r="G438" s="66"/>
      <c r="H438" s="66"/>
      <c r="I438" s="162" t="s">
        <v>97</v>
      </c>
      <c r="J438" s="163"/>
      <c r="K438" s="163"/>
      <c r="L438" s="163"/>
      <c r="M438" s="163"/>
      <c r="N438" s="163"/>
      <c r="O438" s="163"/>
      <c r="P438" s="164"/>
      <c r="Q438" s="146"/>
      <c r="R438" s="147"/>
      <c r="S438" s="147"/>
      <c r="T438" s="147"/>
      <c r="U438" s="147"/>
      <c r="V438" s="148"/>
    </row>
    <row r="439" spans="2:22" s="97" customFormat="1" ht="17.25" customHeight="1" thickBot="1" x14ac:dyDescent="0.3">
      <c r="B439" s="65"/>
      <c r="C439" s="66"/>
      <c r="D439" s="66"/>
      <c r="E439" s="66"/>
      <c r="F439" s="66"/>
      <c r="G439" s="66"/>
      <c r="H439" s="66"/>
      <c r="I439" s="165"/>
      <c r="J439" s="166"/>
      <c r="K439" s="166"/>
      <c r="L439" s="166"/>
      <c r="M439" s="166"/>
      <c r="N439" s="166"/>
      <c r="O439" s="166"/>
      <c r="P439" s="167"/>
      <c r="Q439" s="152"/>
      <c r="R439" s="153"/>
      <c r="S439" s="153"/>
      <c r="T439" s="153"/>
      <c r="U439" s="153"/>
      <c r="V439" s="154"/>
    </row>
    <row r="440" spans="2:22" s="97" customFormat="1" ht="15" customHeight="1" x14ac:dyDescent="0.25">
      <c r="B440" s="140" t="s">
        <v>86</v>
      </c>
      <c r="C440" s="140" t="str">
        <f>IF(OR(K379="",M379=""),"VENCEDOR J17",IF(K379&gt;M379,C377,N377))</f>
        <v>VENCEDOR J17</v>
      </c>
      <c r="D440" s="141"/>
      <c r="E440" s="141"/>
      <c r="F440" s="141"/>
      <c r="G440" s="141"/>
      <c r="H440" s="141"/>
      <c r="I440" s="141"/>
      <c r="J440" s="142"/>
      <c r="K440" s="73"/>
      <c r="L440" s="27" t="s">
        <v>33</v>
      </c>
      <c r="M440" s="74"/>
      <c r="N440" s="140" t="str">
        <f>IF(OR(K382="",M382=""),"VENCEDOR J18",IF(K382&gt;M382,C380,N380))</f>
        <v>VENCEDOR J18</v>
      </c>
      <c r="O440" s="141"/>
      <c r="P440" s="141"/>
      <c r="Q440" s="141"/>
      <c r="R440" s="141"/>
      <c r="S440" s="141"/>
      <c r="T440" s="141"/>
      <c r="U440" s="141"/>
      <c r="V440" s="142"/>
    </row>
    <row r="441" spans="2:22" s="97" customFormat="1" ht="15.75" customHeight="1" thickBot="1" x14ac:dyDescent="0.3">
      <c r="B441" s="161"/>
      <c r="C441" s="143"/>
      <c r="D441" s="144"/>
      <c r="E441" s="144"/>
      <c r="F441" s="144"/>
      <c r="G441" s="144"/>
      <c r="H441" s="144"/>
      <c r="I441" s="144"/>
      <c r="J441" s="145"/>
      <c r="K441" s="75"/>
      <c r="L441" s="40" t="s">
        <v>33</v>
      </c>
      <c r="M441" s="76"/>
      <c r="N441" s="143"/>
      <c r="O441" s="144"/>
      <c r="P441" s="144"/>
      <c r="Q441" s="144"/>
      <c r="R441" s="144"/>
      <c r="S441" s="144"/>
      <c r="T441" s="144"/>
      <c r="U441" s="144"/>
      <c r="V441" s="145"/>
    </row>
    <row r="442" spans="2:22" s="97" customFormat="1" ht="16.5" customHeight="1" thickBot="1" x14ac:dyDescent="0.3">
      <c r="B442" s="41"/>
      <c r="C442" s="42"/>
      <c r="D442" s="43"/>
      <c r="E442" s="43"/>
      <c r="F442" s="43"/>
      <c r="G442" s="43"/>
      <c r="H442" s="43"/>
      <c r="I442" s="43"/>
      <c r="J442" s="44"/>
      <c r="K442" s="45" t="str">
        <f>IF(OR(K441="",M440=""),"",SUM(K440:K441))</f>
        <v/>
      </c>
      <c r="L442" s="46"/>
      <c r="M442" s="47" t="str">
        <f>IF(OR(K441="",M440=""),"",SUM(M440:M441))</f>
        <v/>
      </c>
      <c r="N442" s="134"/>
      <c r="O442" s="135"/>
      <c r="P442" s="135"/>
      <c r="Q442" s="135"/>
      <c r="R442" s="135"/>
      <c r="S442" s="135"/>
      <c r="T442" s="135"/>
      <c r="U442" s="135"/>
      <c r="V442" s="136"/>
    </row>
    <row r="443" spans="2:22" s="97" customFormat="1" ht="15.75" thickBot="1" x14ac:dyDescent="0.3">
      <c r="B443" s="51"/>
      <c r="C443" s="51"/>
      <c r="D443" s="51"/>
      <c r="E443" s="51"/>
      <c r="F443" s="51"/>
      <c r="G443" s="51"/>
      <c r="H443" s="51"/>
      <c r="I443" s="51"/>
      <c r="J443" s="51"/>
      <c r="K443" s="98"/>
      <c r="L443" s="52"/>
      <c r="M443" s="99"/>
      <c r="N443" s="99"/>
      <c r="O443" s="99"/>
      <c r="P443" s="99"/>
      <c r="Q443" s="99"/>
      <c r="R443" s="99"/>
      <c r="S443" s="99"/>
      <c r="T443" s="99"/>
    </row>
    <row r="444" spans="2:22" s="97" customFormat="1" ht="15" customHeight="1" x14ac:dyDescent="0.25">
      <c r="B444" s="146" t="s">
        <v>87</v>
      </c>
      <c r="C444" s="147"/>
      <c r="D444" s="147"/>
      <c r="E444" s="147"/>
      <c r="F444" s="147"/>
      <c r="G444" s="147"/>
      <c r="H444" s="147"/>
      <c r="I444" s="147"/>
      <c r="J444" s="147"/>
      <c r="K444" s="147"/>
      <c r="L444" s="147"/>
      <c r="M444" s="147"/>
      <c r="N444" s="147"/>
      <c r="O444" s="147"/>
      <c r="P444" s="147"/>
      <c r="Q444" s="147"/>
      <c r="R444" s="147"/>
      <c r="S444" s="147"/>
      <c r="T444" s="147"/>
      <c r="U444" s="147"/>
      <c r="V444" s="148"/>
    </row>
    <row r="445" spans="2:22" s="97" customFormat="1" ht="15" customHeight="1" x14ac:dyDescent="0.25">
      <c r="B445" s="149"/>
      <c r="C445" s="150"/>
      <c r="D445" s="150"/>
      <c r="E445" s="150"/>
      <c r="F445" s="150"/>
      <c r="G445" s="150"/>
      <c r="H445" s="150"/>
      <c r="I445" s="150"/>
      <c r="J445" s="150"/>
      <c r="K445" s="150"/>
      <c r="L445" s="150"/>
      <c r="M445" s="150"/>
      <c r="N445" s="150"/>
      <c r="O445" s="150"/>
      <c r="P445" s="150"/>
      <c r="Q445" s="150"/>
      <c r="R445" s="150"/>
      <c r="S445" s="150"/>
      <c r="T445" s="150"/>
      <c r="U445" s="150"/>
      <c r="V445" s="151"/>
    </row>
    <row r="446" spans="2:22" s="97" customFormat="1" ht="15.75" customHeight="1" thickBot="1" x14ac:dyDescent="0.3">
      <c r="B446" s="152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4"/>
    </row>
    <row r="447" spans="2:22" s="97" customFormat="1" ht="15" customHeight="1" x14ac:dyDescent="0.25">
      <c r="B447" s="65"/>
      <c r="C447" s="66"/>
      <c r="D447" s="66"/>
      <c r="E447" s="66"/>
      <c r="F447" s="66"/>
      <c r="G447" s="66"/>
      <c r="H447" s="66"/>
      <c r="I447" s="162" t="s">
        <v>97</v>
      </c>
      <c r="J447" s="163"/>
      <c r="K447" s="163"/>
      <c r="L447" s="163"/>
      <c r="M447" s="163"/>
      <c r="N447" s="163"/>
      <c r="O447" s="163"/>
      <c r="P447" s="164"/>
      <c r="Q447" s="146"/>
      <c r="R447" s="147"/>
      <c r="S447" s="147"/>
      <c r="T447" s="147"/>
      <c r="U447" s="147"/>
      <c r="V447" s="148"/>
    </row>
    <row r="448" spans="2:22" s="97" customFormat="1" ht="15.75" customHeight="1" thickBot="1" x14ac:dyDescent="0.3">
      <c r="B448" s="65"/>
      <c r="C448" s="66"/>
      <c r="D448" s="66"/>
      <c r="E448" s="66"/>
      <c r="F448" s="66"/>
      <c r="G448" s="66"/>
      <c r="H448" s="66"/>
      <c r="I448" s="165"/>
      <c r="J448" s="166"/>
      <c r="K448" s="166"/>
      <c r="L448" s="166"/>
      <c r="M448" s="166"/>
      <c r="N448" s="166"/>
      <c r="O448" s="166"/>
      <c r="P448" s="167"/>
      <c r="Q448" s="152"/>
      <c r="R448" s="153"/>
      <c r="S448" s="153"/>
      <c r="T448" s="153"/>
      <c r="U448" s="153"/>
      <c r="V448" s="154"/>
    </row>
    <row r="449" spans="2:22" s="97" customFormat="1" ht="15" customHeight="1" x14ac:dyDescent="0.25">
      <c r="B449" s="140" t="s">
        <v>88</v>
      </c>
      <c r="C449" s="140" t="str">
        <f>IF(OR(K388="",M388=""),"PERDEDOR J19",IF(K388&lt;M388,C386,N386))</f>
        <v>PERDEDOR J19</v>
      </c>
      <c r="D449" s="141"/>
      <c r="E449" s="141"/>
      <c r="F449" s="141"/>
      <c r="G449" s="141"/>
      <c r="H449" s="141"/>
      <c r="I449" s="141"/>
      <c r="J449" s="142"/>
      <c r="K449" s="73"/>
      <c r="L449" s="27" t="s">
        <v>33</v>
      </c>
      <c r="M449" s="74"/>
      <c r="N449" s="140" t="str">
        <f>IF(OR(K391="",M391=""),"PERDEDOR J20",IF(K391&lt;M391,C389,N389))</f>
        <v>PERDEDOR J20</v>
      </c>
      <c r="O449" s="141"/>
      <c r="P449" s="141"/>
      <c r="Q449" s="141"/>
      <c r="R449" s="141"/>
      <c r="S449" s="141"/>
      <c r="T449" s="141"/>
      <c r="U449" s="141"/>
      <c r="V449" s="142"/>
    </row>
    <row r="450" spans="2:22" s="97" customFormat="1" ht="15.75" customHeight="1" thickBot="1" x14ac:dyDescent="0.3">
      <c r="B450" s="161"/>
      <c r="C450" s="143"/>
      <c r="D450" s="144"/>
      <c r="E450" s="144"/>
      <c r="F450" s="144"/>
      <c r="G450" s="144"/>
      <c r="H450" s="144"/>
      <c r="I450" s="144"/>
      <c r="J450" s="145"/>
      <c r="K450" s="75"/>
      <c r="L450" s="40" t="s">
        <v>33</v>
      </c>
      <c r="M450" s="76"/>
      <c r="N450" s="143"/>
      <c r="O450" s="144"/>
      <c r="P450" s="144"/>
      <c r="Q450" s="144"/>
      <c r="R450" s="144"/>
      <c r="S450" s="144"/>
      <c r="T450" s="144"/>
      <c r="U450" s="144"/>
      <c r="V450" s="145"/>
    </row>
    <row r="451" spans="2:22" s="97" customFormat="1" ht="18" customHeight="1" thickBot="1" x14ac:dyDescent="0.3">
      <c r="B451" s="41"/>
      <c r="C451" s="42"/>
      <c r="D451" s="43"/>
      <c r="E451" s="43"/>
      <c r="F451" s="43"/>
      <c r="G451" s="43"/>
      <c r="H451" s="43"/>
      <c r="I451" s="43"/>
      <c r="J451" s="44"/>
      <c r="K451" s="45" t="str">
        <f>IF(OR(K450="",M449=""),"",SUM(K449:K450))</f>
        <v/>
      </c>
      <c r="L451" s="46"/>
      <c r="M451" s="47" t="str">
        <f>IF(OR(K450="",M449=""),"",SUM(M449:M450))</f>
        <v/>
      </c>
      <c r="N451" s="134"/>
      <c r="O451" s="135"/>
      <c r="P451" s="135"/>
      <c r="Q451" s="135"/>
      <c r="R451" s="135"/>
      <c r="S451" s="135"/>
      <c r="T451" s="135"/>
      <c r="U451" s="135"/>
      <c r="V451" s="136"/>
    </row>
    <row r="452" spans="2:22" s="97" customFormat="1" ht="15.75" thickBot="1" x14ac:dyDescent="0.3">
      <c r="B452" s="51"/>
      <c r="C452" s="51"/>
      <c r="D452" s="51"/>
      <c r="E452" s="51"/>
      <c r="F452" s="51"/>
      <c r="G452" s="51"/>
      <c r="H452" s="51"/>
      <c r="I452" s="51"/>
      <c r="J452" s="51"/>
      <c r="K452" s="98"/>
      <c r="L452" s="52"/>
      <c r="M452" s="99"/>
      <c r="N452" s="99"/>
      <c r="O452" s="99"/>
      <c r="P452" s="99"/>
      <c r="Q452" s="99"/>
      <c r="R452" s="99"/>
      <c r="S452" s="99"/>
      <c r="T452" s="99"/>
    </row>
    <row r="453" spans="2:22" s="97" customFormat="1" ht="15" customHeight="1" x14ac:dyDescent="0.25">
      <c r="B453" s="146" t="s">
        <v>60</v>
      </c>
      <c r="C453" s="147"/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7"/>
      <c r="R453" s="147"/>
      <c r="S453" s="147"/>
      <c r="T453" s="147"/>
      <c r="U453" s="147"/>
      <c r="V453" s="148"/>
    </row>
    <row r="454" spans="2:22" s="97" customFormat="1" ht="15" customHeight="1" x14ac:dyDescent="0.25">
      <c r="B454" s="149"/>
      <c r="C454" s="150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0"/>
      <c r="O454" s="150"/>
      <c r="P454" s="150"/>
      <c r="Q454" s="150"/>
      <c r="R454" s="150"/>
      <c r="S454" s="150"/>
      <c r="T454" s="150"/>
      <c r="U454" s="150"/>
      <c r="V454" s="151"/>
    </row>
    <row r="455" spans="2:22" s="97" customFormat="1" ht="15.75" customHeight="1" thickBot="1" x14ac:dyDescent="0.3">
      <c r="B455" s="152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4"/>
    </row>
    <row r="456" spans="2:22" s="97" customFormat="1" ht="16.5" customHeight="1" x14ac:dyDescent="0.25">
      <c r="B456" s="65"/>
      <c r="C456" s="66"/>
      <c r="D456" s="66"/>
      <c r="E456" s="66"/>
      <c r="F456" s="66"/>
      <c r="G456" s="66"/>
      <c r="H456" s="66"/>
      <c r="I456" s="162" t="s">
        <v>97</v>
      </c>
      <c r="J456" s="163"/>
      <c r="K456" s="163"/>
      <c r="L456" s="163"/>
      <c r="M456" s="163"/>
      <c r="N456" s="163"/>
      <c r="O456" s="163"/>
      <c r="P456" s="164"/>
      <c r="Q456" s="146"/>
      <c r="R456" s="147"/>
      <c r="S456" s="147"/>
      <c r="T456" s="147"/>
      <c r="U456" s="147"/>
      <c r="V456" s="148"/>
    </row>
    <row r="457" spans="2:22" s="97" customFormat="1" ht="18.75" customHeight="1" thickBot="1" x14ac:dyDescent="0.3">
      <c r="B457" s="65"/>
      <c r="C457" s="66"/>
      <c r="D457" s="66"/>
      <c r="E457" s="66"/>
      <c r="F457" s="66"/>
      <c r="G457" s="66"/>
      <c r="H457" s="66"/>
      <c r="I457" s="165"/>
      <c r="J457" s="166"/>
      <c r="K457" s="166"/>
      <c r="L457" s="166"/>
      <c r="M457" s="166"/>
      <c r="N457" s="166"/>
      <c r="O457" s="166"/>
      <c r="P457" s="167"/>
      <c r="Q457" s="152"/>
      <c r="R457" s="153"/>
      <c r="S457" s="153"/>
      <c r="T457" s="153"/>
      <c r="U457" s="153"/>
      <c r="V457" s="154"/>
    </row>
    <row r="458" spans="2:22" s="97" customFormat="1" ht="15" customHeight="1" x14ac:dyDescent="0.25">
      <c r="B458" s="140" t="s">
        <v>89</v>
      </c>
      <c r="C458" s="140" t="str">
        <f>IF(OR(K397="",M397=""),"VENCEDOR J19",IF(K397&gt;M397,C395,N395))</f>
        <v>VENCEDOR J19</v>
      </c>
      <c r="D458" s="141"/>
      <c r="E458" s="141"/>
      <c r="F458" s="141"/>
      <c r="G458" s="141"/>
      <c r="H458" s="141"/>
      <c r="I458" s="141"/>
      <c r="J458" s="142"/>
      <c r="K458" s="73"/>
      <c r="L458" s="27" t="s">
        <v>33</v>
      </c>
      <c r="M458" s="74"/>
      <c r="N458" s="140" t="str">
        <f>IF(OR(K400="",M400=""),"VENCEDOR J20",IF(K400&gt;M400,C398,N398))</f>
        <v>VENCEDOR J20</v>
      </c>
      <c r="O458" s="141"/>
      <c r="P458" s="141"/>
      <c r="Q458" s="141"/>
      <c r="R458" s="141"/>
      <c r="S458" s="141"/>
      <c r="T458" s="141"/>
      <c r="U458" s="141"/>
      <c r="V458" s="142"/>
    </row>
    <row r="459" spans="2:22" s="97" customFormat="1" ht="15.75" customHeight="1" thickBot="1" x14ac:dyDescent="0.3">
      <c r="B459" s="161"/>
      <c r="C459" s="143"/>
      <c r="D459" s="144"/>
      <c r="E459" s="144"/>
      <c r="F459" s="144"/>
      <c r="G459" s="144"/>
      <c r="H459" s="144"/>
      <c r="I459" s="144"/>
      <c r="J459" s="145"/>
      <c r="K459" s="75"/>
      <c r="L459" s="40" t="s">
        <v>33</v>
      </c>
      <c r="M459" s="76"/>
      <c r="N459" s="143"/>
      <c r="O459" s="144"/>
      <c r="P459" s="144"/>
      <c r="Q459" s="144"/>
      <c r="R459" s="144"/>
      <c r="S459" s="144"/>
      <c r="T459" s="144"/>
      <c r="U459" s="144"/>
      <c r="V459" s="145"/>
    </row>
    <row r="460" spans="2:22" s="97" customFormat="1" ht="17.25" customHeight="1" thickBot="1" x14ac:dyDescent="0.3">
      <c r="B460" s="41"/>
      <c r="C460" s="42"/>
      <c r="D460" s="43"/>
      <c r="E460" s="43"/>
      <c r="F460" s="43"/>
      <c r="G460" s="43"/>
      <c r="H460" s="43"/>
      <c r="I460" s="43"/>
      <c r="J460" s="44"/>
      <c r="K460" s="45" t="str">
        <f>IF(OR(K459="",M458=""),"",SUM(K458:K459))</f>
        <v/>
      </c>
      <c r="L460" s="46"/>
      <c r="M460" s="47" t="str">
        <f>IF(OR(K459="",M458=""),"",SUM(M458:M459))</f>
        <v/>
      </c>
      <c r="N460" s="134"/>
      <c r="O460" s="135"/>
      <c r="P460" s="135"/>
      <c r="Q460" s="135"/>
      <c r="R460" s="135"/>
      <c r="S460" s="135"/>
      <c r="T460" s="135"/>
      <c r="U460" s="135"/>
      <c r="V460" s="136"/>
    </row>
    <row r="461" spans="2:22" s="97" customFormat="1" ht="15.75" thickBot="1" x14ac:dyDescent="0.3">
      <c r="B461" s="51"/>
      <c r="C461" s="51"/>
      <c r="D461" s="51"/>
      <c r="E461" s="51"/>
      <c r="F461" s="51"/>
      <c r="G461" s="51"/>
      <c r="H461" s="51"/>
      <c r="I461" s="51"/>
      <c r="J461" s="51"/>
      <c r="K461" s="98"/>
      <c r="L461" s="52"/>
      <c r="M461" s="99"/>
      <c r="N461" s="99"/>
      <c r="O461" s="99"/>
      <c r="P461" s="99"/>
      <c r="Q461" s="99"/>
      <c r="R461" s="99"/>
      <c r="S461" s="99"/>
      <c r="T461" s="99"/>
    </row>
    <row r="462" spans="2:22" s="97" customFormat="1" ht="15" customHeight="1" x14ac:dyDescent="0.25">
      <c r="B462" s="146" t="s">
        <v>69</v>
      </c>
      <c r="C462" s="147"/>
      <c r="D462" s="147"/>
      <c r="E462" s="147"/>
      <c r="F462" s="147"/>
      <c r="G462" s="147"/>
      <c r="H462" s="147"/>
      <c r="I462" s="147"/>
      <c r="J462" s="147"/>
      <c r="K462" s="147"/>
      <c r="L462" s="147"/>
      <c r="M462" s="147"/>
      <c r="N462" s="147"/>
      <c r="O462" s="147"/>
      <c r="P462" s="147"/>
      <c r="Q462" s="147"/>
      <c r="R462" s="147"/>
      <c r="S462" s="147"/>
      <c r="T462" s="147"/>
      <c r="U462" s="147"/>
      <c r="V462" s="148"/>
    </row>
    <row r="463" spans="2:22" s="97" customFormat="1" ht="15" customHeight="1" x14ac:dyDescent="0.25">
      <c r="B463" s="149"/>
      <c r="C463" s="150"/>
      <c r="D463" s="150"/>
      <c r="E463" s="150"/>
      <c r="F463" s="150"/>
      <c r="G463" s="150"/>
      <c r="H463" s="150"/>
      <c r="I463" s="150"/>
      <c r="J463" s="150"/>
      <c r="K463" s="150"/>
      <c r="L463" s="150"/>
      <c r="M463" s="150"/>
      <c r="N463" s="150"/>
      <c r="O463" s="150"/>
      <c r="P463" s="150"/>
      <c r="Q463" s="150"/>
      <c r="R463" s="150"/>
      <c r="S463" s="150"/>
      <c r="T463" s="150"/>
      <c r="U463" s="150"/>
      <c r="V463" s="151"/>
    </row>
    <row r="464" spans="2:22" s="97" customFormat="1" ht="15.75" customHeight="1" thickBot="1" x14ac:dyDescent="0.3">
      <c r="B464" s="152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4"/>
    </row>
    <row r="465" spans="2:22" s="97" customFormat="1" ht="18" customHeight="1" x14ac:dyDescent="0.25">
      <c r="B465" s="65"/>
      <c r="C465" s="66"/>
      <c r="D465" s="66"/>
      <c r="E465" s="66"/>
      <c r="F465" s="66"/>
      <c r="G465" s="66"/>
      <c r="H465" s="66"/>
      <c r="I465" s="162" t="s">
        <v>97</v>
      </c>
      <c r="J465" s="163"/>
      <c r="K465" s="163"/>
      <c r="L465" s="163"/>
      <c r="M465" s="163"/>
      <c r="N465" s="163"/>
      <c r="O465" s="163"/>
      <c r="P465" s="164"/>
      <c r="Q465" s="146"/>
      <c r="R465" s="147"/>
      <c r="S465" s="147"/>
      <c r="T465" s="147"/>
      <c r="U465" s="147"/>
      <c r="V465" s="148"/>
    </row>
    <row r="466" spans="2:22" s="97" customFormat="1" ht="17.25" customHeight="1" thickBot="1" x14ac:dyDescent="0.3">
      <c r="B466" s="77"/>
      <c r="C466" s="78"/>
      <c r="D466" s="78"/>
      <c r="E466" s="78"/>
      <c r="F466" s="78"/>
      <c r="G466" s="78"/>
      <c r="H466" s="78"/>
      <c r="I466" s="165"/>
      <c r="J466" s="166"/>
      <c r="K466" s="166"/>
      <c r="L466" s="166"/>
      <c r="M466" s="166"/>
      <c r="N466" s="166"/>
      <c r="O466" s="166"/>
      <c r="P466" s="167"/>
      <c r="Q466" s="152"/>
      <c r="R466" s="153"/>
      <c r="S466" s="153"/>
      <c r="T466" s="153"/>
      <c r="U466" s="153"/>
      <c r="V466" s="154"/>
    </row>
    <row r="467" spans="2:22" s="97" customFormat="1" ht="15" customHeight="1" x14ac:dyDescent="0.25">
      <c r="B467" s="140" t="s">
        <v>90</v>
      </c>
      <c r="C467" s="140" t="str">
        <f>IF(OR(K409="",M409=""),"PERDEDOR J21",IF(K409&lt;M409,C407,N407))</f>
        <v>PERDEDOR J21</v>
      </c>
      <c r="D467" s="141"/>
      <c r="E467" s="141"/>
      <c r="F467" s="141"/>
      <c r="G467" s="141"/>
      <c r="H467" s="141"/>
      <c r="I467" s="141"/>
      <c r="J467" s="142"/>
      <c r="K467" s="73"/>
      <c r="L467" s="27" t="s">
        <v>33</v>
      </c>
      <c r="M467" s="74"/>
      <c r="N467" s="140" t="str">
        <f>IF(OR(K412="",M412=""),"PERDEDOR J22",IF(K412&lt;M412,C410,N410))</f>
        <v>PERDEDOR J22</v>
      </c>
      <c r="O467" s="141"/>
      <c r="P467" s="141"/>
      <c r="Q467" s="141"/>
      <c r="R467" s="141"/>
      <c r="S467" s="141"/>
      <c r="T467" s="141"/>
      <c r="U467" s="141"/>
      <c r="V467" s="142"/>
    </row>
    <row r="468" spans="2:22" s="97" customFormat="1" ht="15.75" customHeight="1" thickBot="1" x14ac:dyDescent="0.3">
      <c r="B468" s="161"/>
      <c r="C468" s="143"/>
      <c r="D468" s="144"/>
      <c r="E468" s="144"/>
      <c r="F468" s="144"/>
      <c r="G468" s="144"/>
      <c r="H468" s="144"/>
      <c r="I468" s="144"/>
      <c r="J468" s="145"/>
      <c r="K468" s="75"/>
      <c r="L468" s="40" t="s">
        <v>33</v>
      </c>
      <c r="M468" s="76"/>
      <c r="N468" s="143"/>
      <c r="O468" s="144"/>
      <c r="P468" s="144"/>
      <c r="Q468" s="144"/>
      <c r="R468" s="144"/>
      <c r="S468" s="144"/>
      <c r="T468" s="144"/>
      <c r="U468" s="144"/>
      <c r="V468" s="145"/>
    </row>
    <row r="469" spans="2:22" s="97" customFormat="1" ht="14.25" customHeight="1" thickBot="1" x14ac:dyDescent="0.3">
      <c r="B469" s="41"/>
      <c r="C469" s="42"/>
      <c r="D469" s="43"/>
      <c r="E469" s="43"/>
      <c r="F469" s="43"/>
      <c r="G469" s="43"/>
      <c r="H469" s="43"/>
      <c r="I469" s="43"/>
      <c r="J469" s="44"/>
      <c r="K469" s="45" t="str">
        <f>IF(OR(K468="",M467=""),"",SUM(K467:K468))</f>
        <v/>
      </c>
      <c r="L469" s="46"/>
      <c r="M469" s="47" t="str">
        <f>IF(OR(K468="",M467=""),"",SUM(M467:M468))</f>
        <v/>
      </c>
      <c r="N469" s="134"/>
      <c r="O469" s="135"/>
      <c r="P469" s="135"/>
      <c r="Q469" s="135"/>
      <c r="R469" s="135"/>
      <c r="S469" s="135"/>
      <c r="T469" s="135"/>
      <c r="U469" s="135"/>
      <c r="V469" s="136"/>
    </row>
    <row r="470" spans="2:22" s="97" customFormat="1" ht="15.75" thickBot="1" x14ac:dyDescent="0.3">
      <c r="B470" s="51"/>
      <c r="C470" s="51"/>
      <c r="D470" s="51"/>
      <c r="E470" s="51"/>
      <c r="F470" s="51"/>
      <c r="G470" s="51"/>
      <c r="H470" s="51"/>
      <c r="I470" s="51"/>
      <c r="J470" s="51"/>
      <c r="K470" s="98"/>
      <c r="L470" s="52"/>
      <c r="M470" s="99"/>
      <c r="N470" s="99"/>
      <c r="O470" s="99"/>
      <c r="P470" s="99"/>
      <c r="Q470" s="99"/>
      <c r="R470" s="99"/>
      <c r="S470" s="99"/>
      <c r="T470" s="99"/>
    </row>
    <row r="471" spans="2:22" s="97" customFormat="1" ht="15" customHeight="1" x14ac:dyDescent="0.25">
      <c r="B471" s="146" t="s">
        <v>63</v>
      </c>
      <c r="C471" s="147"/>
      <c r="D471" s="147"/>
      <c r="E471" s="147"/>
      <c r="F471" s="147"/>
      <c r="G471" s="147"/>
      <c r="H471" s="147"/>
      <c r="I471" s="147"/>
      <c r="J471" s="147"/>
      <c r="K471" s="147"/>
      <c r="L471" s="147"/>
      <c r="M471" s="147"/>
      <c r="N471" s="147"/>
      <c r="O471" s="147"/>
      <c r="P471" s="147"/>
      <c r="Q471" s="147"/>
      <c r="R471" s="147"/>
      <c r="S471" s="147"/>
      <c r="T471" s="147"/>
      <c r="U471" s="147"/>
      <c r="V471" s="148"/>
    </row>
    <row r="472" spans="2:22" s="97" customFormat="1" ht="15" customHeight="1" x14ac:dyDescent="0.25">
      <c r="B472" s="149"/>
      <c r="C472" s="150"/>
      <c r="D472" s="150"/>
      <c r="E472" s="150"/>
      <c r="F472" s="150"/>
      <c r="G472" s="150"/>
      <c r="H472" s="150"/>
      <c r="I472" s="150"/>
      <c r="J472" s="150"/>
      <c r="K472" s="150"/>
      <c r="L472" s="150"/>
      <c r="M472" s="150"/>
      <c r="N472" s="150"/>
      <c r="O472" s="150"/>
      <c r="P472" s="150"/>
      <c r="Q472" s="150"/>
      <c r="R472" s="150"/>
      <c r="S472" s="150"/>
      <c r="T472" s="150"/>
      <c r="U472" s="150"/>
      <c r="V472" s="151"/>
    </row>
    <row r="473" spans="2:22" s="97" customFormat="1" ht="15.75" customHeight="1" thickBot="1" x14ac:dyDescent="0.3">
      <c r="B473" s="152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4"/>
    </row>
    <row r="474" spans="2:22" s="97" customFormat="1" ht="15.75" customHeight="1" x14ac:dyDescent="0.25">
      <c r="B474" s="65"/>
      <c r="C474" s="66"/>
      <c r="D474" s="66"/>
      <c r="E474" s="66"/>
      <c r="F474" s="66"/>
      <c r="G474" s="66"/>
      <c r="H474" s="66"/>
      <c r="I474" s="162" t="s">
        <v>97</v>
      </c>
      <c r="J474" s="163"/>
      <c r="K474" s="163"/>
      <c r="L474" s="163"/>
      <c r="M474" s="163"/>
      <c r="N474" s="163"/>
      <c r="O474" s="163"/>
      <c r="P474" s="164"/>
      <c r="Q474" s="146"/>
      <c r="R474" s="147"/>
      <c r="S474" s="147"/>
      <c r="T474" s="147"/>
      <c r="U474" s="147"/>
      <c r="V474" s="148"/>
    </row>
    <row r="475" spans="2:22" s="97" customFormat="1" ht="15.75" customHeight="1" thickBot="1" x14ac:dyDescent="0.3">
      <c r="B475" s="65"/>
      <c r="C475" s="66"/>
      <c r="D475" s="66"/>
      <c r="E475" s="66"/>
      <c r="F475" s="66"/>
      <c r="G475" s="66"/>
      <c r="H475" s="66"/>
      <c r="I475" s="165"/>
      <c r="J475" s="166"/>
      <c r="K475" s="166"/>
      <c r="L475" s="166"/>
      <c r="M475" s="166"/>
      <c r="N475" s="166"/>
      <c r="O475" s="166"/>
      <c r="P475" s="167"/>
      <c r="Q475" s="152"/>
      <c r="R475" s="153"/>
      <c r="S475" s="153"/>
      <c r="T475" s="153"/>
      <c r="U475" s="153"/>
      <c r="V475" s="154"/>
    </row>
    <row r="476" spans="2:22" s="97" customFormat="1" ht="15" customHeight="1" x14ac:dyDescent="0.25">
      <c r="B476" s="140" t="s">
        <v>91</v>
      </c>
      <c r="C476" s="140" t="str">
        <f>IF(OR(K409="",M409=""),"VENCEDOR J21",IF(K409&gt;M409,C407,N407))</f>
        <v>VENCEDOR J21</v>
      </c>
      <c r="D476" s="141"/>
      <c r="E476" s="141"/>
      <c r="F476" s="141"/>
      <c r="G476" s="141"/>
      <c r="H476" s="141"/>
      <c r="I476" s="141"/>
      <c r="J476" s="142"/>
      <c r="K476" s="73"/>
      <c r="L476" s="27" t="s">
        <v>33</v>
      </c>
      <c r="M476" s="74"/>
      <c r="N476" s="140" t="str">
        <f>IF(OR(K412="",M412=""),"VENCEDOR J22",IF(K412&gt;M412,C410,N410))</f>
        <v>VENCEDOR J22</v>
      </c>
      <c r="O476" s="141"/>
      <c r="P476" s="141"/>
      <c r="Q476" s="141"/>
      <c r="R476" s="141"/>
      <c r="S476" s="141"/>
      <c r="T476" s="141"/>
      <c r="U476" s="141"/>
      <c r="V476" s="142"/>
    </row>
    <row r="477" spans="2:22" s="97" customFormat="1" ht="15.75" customHeight="1" thickBot="1" x14ac:dyDescent="0.3">
      <c r="B477" s="161"/>
      <c r="C477" s="143"/>
      <c r="D477" s="144"/>
      <c r="E477" s="144"/>
      <c r="F477" s="144"/>
      <c r="G477" s="144"/>
      <c r="H477" s="144"/>
      <c r="I477" s="144"/>
      <c r="J477" s="145"/>
      <c r="K477" s="75"/>
      <c r="L477" s="40" t="s">
        <v>33</v>
      </c>
      <c r="M477" s="76"/>
      <c r="N477" s="143"/>
      <c r="O477" s="144"/>
      <c r="P477" s="144"/>
      <c r="Q477" s="144"/>
      <c r="R477" s="144"/>
      <c r="S477" s="144"/>
      <c r="T477" s="144"/>
      <c r="U477" s="144"/>
      <c r="V477" s="145"/>
    </row>
    <row r="478" spans="2:22" s="97" customFormat="1" ht="18" customHeight="1" thickBot="1" x14ac:dyDescent="0.3">
      <c r="B478" s="41"/>
      <c r="C478" s="42"/>
      <c r="D478" s="43"/>
      <c r="E478" s="43"/>
      <c r="F478" s="43"/>
      <c r="G478" s="43"/>
      <c r="H478" s="43"/>
      <c r="I478" s="43"/>
      <c r="J478" s="44"/>
      <c r="K478" s="45" t="str">
        <f>IF(OR(K477="",M476=""),"",SUM(K476:K477))</f>
        <v/>
      </c>
      <c r="L478" s="46"/>
      <c r="M478" s="47" t="str">
        <f>IF(OR(K477="",M476=""),"",SUM(M476:M477))</f>
        <v/>
      </c>
      <c r="N478" s="134"/>
      <c r="O478" s="135"/>
      <c r="P478" s="135"/>
      <c r="Q478" s="135"/>
      <c r="R478" s="135"/>
      <c r="S478" s="135"/>
      <c r="T478" s="135"/>
      <c r="U478" s="135"/>
      <c r="V478" s="136"/>
    </row>
    <row r="479" spans="2:22" s="97" customFormat="1" ht="15.75" thickBot="1" x14ac:dyDescent="0.3">
      <c r="B479" s="51"/>
      <c r="C479" s="51"/>
      <c r="D479" s="51"/>
      <c r="E479" s="51"/>
      <c r="F479" s="51"/>
      <c r="G479" s="51"/>
      <c r="H479" s="51"/>
      <c r="I479" s="51"/>
      <c r="J479" s="51"/>
      <c r="K479" s="98"/>
      <c r="L479" s="52"/>
      <c r="M479" s="99"/>
      <c r="N479" s="99"/>
      <c r="O479" s="99"/>
      <c r="P479" s="99"/>
      <c r="Q479" s="99"/>
      <c r="R479" s="99"/>
      <c r="S479" s="99"/>
      <c r="T479" s="99"/>
    </row>
    <row r="480" spans="2:22" s="97" customFormat="1" ht="15" customHeight="1" x14ac:dyDescent="0.25">
      <c r="B480" s="146" t="s">
        <v>41</v>
      </c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8"/>
    </row>
    <row r="481" spans="2:22" s="97" customFormat="1" ht="15" customHeight="1" x14ac:dyDescent="0.25">
      <c r="B481" s="149"/>
      <c r="C481" s="150"/>
      <c r="D481" s="150"/>
      <c r="E481" s="150"/>
      <c r="F481" s="150"/>
      <c r="G481" s="150"/>
      <c r="H481" s="150"/>
      <c r="I481" s="150"/>
      <c r="J481" s="150"/>
      <c r="K481" s="150"/>
      <c r="L481" s="150"/>
      <c r="M481" s="150"/>
      <c r="N481" s="150"/>
      <c r="O481" s="150"/>
      <c r="P481" s="150"/>
      <c r="Q481" s="150"/>
      <c r="R481" s="150"/>
      <c r="S481" s="150"/>
      <c r="T481" s="150"/>
      <c r="U481" s="150"/>
      <c r="V481" s="151"/>
    </row>
    <row r="482" spans="2:22" s="97" customFormat="1" ht="15.75" customHeight="1" thickBot="1" x14ac:dyDescent="0.3">
      <c r="B482" s="152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4"/>
    </row>
    <row r="483" spans="2:22" s="97" customFormat="1" ht="15" customHeight="1" x14ac:dyDescent="0.25">
      <c r="B483" s="65"/>
      <c r="C483" s="66"/>
      <c r="D483" s="66"/>
      <c r="E483" s="66"/>
      <c r="F483" s="66"/>
      <c r="G483" s="66"/>
      <c r="H483" s="66"/>
      <c r="I483" s="162" t="s">
        <v>97</v>
      </c>
      <c r="J483" s="163"/>
      <c r="K483" s="163"/>
      <c r="L483" s="163"/>
      <c r="M483" s="163"/>
      <c r="N483" s="163"/>
      <c r="O483" s="163"/>
      <c r="P483" s="164"/>
      <c r="Q483" s="146"/>
      <c r="R483" s="147"/>
      <c r="S483" s="147"/>
      <c r="T483" s="147"/>
      <c r="U483" s="147"/>
      <c r="V483" s="148"/>
    </row>
    <row r="484" spans="2:22" s="97" customFormat="1" ht="15.75" customHeight="1" thickBot="1" x14ac:dyDescent="0.3">
      <c r="B484" s="65"/>
      <c r="C484" s="66"/>
      <c r="D484" s="66"/>
      <c r="E484" s="66"/>
      <c r="F484" s="66"/>
      <c r="G484" s="66"/>
      <c r="H484" s="66"/>
      <c r="I484" s="165"/>
      <c r="J484" s="166"/>
      <c r="K484" s="166"/>
      <c r="L484" s="166"/>
      <c r="M484" s="166"/>
      <c r="N484" s="166"/>
      <c r="O484" s="166"/>
      <c r="P484" s="167"/>
      <c r="Q484" s="152"/>
      <c r="R484" s="153"/>
      <c r="S484" s="153"/>
      <c r="T484" s="153"/>
      <c r="U484" s="153"/>
      <c r="V484" s="154"/>
    </row>
    <row r="485" spans="2:22" s="97" customFormat="1" ht="15" customHeight="1" x14ac:dyDescent="0.25">
      <c r="B485" s="140" t="s">
        <v>92</v>
      </c>
      <c r="C485" s="140" t="str">
        <f>IF(OR(K421="",M421=""),"PERDEDOR J23",IF(K421&lt;M421,C419,N419))</f>
        <v>PERDEDOR J23</v>
      </c>
      <c r="D485" s="141"/>
      <c r="E485" s="141"/>
      <c r="F485" s="141"/>
      <c r="G485" s="141"/>
      <c r="H485" s="141"/>
      <c r="I485" s="141"/>
      <c r="J485" s="142"/>
      <c r="K485" s="73"/>
      <c r="L485" s="27" t="s">
        <v>33</v>
      </c>
      <c r="M485" s="74"/>
      <c r="N485" s="140" t="str">
        <f>IF(OR(K424="",M424=""),"PERDEDOR J24",IF(K424&lt;M424,C422,N422))</f>
        <v>PERDEDOR J24</v>
      </c>
      <c r="O485" s="141"/>
      <c r="P485" s="141"/>
      <c r="Q485" s="141"/>
      <c r="R485" s="141"/>
      <c r="S485" s="141"/>
      <c r="T485" s="141"/>
      <c r="U485" s="141"/>
      <c r="V485" s="142"/>
    </row>
    <row r="486" spans="2:22" s="97" customFormat="1" ht="15.75" customHeight="1" thickBot="1" x14ac:dyDescent="0.3">
      <c r="B486" s="161"/>
      <c r="C486" s="143"/>
      <c r="D486" s="144"/>
      <c r="E486" s="144"/>
      <c r="F486" s="144"/>
      <c r="G486" s="144"/>
      <c r="H486" s="144"/>
      <c r="I486" s="144"/>
      <c r="J486" s="145"/>
      <c r="K486" s="75"/>
      <c r="L486" s="40" t="s">
        <v>33</v>
      </c>
      <c r="M486" s="76"/>
      <c r="N486" s="143"/>
      <c r="O486" s="144"/>
      <c r="P486" s="144"/>
      <c r="Q486" s="144"/>
      <c r="R486" s="144"/>
      <c r="S486" s="144"/>
      <c r="T486" s="144"/>
      <c r="U486" s="144"/>
      <c r="V486" s="145"/>
    </row>
    <row r="487" spans="2:22" s="97" customFormat="1" ht="15.75" customHeight="1" thickBot="1" x14ac:dyDescent="0.3">
      <c r="B487" s="41"/>
      <c r="C487" s="42"/>
      <c r="D487" s="43"/>
      <c r="E487" s="43"/>
      <c r="F487" s="43"/>
      <c r="G487" s="43"/>
      <c r="H487" s="43"/>
      <c r="I487" s="43"/>
      <c r="J487" s="44"/>
      <c r="K487" s="45" t="str">
        <f>IF(OR(K486="",M485=""),"",SUM(K485:K486))</f>
        <v/>
      </c>
      <c r="L487" s="46"/>
      <c r="M487" s="47" t="str">
        <f>IF(OR(K486="",M485=""),"",SUM(M485:M486))</f>
        <v/>
      </c>
      <c r="N487" s="134"/>
      <c r="O487" s="135"/>
      <c r="P487" s="135"/>
      <c r="Q487" s="135"/>
      <c r="R487" s="135"/>
      <c r="S487" s="135"/>
      <c r="T487" s="135"/>
      <c r="U487" s="135"/>
      <c r="V487" s="136"/>
    </row>
    <row r="488" spans="2:22" s="97" customFormat="1" ht="16.5" customHeight="1" thickBot="1" x14ac:dyDescent="0.3">
      <c r="B488" s="80"/>
      <c r="C488" s="80"/>
      <c r="D488" s="80"/>
      <c r="E488" s="80"/>
      <c r="F488" s="80"/>
      <c r="G488" s="80"/>
      <c r="H488" s="81"/>
      <c r="I488" s="81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</row>
    <row r="489" spans="2:22" s="97" customFormat="1" ht="15" customHeight="1" x14ac:dyDescent="0.25">
      <c r="B489" s="146" t="s">
        <v>44</v>
      </c>
      <c r="C489" s="147"/>
      <c r="D489" s="147"/>
      <c r="E489" s="147"/>
      <c r="F489" s="147"/>
      <c r="G489" s="147"/>
      <c r="H489" s="147"/>
      <c r="I489" s="147"/>
      <c r="J489" s="147"/>
      <c r="K489" s="147"/>
      <c r="L489" s="147"/>
      <c r="M489" s="147"/>
      <c r="N489" s="147"/>
      <c r="O489" s="147"/>
      <c r="P489" s="147"/>
      <c r="Q489" s="147"/>
      <c r="R489" s="147"/>
      <c r="S489" s="147"/>
      <c r="T489" s="147"/>
      <c r="U489" s="147"/>
      <c r="V489" s="148"/>
    </row>
    <row r="490" spans="2:22" s="97" customFormat="1" ht="15" customHeight="1" x14ac:dyDescent="0.25">
      <c r="B490" s="149"/>
      <c r="C490" s="150"/>
      <c r="D490" s="150"/>
      <c r="E490" s="150"/>
      <c r="F490" s="150"/>
      <c r="G490" s="150"/>
      <c r="H490" s="150"/>
      <c r="I490" s="150"/>
      <c r="J490" s="150"/>
      <c r="K490" s="150"/>
      <c r="L490" s="150"/>
      <c r="M490" s="150"/>
      <c r="N490" s="150"/>
      <c r="O490" s="150"/>
      <c r="P490" s="150"/>
      <c r="Q490" s="150"/>
      <c r="R490" s="150"/>
      <c r="S490" s="150"/>
      <c r="T490" s="150"/>
      <c r="U490" s="150"/>
      <c r="V490" s="151"/>
    </row>
    <row r="491" spans="2:22" s="97" customFormat="1" ht="15.75" customHeight="1" thickBot="1" x14ac:dyDescent="0.3">
      <c r="B491" s="152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4"/>
    </row>
    <row r="492" spans="2:22" s="97" customFormat="1" ht="14.25" customHeight="1" x14ac:dyDescent="0.25">
      <c r="B492" s="65"/>
      <c r="C492" s="66"/>
      <c r="D492" s="66"/>
      <c r="E492" s="66"/>
      <c r="F492" s="66"/>
      <c r="G492" s="66"/>
      <c r="H492" s="66"/>
      <c r="I492" s="162" t="s">
        <v>97</v>
      </c>
      <c r="J492" s="163"/>
      <c r="K492" s="163"/>
      <c r="L492" s="163"/>
      <c r="M492" s="163"/>
      <c r="N492" s="163"/>
      <c r="O492" s="163"/>
      <c r="P492" s="164"/>
      <c r="Q492" s="146"/>
      <c r="R492" s="147"/>
      <c r="S492" s="147"/>
      <c r="T492" s="147"/>
      <c r="U492" s="147"/>
      <c r="V492" s="148"/>
    </row>
    <row r="493" spans="2:22" s="97" customFormat="1" ht="17.25" customHeight="1" thickBot="1" x14ac:dyDescent="0.3">
      <c r="B493" s="65"/>
      <c r="C493" s="66"/>
      <c r="D493" s="66"/>
      <c r="E493" s="66"/>
      <c r="F493" s="66"/>
      <c r="G493" s="66"/>
      <c r="H493" s="66"/>
      <c r="I493" s="165"/>
      <c r="J493" s="166"/>
      <c r="K493" s="166"/>
      <c r="L493" s="166"/>
      <c r="M493" s="166"/>
      <c r="N493" s="166"/>
      <c r="O493" s="166"/>
      <c r="P493" s="167"/>
      <c r="Q493" s="152"/>
      <c r="R493" s="153"/>
      <c r="S493" s="153"/>
      <c r="T493" s="153"/>
      <c r="U493" s="153"/>
      <c r="V493" s="154"/>
    </row>
    <row r="494" spans="2:22" s="97" customFormat="1" ht="15" customHeight="1" x14ac:dyDescent="0.25">
      <c r="B494" s="140" t="s">
        <v>93</v>
      </c>
      <c r="C494" s="140" t="str">
        <f>IF(OR(K421="",M421=""),"VENCEDOR J23",IF(K421&gt;M421,C419,N419))</f>
        <v>VENCEDOR J23</v>
      </c>
      <c r="D494" s="141"/>
      <c r="E494" s="141"/>
      <c r="F494" s="141"/>
      <c r="G494" s="141"/>
      <c r="H494" s="141"/>
      <c r="I494" s="141"/>
      <c r="J494" s="142"/>
      <c r="K494" s="73"/>
      <c r="L494" s="27" t="s">
        <v>33</v>
      </c>
      <c r="M494" s="74"/>
      <c r="N494" s="140" t="str">
        <f>IF(OR(K424="",M424=""),"VENDEDOR J24",IF(K424&gt;M424,C422,N422))</f>
        <v>VENDEDOR J24</v>
      </c>
      <c r="O494" s="141"/>
      <c r="P494" s="141"/>
      <c r="Q494" s="141"/>
      <c r="R494" s="141"/>
      <c r="S494" s="141"/>
      <c r="T494" s="141"/>
      <c r="U494" s="141"/>
      <c r="V494" s="142"/>
    </row>
    <row r="495" spans="2:22" s="97" customFormat="1" ht="15.75" customHeight="1" thickBot="1" x14ac:dyDescent="0.3">
      <c r="B495" s="161"/>
      <c r="C495" s="143"/>
      <c r="D495" s="144"/>
      <c r="E495" s="144"/>
      <c r="F495" s="144"/>
      <c r="G495" s="144"/>
      <c r="H495" s="144"/>
      <c r="I495" s="144"/>
      <c r="J495" s="145"/>
      <c r="K495" s="75"/>
      <c r="L495" s="40" t="s">
        <v>33</v>
      </c>
      <c r="M495" s="76"/>
      <c r="N495" s="143"/>
      <c r="O495" s="144"/>
      <c r="P495" s="144"/>
      <c r="Q495" s="144"/>
      <c r="R495" s="144"/>
      <c r="S495" s="144"/>
      <c r="T495" s="144"/>
      <c r="U495" s="144"/>
      <c r="V495" s="145"/>
    </row>
    <row r="496" spans="2:22" s="97" customFormat="1" ht="15" customHeight="1" thickBot="1" x14ac:dyDescent="0.3">
      <c r="B496" s="41"/>
      <c r="C496" s="42"/>
      <c r="D496" s="43"/>
      <c r="E496" s="43"/>
      <c r="F496" s="43"/>
      <c r="G496" s="43"/>
      <c r="H496" s="43"/>
      <c r="I496" s="43"/>
      <c r="J496" s="44"/>
      <c r="K496" s="45" t="str">
        <f>IF(OR(K495="",M494=""),"",SUM(K494:K495))</f>
        <v/>
      </c>
      <c r="L496" s="46"/>
      <c r="M496" s="47" t="str">
        <f>IF(OR(K495="",M494=""),"",SUM(M494:M495))</f>
        <v/>
      </c>
      <c r="N496" s="134"/>
      <c r="O496" s="135"/>
      <c r="P496" s="135"/>
      <c r="Q496" s="135"/>
      <c r="R496" s="135"/>
      <c r="S496" s="135"/>
      <c r="T496" s="135"/>
      <c r="U496" s="135"/>
      <c r="V496" s="136"/>
    </row>
    <row r="497" spans="2:31" ht="15.75" thickBot="1" x14ac:dyDescent="0.3"/>
    <row r="498" spans="2:31" ht="15" customHeight="1" x14ac:dyDescent="0.25">
      <c r="B498" s="116" t="str">
        <f>IF(OR(K496="",M496=""),"Campeão",IF(K496&gt;M496,C494,N494))</f>
        <v>Campeão</v>
      </c>
      <c r="C498" s="117"/>
      <c r="D498" s="117"/>
      <c r="E498" s="117"/>
      <c r="F498" s="117"/>
      <c r="G498" s="117"/>
      <c r="H498" s="117"/>
      <c r="I498" s="117"/>
      <c r="J498" s="118"/>
      <c r="K498" s="125" t="s">
        <v>124</v>
      </c>
      <c r="L498" s="126"/>
      <c r="M498" s="126"/>
      <c r="N498" s="126"/>
      <c r="O498" s="126"/>
      <c r="P498" s="126"/>
      <c r="Q498" s="126"/>
      <c r="R498" s="126"/>
      <c r="S498" s="126"/>
      <c r="T498" s="126"/>
      <c r="U498" s="126"/>
      <c r="V498" s="126"/>
      <c r="W498" s="126"/>
      <c r="X498" s="126"/>
      <c r="Y498" s="126"/>
      <c r="Z498" s="126"/>
      <c r="AA498" s="126"/>
      <c r="AB498" s="126"/>
      <c r="AC498" s="126"/>
      <c r="AD498" s="126"/>
      <c r="AE498" s="127"/>
    </row>
    <row r="499" spans="2:31" ht="15" customHeight="1" x14ac:dyDescent="0.25">
      <c r="B499" s="119"/>
      <c r="C499" s="120"/>
      <c r="D499" s="120"/>
      <c r="E499" s="120"/>
      <c r="F499" s="120"/>
      <c r="G499" s="120"/>
      <c r="H499" s="120"/>
      <c r="I499" s="120"/>
      <c r="J499" s="121"/>
      <c r="K499" s="128"/>
      <c r="L499" s="129"/>
      <c r="M499" s="129"/>
      <c r="N499" s="129"/>
      <c r="O499" s="129"/>
      <c r="P499" s="129"/>
      <c r="Q499" s="129"/>
      <c r="R499" s="129"/>
      <c r="S499" s="129"/>
      <c r="T499" s="129"/>
      <c r="U499" s="129"/>
      <c r="V499" s="129"/>
      <c r="W499" s="129"/>
      <c r="X499" s="129"/>
      <c r="Y499" s="129"/>
      <c r="Z499" s="129"/>
      <c r="AA499" s="129"/>
      <c r="AB499" s="129"/>
      <c r="AC499" s="129"/>
      <c r="AD499" s="129"/>
      <c r="AE499" s="130"/>
    </row>
    <row r="500" spans="2:31" ht="15" customHeight="1" x14ac:dyDescent="0.25">
      <c r="B500" s="119"/>
      <c r="C500" s="120"/>
      <c r="D500" s="120"/>
      <c r="E500" s="120"/>
      <c r="F500" s="120"/>
      <c r="G500" s="120"/>
      <c r="H500" s="120"/>
      <c r="I500" s="120"/>
      <c r="J500" s="121"/>
      <c r="K500" s="128"/>
      <c r="L500" s="129"/>
      <c r="M500" s="129"/>
      <c r="N500" s="129"/>
      <c r="O500" s="129"/>
      <c r="P500" s="129"/>
      <c r="Q500" s="129"/>
      <c r="R500" s="129"/>
      <c r="S500" s="129"/>
      <c r="T500" s="129"/>
      <c r="U500" s="129"/>
      <c r="V500" s="129"/>
      <c r="W500" s="129"/>
      <c r="X500" s="129"/>
      <c r="Y500" s="129"/>
      <c r="Z500" s="129"/>
      <c r="AA500" s="129"/>
      <c r="AB500" s="129"/>
      <c r="AC500" s="129"/>
      <c r="AD500" s="129"/>
      <c r="AE500" s="130"/>
    </row>
    <row r="501" spans="2:31" ht="15" customHeight="1" x14ac:dyDescent="0.25">
      <c r="B501" s="119"/>
      <c r="C501" s="120"/>
      <c r="D501" s="120"/>
      <c r="E501" s="120"/>
      <c r="F501" s="120"/>
      <c r="G501" s="120"/>
      <c r="H501" s="120"/>
      <c r="I501" s="120"/>
      <c r="J501" s="121"/>
      <c r="K501" s="128"/>
      <c r="L501" s="129"/>
      <c r="M501" s="129"/>
      <c r="N501" s="129"/>
      <c r="O501" s="129"/>
      <c r="P501" s="129"/>
      <c r="Q501" s="129"/>
      <c r="R501" s="129"/>
      <c r="S501" s="129"/>
      <c r="T501" s="129"/>
      <c r="U501" s="129"/>
      <c r="V501" s="129"/>
      <c r="W501" s="129"/>
      <c r="X501" s="129"/>
      <c r="Y501" s="129"/>
      <c r="Z501" s="129"/>
      <c r="AA501" s="129"/>
      <c r="AB501" s="129"/>
      <c r="AC501" s="129"/>
      <c r="AD501" s="129"/>
      <c r="AE501" s="130"/>
    </row>
    <row r="502" spans="2:31" ht="15" customHeight="1" x14ac:dyDescent="0.25">
      <c r="B502" s="119"/>
      <c r="C502" s="120"/>
      <c r="D502" s="120"/>
      <c r="E502" s="120"/>
      <c r="F502" s="120"/>
      <c r="G502" s="120"/>
      <c r="H502" s="120"/>
      <c r="I502" s="120"/>
      <c r="J502" s="121"/>
      <c r="K502" s="128"/>
      <c r="L502" s="129"/>
      <c r="M502" s="129"/>
      <c r="N502" s="129"/>
      <c r="O502" s="129"/>
      <c r="P502" s="129"/>
      <c r="Q502" s="129"/>
      <c r="R502" s="129"/>
      <c r="S502" s="129"/>
      <c r="T502" s="129"/>
      <c r="U502" s="129"/>
      <c r="V502" s="129"/>
      <c r="W502" s="129"/>
      <c r="X502" s="129"/>
      <c r="Y502" s="129"/>
      <c r="Z502" s="129"/>
      <c r="AA502" s="129"/>
      <c r="AB502" s="129"/>
      <c r="AC502" s="129"/>
      <c r="AD502" s="129"/>
      <c r="AE502" s="130"/>
    </row>
    <row r="503" spans="2:31" ht="15" customHeight="1" x14ac:dyDescent="0.25">
      <c r="B503" s="119"/>
      <c r="C503" s="120"/>
      <c r="D503" s="120"/>
      <c r="E503" s="120"/>
      <c r="F503" s="120"/>
      <c r="G503" s="120"/>
      <c r="H503" s="120"/>
      <c r="I503" s="120"/>
      <c r="J503" s="121"/>
      <c r="K503" s="128"/>
      <c r="L503" s="129"/>
      <c r="M503" s="129"/>
      <c r="N503" s="129"/>
      <c r="O503" s="129"/>
      <c r="P503" s="129"/>
      <c r="Q503" s="129"/>
      <c r="R503" s="129"/>
      <c r="S503" s="129"/>
      <c r="T503" s="129"/>
      <c r="U503" s="129"/>
      <c r="V503" s="129"/>
      <c r="W503" s="129"/>
      <c r="X503" s="129"/>
      <c r="Y503" s="129"/>
      <c r="Z503" s="129"/>
      <c r="AA503" s="129"/>
      <c r="AB503" s="129"/>
      <c r="AC503" s="129"/>
      <c r="AD503" s="129"/>
      <c r="AE503" s="130"/>
    </row>
    <row r="504" spans="2:31" ht="15" customHeight="1" x14ac:dyDescent="0.25">
      <c r="B504" s="119"/>
      <c r="C504" s="120"/>
      <c r="D504" s="120"/>
      <c r="E504" s="120"/>
      <c r="F504" s="120"/>
      <c r="G504" s="120"/>
      <c r="H504" s="120"/>
      <c r="I504" s="120"/>
      <c r="J504" s="121"/>
      <c r="K504" s="128"/>
      <c r="L504" s="129"/>
      <c r="M504" s="129"/>
      <c r="N504" s="129"/>
      <c r="O504" s="129"/>
      <c r="P504" s="129"/>
      <c r="Q504" s="129"/>
      <c r="R504" s="129"/>
      <c r="S504" s="129"/>
      <c r="T504" s="129"/>
      <c r="U504" s="129"/>
      <c r="V504" s="129"/>
      <c r="W504" s="129"/>
      <c r="X504" s="129"/>
      <c r="Y504" s="129"/>
      <c r="Z504" s="129"/>
      <c r="AA504" s="129"/>
      <c r="AB504" s="129"/>
      <c r="AC504" s="129"/>
      <c r="AD504" s="129"/>
      <c r="AE504" s="130"/>
    </row>
    <row r="505" spans="2:31" ht="15" customHeight="1" x14ac:dyDescent="0.25">
      <c r="B505" s="119"/>
      <c r="C505" s="120"/>
      <c r="D505" s="120"/>
      <c r="E505" s="120"/>
      <c r="F505" s="120"/>
      <c r="G505" s="120"/>
      <c r="H505" s="120"/>
      <c r="I505" s="120"/>
      <c r="J505" s="121"/>
      <c r="K505" s="128"/>
      <c r="L505" s="129"/>
      <c r="M505" s="129"/>
      <c r="N505" s="129"/>
      <c r="O505" s="129"/>
      <c r="P505" s="129"/>
      <c r="Q505" s="129"/>
      <c r="R505" s="129"/>
      <c r="S505" s="129"/>
      <c r="T505" s="129"/>
      <c r="U505" s="129"/>
      <c r="V505" s="129"/>
      <c r="W505" s="129"/>
      <c r="X505" s="129"/>
      <c r="Y505" s="129"/>
      <c r="Z505" s="129"/>
      <c r="AA505" s="129"/>
      <c r="AB505" s="129"/>
      <c r="AC505" s="129"/>
      <c r="AD505" s="129"/>
      <c r="AE505" s="130"/>
    </row>
    <row r="506" spans="2:31" ht="15" customHeight="1" x14ac:dyDescent="0.25">
      <c r="B506" s="119"/>
      <c r="C506" s="120"/>
      <c r="D506" s="120"/>
      <c r="E506" s="120"/>
      <c r="F506" s="120"/>
      <c r="G506" s="120"/>
      <c r="H506" s="120"/>
      <c r="I506" s="120"/>
      <c r="J506" s="121"/>
      <c r="K506" s="128"/>
      <c r="L506" s="129"/>
      <c r="M506" s="129"/>
      <c r="N506" s="129"/>
      <c r="O506" s="129"/>
      <c r="P506" s="129"/>
      <c r="Q506" s="129"/>
      <c r="R506" s="129"/>
      <c r="S506" s="129"/>
      <c r="T506" s="129"/>
      <c r="U506" s="129"/>
      <c r="V506" s="129"/>
      <c r="W506" s="129"/>
      <c r="X506" s="129"/>
      <c r="Y506" s="129"/>
      <c r="Z506" s="129"/>
      <c r="AA506" s="129"/>
      <c r="AB506" s="129"/>
      <c r="AC506" s="129"/>
      <c r="AD506" s="129"/>
      <c r="AE506" s="130"/>
    </row>
    <row r="507" spans="2:31" ht="15.75" customHeight="1" thickBot="1" x14ac:dyDescent="0.3">
      <c r="B507" s="122"/>
      <c r="C507" s="123"/>
      <c r="D507" s="123"/>
      <c r="E507" s="123"/>
      <c r="F507" s="123"/>
      <c r="G507" s="123"/>
      <c r="H507" s="123"/>
      <c r="I507" s="123"/>
      <c r="J507" s="124"/>
      <c r="K507" s="131"/>
      <c r="L507" s="132"/>
      <c r="M507" s="132"/>
      <c r="N507" s="132"/>
      <c r="O507" s="132"/>
      <c r="P507" s="132"/>
      <c r="Q507" s="132"/>
      <c r="R507" s="132"/>
      <c r="S507" s="132"/>
      <c r="T507" s="132"/>
      <c r="U507" s="132"/>
      <c r="V507" s="132"/>
      <c r="W507" s="132"/>
      <c r="X507" s="132"/>
      <c r="Y507" s="132"/>
      <c r="Z507" s="132"/>
      <c r="AA507" s="132"/>
      <c r="AB507" s="132"/>
      <c r="AC507" s="132"/>
      <c r="AD507" s="132"/>
      <c r="AE507" s="133"/>
    </row>
    <row r="508" spans="2:31" ht="17.25" customHeight="1" thickBot="1" x14ac:dyDescent="0.3">
      <c r="B508" s="80"/>
      <c r="C508" s="80"/>
      <c r="D508" s="80"/>
      <c r="E508" s="80"/>
      <c r="F508" s="80"/>
      <c r="G508" s="80"/>
      <c r="H508" s="80"/>
      <c r="I508" s="80"/>
    </row>
    <row r="509" spans="2:31" ht="15" customHeight="1" x14ac:dyDescent="0.25">
      <c r="B509" s="116" t="str">
        <f>IF(OR(K496="",M496=""),"vice",IF(K496&lt;M496,C494,N494))</f>
        <v>vice</v>
      </c>
      <c r="C509" s="117"/>
      <c r="D509" s="117"/>
      <c r="E509" s="117"/>
      <c r="F509" s="117"/>
      <c r="G509" s="117"/>
      <c r="H509" s="117"/>
      <c r="I509" s="117"/>
      <c r="J509" s="118"/>
      <c r="K509" s="125" t="s">
        <v>125</v>
      </c>
      <c r="L509" s="126"/>
      <c r="M509" s="126"/>
      <c r="N509" s="126"/>
      <c r="O509" s="126"/>
      <c r="P509" s="126"/>
      <c r="Q509" s="126"/>
      <c r="R509" s="126"/>
      <c r="S509" s="126"/>
      <c r="T509" s="126"/>
      <c r="U509" s="126"/>
      <c r="V509" s="126"/>
      <c r="W509" s="126"/>
      <c r="X509" s="126"/>
      <c r="Y509" s="126"/>
      <c r="Z509" s="126"/>
      <c r="AA509" s="126"/>
      <c r="AB509" s="126"/>
      <c r="AC509" s="126"/>
      <c r="AD509" s="126"/>
      <c r="AE509" s="127"/>
    </row>
    <row r="510" spans="2:31" ht="15" customHeight="1" x14ac:dyDescent="0.25">
      <c r="B510" s="119"/>
      <c r="C510" s="120"/>
      <c r="D510" s="120"/>
      <c r="E510" s="120"/>
      <c r="F510" s="120"/>
      <c r="G510" s="120"/>
      <c r="H510" s="120"/>
      <c r="I510" s="120"/>
      <c r="J510" s="121"/>
      <c r="K510" s="128"/>
      <c r="L510" s="129"/>
      <c r="M510" s="129"/>
      <c r="N510" s="129"/>
      <c r="O510" s="129"/>
      <c r="P510" s="129"/>
      <c r="Q510" s="129"/>
      <c r="R510" s="129"/>
      <c r="S510" s="129"/>
      <c r="T510" s="129"/>
      <c r="U510" s="129"/>
      <c r="V510" s="129"/>
      <c r="W510" s="129"/>
      <c r="X510" s="129"/>
      <c r="Y510" s="129"/>
      <c r="Z510" s="129"/>
      <c r="AA510" s="129"/>
      <c r="AB510" s="129"/>
      <c r="AC510" s="129"/>
      <c r="AD510" s="129"/>
      <c r="AE510" s="130"/>
    </row>
    <row r="511" spans="2:31" ht="15" customHeight="1" x14ac:dyDescent="0.25">
      <c r="B511" s="119"/>
      <c r="C511" s="120"/>
      <c r="D511" s="120"/>
      <c r="E511" s="120"/>
      <c r="F511" s="120"/>
      <c r="G511" s="120"/>
      <c r="H511" s="120"/>
      <c r="I511" s="120"/>
      <c r="J511" s="121"/>
      <c r="K511" s="128"/>
      <c r="L511" s="129"/>
      <c r="M511" s="129"/>
      <c r="N511" s="129"/>
      <c r="O511" s="129"/>
      <c r="P511" s="129"/>
      <c r="Q511" s="129"/>
      <c r="R511" s="129"/>
      <c r="S511" s="129"/>
      <c r="T511" s="129"/>
      <c r="U511" s="129"/>
      <c r="V511" s="129"/>
      <c r="W511" s="129"/>
      <c r="X511" s="129"/>
      <c r="Y511" s="129"/>
      <c r="Z511" s="129"/>
      <c r="AA511" s="129"/>
      <c r="AB511" s="129"/>
      <c r="AC511" s="129"/>
      <c r="AD511" s="129"/>
      <c r="AE511" s="130"/>
    </row>
    <row r="512" spans="2:31" ht="15" customHeight="1" x14ac:dyDescent="0.25">
      <c r="B512" s="119"/>
      <c r="C512" s="120"/>
      <c r="D512" s="120"/>
      <c r="E512" s="120"/>
      <c r="F512" s="120"/>
      <c r="G512" s="120"/>
      <c r="H512" s="120"/>
      <c r="I512" s="120"/>
      <c r="J512" s="121"/>
      <c r="K512" s="128"/>
      <c r="L512" s="129"/>
      <c r="M512" s="129"/>
      <c r="N512" s="129"/>
      <c r="O512" s="129"/>
      <c r="P512" s="129"/>
      <c r="Q512" s="129"/>
      <c r="R512" s="129"/>
      <c r="S512" s="129"/>
      <c r="T512" s="129"/>
      <c r="U512" s="129"/>
      <c r="V512" s="129"/>
      <c r="W512" s="129"/>
      <c r="X512" s="129"/>
      <c r="Y512" s="129"/>
      <c r="Z512" s="129"/>
      <c r="AA512" s="129"/>
      <c r="AB512" s="129"/>
      <c r="AC512" s="129"/>
      <c r="AD512" s="129"/>
      <c r="AE512" s="130"/>
    </row>
    <row r="513" spans="2:31" ht="15" customHeight="1" x14ac:dyDescent="0.25">
      <c r="B513" s="119"/>
      <c r="C513" s="120"/>
      <c r="D513" s="120"/>
      <c r="E513" s="120"/>
      <c r="F513" s="120"/>
      <c r="G513" s="120"/>
      <c r="H513" s="120"/>
      <c r="I513" s="120"/>
      <c r="J513" s="121"/>
      <c r="K513" s="128"/>
      <c r="L513" s="129"/>
      <c r="M513" s="129"/>
      <c r="N513" s="129"/>
      <c r="O513" s="129"/>
      <c r="P513" s="129"/>
      <c r="Q513" s="129"/>
      <c r="R513" s="129"/>
      <c r="S513" s="129"/>
      <c r="T513" s="129"/>
      <c r="U513" s="129"/>
      <c r="V513" s="129"/>
      <c r="W513" s="129"/>
      <c r="X513" s="129"/>
      <c r="Y513" s="129"/>
      <c r="Z513" s="129"/>
      <c r="AA513" s="129"/>
      <c r="AB513" s="129"/>
      <c r="AC513" s="129"/>
      <c r="AD513" s="129"/>
      <c r="AE513" s="130"/>
    </row>
    <row r="514" spans="2:31" ht="15" customHeight="1" x14ac:dyDescent="0.25">
      <c r="B514" s="119"/>
      <c r="C514" s="120"/>
      <c r="D514" s="120"/>
      <c r="E514" s="120"/>
      <c r="F514" s="120"/>
      <c r="G514" s="120"/>
      <c r="H514" s="120"/>
      <c r="I514" s="120"/>
      <c r="J514" s="121"/>
      <c r="K514" s="128"/>
      <c r="L514" s="129"/>
      <c r="M514" s="129"/>
      <c r="N514" s="129"/>
      <c r="O514" s="129"/>
      <c r="P514" s="129"/>
      <c r="Q514" s="129"/>
      <c r="R514" s="129"/>
      <c r="S514" s="129"/>
      <c r="T514" s="129"/>
      <c r="U514" s="129"/>
      <c r="V514" s="129"/>
      <c r="W514" s="129"/>
      <c r="X514" s="129"/>
      <c r="Y514" s="129"/>
      <c r="Z514" s="129"/>
      <c r="AA514" s="129"/>
      <c r="AB514" s="129"/>
      <c r="AC514" s="129"/>
      <c r="AD514" s="129"/>
      <c r="AE514" s="130"/>
    </row>
    <row r="515" spans="2:31" ht="15" customHeight="1" x14ac:dyDescent="0.25">
      <c r="B515" s="119"/>
      <c r="C515" s="120"/>
      <c r="D515" s="120"/>
      <c r="E515" s="120"/>
      <c r="F515" s="120"/>
      <c r="G515" s="120"/>
      <c r="H515" s="120"/>
      <c r="I515" s="120"/>
      <c r="J515" s="121"/>
      <c r="K515" s="128"/>
      <c r="L515" s="129"/>
      <c r="M515" s="129"/>
      <c r="N515" s="129"/>
      <c r="O515" s="129"/>
      <c r="P515" s="129"/>
      <c r="Q515" s="129"/>
      <c r="R515" s="129"/>
      <c r="S515" s="129"/>
      <c r="T515" s="129"/>
      <c r="U515" s="129"/>
      <c r="V515" s="129"/>
      <c r="W515" s="129"/>
      <c r="X515" s="129"/>
      <c r="Y515" s="129"/>
      <c r="Z515" s="129"/>
      <c r="AA515" s="129"/>
      <c r="AB515" s="129"/>
      <c r="AC515" s="129"/>
      <c r="AD515" s="129"/>
      <c r="AE515" s="130"/>
    </row>
    <row r="516" spans="2:31" ht="15" customHeight="1" x14ac:dyDescent="0.25">
      <c r="B516" s="119"/>
      <c r="C516" s="120"/>
      <c r="D516" s="120"/>
      <c r="E516" s="120"/>
      <c r="F516" s="120"/>
      <c r="G516" s="120"/>
      <c r="H516" s="120"/>
      <c r="I516" s="120"/>
      <c r="J516" s="121"/>
      <c r="K516" s="128"/>
      <c r="L516" s="129"/>
      <c r="M516" s="129"/>
      <c r="N516" s="129"/>
      <c r="O516" s="129"/>
      <c r="P516" s="129"/>
      <c r="Q516" s="129"/>
      <c r="R516" s="129"/>
      <c r="S516" s="129"/>
      <c r="T516" s="129"/>
      <c r="U516" s="129"/>
      <c r="V516" s="129"/>
      <c r="W516" s="129"/>
      <c r="X516" s="129"/>
      <c r="Y516" s="129"/>
      <c r="Z516" s="129"/>
      <c r="AA516" s="129"/>
      <c r="AB516" s="129"/>
      <c r="AC516" s="129"/>
      <c r="AD516" s="129"/>
      <c r="AE516" s="130"/>
    </row>
    <row r="517" spans="2:31" ht="15" customHeight="1" x14ac:dyDescent="0.25">
      <c r="B517" s="119"/>
      <c r="C517" s="120"/>
      <c r="D517" s="120"/>
      <c r="E517" s="120"/>
      <c r="F517" s="120"/>
      <c r="G517" s="120"/>
      <c r="H517" s="120"/>
      <c r="I517" s="120"/>
      <c r="J517" s="121"/>
      <c r="K517" s="128"/>
      <c r="L517" s="129"/>
      <c r="M517" s="129"/>
      <c r="N517" s="129"/>
      <c r="O517" s="129"/>
      <c r="P517" s="129"/>
      <c r="Q517" s="129"/>
      <c r="R517" s="129"/>
      <c r="S517" s="129"/>
      <c r="T517" s="129"/>
      <c r="U517" s="129"/>
      <c r="V517" s="129"/>
      <c r="W517" s="129"/>
      <c r="X517" s="129"/>
      <c r="Y517" s="129"/>
      <c r="Z517" s="129"/>
      <c r="AA517" s="129"/>
      <c r="AB517" s="129"/>
      <c r="AC517" s="129"/>
      <c r="AD517" s="129"/>
      <c r="AE517" s="130"/>
    </row>
    <row r="518" spans="2:31" ht="15.75" customHeight="1" thickBot="1" x14ac:dyDescent="0.3">
      <c r="B518" s="122"/>
      <c r="C518" s="123"/>
      <c r="D518" s="123"/>
      <c r="E518" s="123"/>
      <c r="F518" s="123"/>
      <c r="G518" s="123"/>
      <c r="H518" s="123"/>
      <c r="I518" s="123"/>
      <c r="J518" s="124"/>
      <c r="K518" s="131"/>
      <c r="L518" s="132"/>
      <c r="M518" s="132"/>
      <c r="N518" s="132"/>
      <c r="O518" s="132"/>
      <c r="P518" s="132"/>
      <c r="Q518" s="132"/>
      <c r="R518" s="132"/>
      <c r="S518" s="132"/>
      <c r="T518" s="132"/>
      <c r="U518" s="132"/>
      <c r="V518" s="132"/>
      <c r="W518" s="132"/>
      <c r="X518" s="132"/>
      <c r="Y518" s="132"/>
      <c r="Z518" s="132"/>
      <c r="AA518" s="132"/>
      <c r="AB518" s="132"/>
      <c r="AC518" s="132"/>
      <c r="AD518" s="132"/>
      <c r="AE518" s="133"/>
    </row>
    <row r="519" spans="2:31" ht="18.75" customHeight="1" thickBot="1" x14ac:dyDescent="0.3">
      <c r="B519" s="80"/>
      <c r="C519" s="80"/>
      <c r="D519" s="80"/>
      <c r="E519" s="80"/>
      <c r="F519" s="80"/>
      <c r="G519" s="80"/>
      <c r="H519" s="80"/>
      <c r="I519" s="80"/>
    </row>
    <row r="520" spans="2:31" ht="15" customHeight="1" x14ac:dyDescent="0.25">
      <c r="B520" s="116" t="str">
        <f>IF(OR(K487="",M487=""),"3º Lugar",IF(K487&gt;M487,C485,N485))</f>
        <v>3º Lugar</v>
      </c>
      <c r="C520" s="117"/>
      <c r="D520" s="117"/>
      <c r="E520" s="117"/>
      <c r="F520" s="117"/>
      <c r="G520" s="117"/>
      <c r="H520" s="117"/>
      <c r="I520" s="117"/>
      <c r="J520" s="118"/>
      <c r="K520" s="125" t="s">
        <v>126</v>
      </c>
      <c r="L520" s="126"/>
      <c r="M520" s="126"/>
      <c r="N520" s="126"/>
      <c r="O520" s="126"/>
      <c r="P520" s="126"/>
      <c r="Q520" s="126"/>
      <c r="R520" s="126"/>
      <c r="S520" s="126"/>
      <c r="T520" s="126"/>
      <c r="U520" s="126"/>
      <c r="V520" s="126"/>
      <c r="W520" s="126"/>
      <c r="X520" s="126"/>
      <c r="Y520" s="126"/>
      <c r="Z520" s="126"/>
      <c r="AA520" s="126"/>
      <c r="AB520" s="126"/>
      <c r="AC520" s="126"/>
      <c r="AD520" s="126"/>
      <c r="AE520" s="127"/>
    </row>
    <row r="521" spans="2:31" ht="15" customHeight="1" x14ac:dyDescent="0.25">
      <c r="B521" s="119"/>
      <c r="C521" s="120"/>
      <c r="D521" s="120"/>
      <c r="E521" s="120"/>
      <c r="F521" s="120"/>
      <c r="G521" s="120"/>
      <c r="H521" s="120"/>
      <c r="I521" s="120"/>
      <c r="J521" s="121"/>
      <c r="K521" s="128"/>
      <c r="L521" s="129"/>
      <c r="M521" s="129"/>
      <c r="N521" s="129"/>
      <c r="O521" s="129"/>
      <c r="P521" s="129"/>
      <c r="Q521" s="129"/>
      <c r="R521" s="129"/>
      <c r="S521" s="129"/>
      <c r="T521" s="129"/>
      <c r="U521" s="129"/>
      <c r="V521" s="129"/>
      <c r="W521" s="129"/>
      <c r="X521" s="129"/>
      <c r="Y521" s="129"/>
      <c r="Z521" s="129"/>
      <c r="AA521" s="129"/>
      <c r="AB521" s="129"/>
      <c r="AC521" s="129"/>
      <c r="AD521" s="129"/>
      <c r="AE521" s="130"/>
    </row>
    <row r="522" spans="2:31" ht="15" customHeight="1" x14ac:dyDescent="0.25">
      <c r="B522" s="119"/>
      <c r="C522" s="120"/>
      <c r="D522" s="120"/>
      <c r="E522" s="120"/>
      <c r="F522" s="120"/>
      <c r="G522" s="120"/>
      <c r="H522" s="120"/>
      <c r="I522" s="120"/>
      <c r="J522" s="121"/>
      <c r="K522" s="128"/>
      <c r="L522" s="129"/>
      <c r="M522" s="129"/>
      <c r="N522" s="129"/>
      <c r="O522" s="129"/>
      <c r="P522" s="129"/>
      <c r="Q522" s="129"/>
      <c r="R522" s="129"/>
      <c r="S522" s="129"/>
      <c r="T522" s="129"/>
      <c r="U522" s="129"/>
      <c r="V522" s="129"/>
      <c r="W522" s="129"/>
      <c r="X522" s="129"/>
      <c r="Y522" s="129"/>
      <c r="Z522" s="129"/>
      <c r="AA522" s="129"/>
      <c r="AB522" s="129"/>
      <c r="AC522" s="129"/>
      <c r="AD522" s="129"/>
      <c r="AE522" s="130"/>
    </row>
    <row r="523" spans="2:31" ht="15" customHeight="1" x14ac:dyDescent="0.25">
      <c r="B523" s="119"/>
      <c r="C523" s="120"/>
      <c r="D523" s="120"/>
      <c r="E523" s="120"/>
      <c r="F523" s="120"/>
      <c r="G523" s="120"/>
      <c r="H523" s="120"/>
      <c r="I523" s="120"/>
      <c r="J523" s="121"/>
      <c r="K523" s="128"/>
      <c r="L523" s="129"/>
      <c r="M523" s="129"/>
      <c r="N523" s="129"/>
      <c r="O523" s="129"/>
      <c r="P523" s="129"/>
      <c r="Q523" s="129"/>
      <c r="R523" s="129"/>
      <c r="S523" s="129"/>
      <c r="T523" s="129"/>
      <c r="U523" s="129"/>
      <c r="V523" s="129"/>
      <c r="W523" s="129"/>
      <c r="X523" s="129"/>
      <c r="Y523" s="129"/>
      <c r="Z523" s="129"/>
      <c r="AA523" s="129"/>
      <c r="AB523" s="129"/>
      <c r="AC523" s="129"/>
      <c r="AD523" s="129"/>
      <c r="AE523" s="130"/>
    </row>
    <row r="524" spans="2:31" ht="15" customHeight="1" x14ac:dyDescent="0.25">
      <c r="B524" s="119"/>
      <c r="C524" s="120"/>
      <c r="D524" s="120"/>
      <c r="E524" s="120"/>
      <c r="F524" s="120"/>
      <c r="G524" s="120"/>
      <c r="H524" s="120"/>
      <c r="I524" s="120"/>
      <c r="J524" s="121"/>
      <c r="K524" s="128"/>
      <c r="L524" s="129"/>
      <c r="M524" s="129"/>
      <c r="N524" s="129"/>
      <c r="O524" s="129"/>
      <c r="P524" s="129"/>
      <c r="Q524" s="129"/>
      <c r="R524" s="129"/>
      <c r="S524" s="129"/>
      <c r="T524" s="129"/>
      <c r="U524" s="129"/>
      <c r="V524" s="129"/>
      <c r="W524" s="129"/>
      <c r="X524" s="129"/>
      <c r="Y524" s="129"/>
      <c r="Z524" s="129"/>
      <c r="AA524" s="129"/>
      <c r="AB524" s="129"/>
      <c r="AC524" s="129"/>
      <c r="AD524" s="129"/>
      <c r="AE524" s="130"/>
    </row>
    <row r="525" spans="2:31" ht="15" customHeight="1" x14ac:dyDescent="0.25">
      <c r="B525" s="119"/>
      <c r="C525" s="120"/>
      <c r="D525" s="120"/>
      <c r="E525" s="120"/>
      <c r="F525" s="120"/>
      <c r="G525" s="120"/>
      <c r="H525" s="120"/>
      <c r="I525" s="120"/>
      <c r="J525" s="121"/>
      <c r="K525" s="128"/>
      <c r="L525" s="129"/>
      <c r="M525" s="129"/>
      <c r="N525" s="129"/>
      <c r="O525" s="129"/>
      <c r="P525" s="129"/>
      <c r="Q525" s="129"/>
      <c r="R525" s="129"/>
      <c r="S525" s="129"/>
      <c r="T525" s="129"/>
      <c r="U525" s="129"/>
      <c r="V525" s="129"/>
      <c r="W525" s="129"/>
      <c r="X525" s="129"/>
      <c r="Y525" s="129"/>
      <c r="Z525" s="129"/>
      <c r="AA525" s="129"/>
      <c r="AB525" s="129"/>
      <c r="AC525" s="129"/>
      <c r="AD525" s="129"/>
      <c r="AE525" s="130"/>
    </row>
    <row r="526" spans="2:31" ht="15" customHeight="1" x14ac:dyDescent="0.25">
      <c r="B526" s="119"/>
      <c r="C526" s="120"/>
      <c r="D526" s="120"/>
      <c r="E526" s="120"/>
      <c r="F526" s="120"/>
      <c r="G526" s="120"/>
      <c r="H526" s="120"/>
      <c r="I526" s="120"/>
      <c r="J526" s="121"/>
      <c r="K526" s="128"/>
      <c r="L526" s="129"/>
      <c r="M526" s="129"/>
      <c r="N526" s="129"/>
      <c r="O526" s="129"/>
      <c r="P526" s="129"/>
      <c r="Q526" s="129"/>
      <c r="R526" s="129"/>
      <c r="S526" s="129"/>
      <c r="T526" s="129"/>
      <c r="U526" s="129"/>
      <c r="V526" s="129"/>
      <c r="W526" s="129"/>
      <c r="X526" s="129"/>
      <c r="Y526" s="129"/>
      <c r="Z526" s="129"/>
      <c r="AA526" s="129"/>
      <c r="AB526" s="129"/>
      <c r="AC526" s="129"/>
      <c r="AD526" s="129"/>
      <c r="AE526" s="130"/>
    </row>
    <row r="527" spans="2:31" ht="15" customHeight="1" x14ac:dyDescent="0.25">
      <c r="B527" s="119"/>
      <c r="C527" s="120"/>
      <c r="D527" s="120"/>
      <c r="E527" s="120"/>
      <c r="F527" s="120"/>
      <c r="G527" s="120"/>
      <c r="H527" s="120"/>
      <c r="I527" s="120"/>
      <c r="J527" s="121"/>
      <c r="K527" s="128"/>
      <c r="L527" s="129"/>
      <c r="M527" s="129"/>
      <c r="N527" s="129"/>
      <c r="O527" s="129"/>
      <c r="P527" s="129"/>
      <c r="Q527" s="129"/>
      <c r="R527" s="129"/>
      <c r="S527" s="129"/>
      <c r="T527" s="129"/>
      <c r="U527" s="129"/>
      <c r="V527" s="129"/>
      <c r="W527" s="129"/>
      <c r="X527" s="129"/>
      <c r="Y527" s="129"/>
      <c r="Z527" s="129"/>
      <c r="AA527" s="129"/>
      <c r="AB527" s="129"/>
      <c r="AC527" s="129"/>
      <c r="AD527" s="129"/>
      <c r="AE527" s="130"/>
    </row>
    <row r="528" spans="2:31" ht="15" customHeight="1" x14ac:dyDescent="0.25">
      <c r="B528" s="119"/>
      <c r="C528" s="120"/>
      <c r="D528" s="120"/>
      <c r="E528" s="120"/>
      <c r="F528" s="120"/>
      <c r="G528" s="120"/>
      <c r="H528" s="120"/>
      <c r="I528" s="120"/>
      <c r="J528" s="121"/>
      <c r="K528" s="128"/>
      <c r="L528" s="129"/>
      <c r="M528" s="129"/>
      <c r="N528" s="129"/>
      <c r="O528" s="129"/>
      <c r="P528" s="129"/>
      <c r="Q528" s="129"/>
      <c r="R528" s="129"/>
      <c r="S528" s="129"/>
      <c r="T528" s="129"/>
      <c r="U528" s="129"/>
      <c r="V528" s="129"/>
      <c r="W528" s="129"/>
      <c r="X528" s="129"/>
      <c r="Y528" s="129"/>
      <c r="Z528" s="129"/>
      <c r="AA528" s="129"/>
      <c r="AB528" s="129"/>
      <c r="AC528" s="129"/>
      <c r="AD528" s="129"/>
      <c r="AE528" s="130"/>
    </row>
    <row r="529" spans="2:31" ht="15.75" customHeight="1" thickBot="1" x14ac:dyDescent="0.3">
      <c r="B529" s="122"/>
      <c r="C529" s="123"/>
      <c r="D529" s="123"/>
      <c r="E529" s="123"/>
      <c r="F529" s="123"/>
      <c r="G529" s="123"/>
      <c r="H529" s="123"/>
      <c r="I529" s="123"/>
      <c r="J529" s="124"/>
      <c r="K529" s="131"/>
      <c r="L529" s="132"/>
      <c r="M529" s="132"/>
      <c r="N529" s="132"/>
      <c r="O529" s="132"/>
      <c r="P529" s="132"/>
      <c r="Q529" s="132"/>
      <c r="R529" s="132"/>
      <c r="S529" s="132"/>
      <c r="T529" s="132"/>
      <c r="U529" s="132"/>
      <c r="V529" s="132"/>
      <c r="W529" s="132"/>
      <c r="X529" s="132"/>
      <c r="Y529" s="132"/>
      <c r="Z529" s="132"/>
      <c r="AA529" s="132"/>
      <c r="AB529" s="132"/>
      <c r="AC529" s="132"/>
      <c r="AD529" s="132"/>
      <c r="AE529" s="133"/>
    </row>
    <row r="530" spans="2:31" ht="15.75" thickBot="1" x14ac:dyDescent="0.3">
      <c r="B530" s="96"/>
      <c r="C530" s="96"/>
      <c r="D530" s="96"/>
      <c r="E530" s="96"/>
      <c r="F530" s="96"/>
      <c r="G530" s="96"/>
      <c r="H530" s="96"/>
      <c r="I530" s="96"/>
      <c r="J530" s="97"/>
      <c r="K530" s="97"/>
      <c r="L530" s="97"/>
      <c r="M530" s="97"/>
      <c r="N530" s="97"/>
      <c r="O530" s="97"/>
      <c r="P530" s="97"/>
      <c r="Q530" s="97"/>
      <c r="R530" s="97"/>
      <c r="S530" s="97"/>
      <c r="T530" s="97"/>
      <c r="U530" s="97"/>
      <c r="V530" s="97"/>
      <c r="W530" s="97"/>
      <c r="X530" s="97"/>
      <c r="Y530" s="97"/>
      <c r="Z530" s="97"/>
      <c r="AA530" s="97"/>
      <c r="AB530" s="97"/>
      <c r="AC530" s="97"/>
      <c r="AD530" s="97"/>
      <c r="AE530" s="97"/>
    </row>
    <row r="531" spans="2:31" ht="15" customHeight="1" x14ac:dyDescent="0.25">
      <c r="B531" s="116" t="str">
        <f>IF(OR(K487="",M487=""),"4º Lugar",IF(K487&lt;M487,C485,N485))</f>
        <v>4º Lugar</v>
      </c>
      <c r="C531" s="117"/>
      <c r="D531" s="117"/>
      <c r="E531" s="117"/>
      <c r="F531" s="117"/>
      <c r="G531" s="117"/>
      <c r="H531" s="117"/>
      <c r="I531" s="117"/>
      <c r="J531" s="118"/>
      <c r="K531" s="125" t="s">
        <v>127</v>
      </c>
      <c r="L531" s="126"/>
      <c r="M531" s="126"/>
      <c r="N531" s="126"/>
      <c r="O531" s="126"/>
      <c r="P531" s="126"/>
      <c r="Q531" s="126"/>
      <c r="R531" s="126"/>
      <c r="S531" s="126"/>
      <c r="T531" s="126"/>
      <c r="U531" s="126"/>
      <c r="V531" s="126"/>
      <c r="W531" s="126"/>
      <c r="X531" s="126"/>
      <c r="Y531" s="126"/>
      <c r="Z531" s="126"/>
      <c r="AA531" s="126"/>
      <c r="AB531" s="126"/>
      <c r="AC531" s="126"/>
      <c r="AD531" s="126"/>
      <c r="AE531" s="127"/>
    </row>
    <row r="532" spans="2:31" ht="15" customHeight="1" x14ac:dyDescent="0.25">
      <c r="B532" s="119"/>
      <c r="C532" s="120"/>
      <c r="D532" s="120"/>
      <c r="E532" s="120"/>
      <c r="F532" s="120"/>
      <c r="G532" s="120"/>
      <c r="H532" s="120"/>
      <c r="I532" s="120"/>
      <c r="J532" s="121"/>
      <c r="K532" s="128"/>
      <c r="L532" s="129"/>
      <c r="M532" s="129"/>
      <c r="N532" s="129"/>
      <c r="O532" s="129"/>
      <c r="P532" s="129"/>
      <c r="Q532" s="129"/>
      <c r="R532" s="129"/>
      <c r="S532" s="129"/>
      <c r="T532" s="129"/>
      <c r="U532" s="129"/>
      <c r="V532" s="129"/>
      <c r="W532" s="129"/>
      <c r="X532" s="129"/>
      <c r="Y532" s="129"/>
      <c r="Z532" s="129"/>
      <c r="AA532" s="129"/>
      <c r="AB532" s="129"/>
      <c r="AC532" s="129"/>
      <c r="AD532" s="129"/>
      <c r="AE532" s="130"/>
    </row>
    <row r="533" spans="2:31" ht="15" customHeight="1" x14ac:dyDescent="0.25">
      <c r="B533" s="119"/>
      <c r="C533" s="120"/>
      <c r="D533" s="120"/>
      <c r="E533" s="120"/>
      <c r="F533" s="120"/>
      <c r="G533" s="120"/>
      <c r="H533" s="120"/>
      <c r="I533" s="120"/>
      <c r="J533" s="121"/>
      <c r="K533" s="128"/>
      <c r="L533" s="129"/>
      <c r="M533" s="129"/>
      <c r="N533" s="129"/>
      <c r="O533" s="129"/>
      <c r="P533" s="129"/>
      <c r="Q533" s="129"/>
      <c r="R533" s="129"/>
      <c r="S533" s="129"/>
      <c r="T533" s="129"/>
      <c r="U533" s="129"/>
      <c r="V533" s="129"/>
      <c r="W533" s="129"/>
      <c r="X533" s="129"/>
      <c r="Y533" s="129"/>
      <c r="Z533" s="129"/>
      <c r="AA533" s="129"/>
      <c r="AB533" s="129"/>
      <c r="AC533" s="129"/>
      <c r="AD533" s="129"/>
      <c r="AE533" s="130"/>
    </row>
    <row r="534" spans="2:31" ht="15" customHeight="1" x14ac:dyDescent="0.25">
      <c r="B534" s="119"/>
      <c r="C534" s="120"/>
      <c r="D534" s="120"/>
      <c r="E534" s="120"/>
      <c r="F534" s="120"/>
      <c r="G534" s="120"/>
      <c r="H534" s="120"/>
      <c r="I534" s="120"/>
      <c r="J534" s="121"/>
      <c r="K534" s="128"/>
      <c r="L534" s="129"/>
      <c r="M534" s="129"/>
      <c r="N534" s="129"/>
      <c r="O534" s="129"/>
      <c r="P534" s="129"/>
      <c r="Q534" s="129"/>
      <c r="R534" s="129"/>
      <c r="S534" s="129"/>
      <c r="T534" s="129"/>
      <c r="U534" s="129"/>
      <c r="V534" s="129"/>
      <c r="W534" s="129"/>
      <c r="X534" s="129"/>
      <c r="Y534" s="129"/>
      <c r="Z534" s="129"/>
      <c r="AA534" s="129"/>
      <c r="AB534" s="129"/>
      <c r="AC534" s="129"/>
      <c r="AD534" s="129"/>
      <c r="AE534" s="130"/>
    </row>
    <row r="535" spans="2:31" ht="15" customHeight="1" x14ac:dyDescent="0.25">
      <c r="B535" s="119"/>
      <c r="C535" s="120"/>
      <c r="D535" s="120"/>
      <c r="E535" s="120"/>
      <c r="F535" s="120"/>
      <c r="G535" s="120"/>
      <c r="H535" s="120"/>
      <c r="I535" s="120"/>
      <c r="J535" s="121"/>
      <c r="K535" s="128"/>
      <c r="L535" s="129"/>
      <c r="M535" s="129"/>
      <c r="N535" s="129"/>
      <c r="O535" s="129"/>
      <c r="P535" s="129"/>
      <c r="Q535" s="129"/>
      <c r="R535" s="129"/>
      <c r="S535" s="129"/>
      <c r="T535" s="129"/>
      <c r="U535" s="129"/>
      <c r="V535" s="129"/>
      <c r="W535" s="129"/>
      <c r="X535" s="129"/>
      <c r="Y535" s="129"/>
      <c r="Z535" s="129"/>
      <c r="AA535" s="129"/>
      <c r="AB535" s="129"/>
      <c r="AC535" s="129"/>
      <c r="AD535" s="129"/>
      <c r="AE535" s="130"/>
    </row>
    <row r="536" spans="2:31" ht="15" customHeight="1" x14ac:dyDescent="0.25">
      <c r="B536" s="119"/>
      <c r="C536" s="120"/>
      <c r="D536" s="120"/>
      <c r="E536" s="120"/>
      <c r="F536" s="120"/>
      <c r="G536" s="120"/>
      <c r="H536" s="120"/>
      <c r="I536" s="120"/>
      <c r="J536" s="121"/>
      <c r="K536" s="128"/>
      <c r="L536" s="129"/>
      <c r="M536" s="129"/>
      <c r="N536" s="129"/>
      <c r="O536" s="129"/>
      <c r="P536" s="129"/>
      <c r="Q536" s="129"/>
      <c r="R536" s="129"/>
      <c r="S536" s="129"/>
      <c r="T536" s="129"/>
      <c r="U536" s="129"/>
      <c r="V536" s="129"/>
      <c r="W536" s="129"/>
      <c r="X536" s="129"/>
      <c r="Y536" s="129"/>
      <c r="Z536" s="129"/>
      <c r="AA536" s="129"/>
      <c r="AB536" s="129"/>
      <c r="AC536" s="129"/>
      <c r="AD536" s="129"/>
      <c r="AE536" s="130"/>
    </row>
    <row r="537" spans="2:31" ht="15" customHeight="1" x14ac:dyDescent="0.25">
      <c r="B537" s="119"/>
      <c r="C537" s="120"/>
      <c r="D537" s="120"/>
      <c r="E537" s="120"/>
      <c r="F537" s="120"/>
      <c r="G537" s="120"/>
      <c r="H537" s="120"/>
      <c r="I537" s="120"/>
      <c r="J537" s="121"/>
      <c r="K537" s="128"/>
      <c r="L537" s="129"/>
      <c r="M537" s="129"/>
      <c r="N537" s="129"/>
      <c r="O537" s="129"/>
      <c r="P537" s="129"/>
      <c r="Q537" s="129"/>
      <c r="R537" s="129"/>
      <c r="S537" s="129"/>
      <c r="T537" s="129"/>
      <c r="U537" s="129"/>
      <c r="V537" s="129"/>
      <c r="W537" s="129"/>
      <c r="X537" s="129"/>
      <c r="Y537" s="129"/>
      <c r="Z537" s="129"/>
      <c r="AA537" s="129"/>
      <c r="AB537" s="129"/>
      <c r="AC537" s="129"/>
      <c r="AD537" s="129"/>
      <c r="AE537" s="130"/>
    </row>
    <row r="538" spans="2:31" ht="15" customHeight="1" x14ac:dyDescent="0.25">
      <c r="B538" s="119"/>
      <c r="C538" s="120"/>
      <c r="D538" s="120"/>
      <c r="E538" s="120"/>
      <c r="F538" s="120"/>
      <c r="G538" s="120"/>
      <c r="H538" s="120"/>
      <c r="I538" s="120"/>
      <c r="J538" s="121"/>
      <c r="K538" s="128"/>
      <c r="L538" s="129"/>
      <c r="M538" s="129"/>
      <c r="N538" s="129"/>
      <c r="O538" s="129"/>
      <c r="P538" s="129"/>
      <c r="Q538" s="129"/>
      <c r="R538" s="129"/>
      <c r="S538" s="129"/>
      <c r="T538" s="129"/>
      <c r="U538" s="129"/>
      <c r="V538" s="129"/>
      <c r="W538" s="129"/>
      <c r="X538" s="129"/>
      <c r="Y538" s="129"/>
      <c r="Z538" s="129"/>
      <c r="AA538" s="129"/>
      <c r="AB538" s="129"/>
      <c r="AC538" s="129"/>
      <c r="AD538" s="129"/>
      <c r="AE538" s="130"/>
    </row>
    <row r="539" spans="2:31" ht="15" customHeight="1" x14ac:dyDescent="0.25">
      <c r="B539" s="119"/>
      <c r="C539" s="120"/>
      <c r="D539" s="120"/>
      <c r="E539" s="120"/>
      <c r="F539" s="120"/>
      <c r="G539" s="120"/>
      <c r="H539" s="120"/>
      <c r="I539" s="120"/>
      <c r="J539" s="121"/>
      <c r="K539" s="128"/>
      <c r="L539" s="129"/>
      <c r="M539" s="129"/>
      <c r="N539" s="129"/>
      <c r="O539" s="129"/>
      <c r="P539" s="129"/>
      <c r="Q539" s="129"/>
      <c r="R539" s="129"/>
      <c r="S539" s="129"/>
      <c r="T539" s="129"/>
      <c r="U539" s="129"/>
      <c r="V539" s="129"/>
      <c r="W539" s="129"/>
      <c r="X539" s="129"/>
      <c r="Y539" s="129"/>
      <c r="Z539" s="129"/>
      <c r="AA539" s="129"/>
      <c r="AB539" s="129"/>
      <c r="AC539" s="129"/>
      <c r="AD539" s="129"/>
      <c r="AE539" s="130"/>
    </row>
    <row r="540" spans="2:31" ht="15.75" customHeight="1" thickBot="1" x14ac:dyDescent="0.3">
      <c r="B540" s="122"/>
      <c r="C540" s="123"/>
      <c r="D540" s="123"/>
      <c r="E540" s="123"/>
      <c r="F540" s="123"/>
      <c r="G540" s="123"/>
      <c r="H540" s="123"/>
      <c r="I540" s="123"/>
      <c r="J540" s="124"/>
      <c r="K540" s="131"/>
      <c r="L540" s="132"/>
      <c r="M540" s="132"/>
      <c r="N540" s="132"/>
      <c r="O540" s="132"/>
      <c r="P540" s="132"/>
      <c r="Q540" s="132"/>
      <c r="R540" s="132"/>
      <c r="S540" s="132"/>
      <c r="T540" s="132"/>
      <c r="U540" s="132"/>
      <c r="V540" s="132"/>
      <c r="W540" s="132"/>
      <c r="X540" s="132"/>
      <c r="Y540" s="132"/>
      <c r="Z540" s="132"/>
      <c r="AA540" s="132"/>
      <c r="AB540" s="132"/>
      <c r="AC540" s="132"/>
      <c r="AD540" s="132"/>
      <c r="AE540" s="133"/>
    </row>
    <row r="541" spans="2:31" ht="15.75" thickBot="1" x14ac:dyDescent="0.3">
      <c r="B541" s="96"/>
      <c r="C541" s="96"/>
      <c r="D541" s="96"/>
      <c r="E541" s="96"/>
      <c r="F541" s="96"/>
      <c r="G541" s="96"/>
      <c r="H541" s="96"/>
      <c r="I541" s="96"/>
      <c r="J541" s="97"/>
      <c r="K541" s="97"/>
      <c r="L541" s="97"/>
      <c r="M541" s="97"/>
      <c r="N541" s="97"/>
      <c r="O541" s="97"/>
      <c r="P541" s="97"/>
      <c r="Q541" s="97"/>
      <c r="R541" s="97"/>
      <c r="S541" s="97"/>
      <c r="T541" s="97"/>
      <c r="U541" s="97"/>
      <c r="V541" s="97"/>
      <c r="W541" s="97"/>
      <c r="X541" s="97"/>
      <c r="Y541" s="97"/>
      <c r="Z541" s="97"/>
      <c r="AA541" s="97"/>
      <c r="AB541" s="97"/>
      <c r="AC541" s="97"/>
      <c r="AD541" s="97"/>
      <c r="AE541" s="97"/>
    </row>
    <row r="542" spans="2:31" ht="15" customHeight="1" x14ac:dyDescent="0.25">
      <c r="B542" s="116" t="str">
        <f>IF(OR(K478="",M478=""),"5º Lugar",IF(K478&gt;M478,C476,N476))</f>
        <v>5º Lugar</v>
      </c>
      <c r="C542" s="117"/>
      <c r="D542" s="117"/>
      <c r="E542" s="117"/>
      <c r="F542" s="117"/>
      <c r="G542" s="117"/>
      <c r="H542" s="117"/>
      <c r="I542" s="117"/>
      <c r="J542" s="118"/>
      <c r="K542" s="125" t="s">
        <v>128</v>
      </c>
      <c r="L542" s="126"/>
      <c r="M542" s="126"/>
      <c r="N542" s="126"/>
      <c r="O542" s="126"/>
      <c r="P542" s="126"/>
      <c r="Q542" s="126"/>
      <c r="R542" s="126"/>
      <c r="S542" s="126"/>
      <c r="T542" s="126"/>
      <c r="U542" s="126"/>
      <c r="V542" s="126"/>
      <c r="W542" s="126"/>
      <c r="X542" s="126"/>
      <c r="Y542" s="126"/>
      <c r="Z542" s="126"/>
      <c r="AA542" s="126"/>
      <c r="AB542" s="126"/>
      <c r="AC542" s="126"/>
      <c r="AD542" s="126"/>
      <c r="AE542" s="127"/>
    </row>
    <row r="543" spans="2:31" ht="15" customHeight="1" x14ac:dyDescent="0.25">
      <c r="B543" s="119"/>
      <c r="C543" s="120"/>
      <c r="D543" s="120"/>
      <c r="E543" s="120"/>
      <c r="F543" s="120"/>
      <c r="G543" s="120"/>
      <c r="H543" s="120"/>
      <c r="I543" s="120"/>
      <c r="J543" s="121"/>
      <c r="K543" s="128"/>
      <c r="L543" s="129"/>
      <c r="M543" s="129"/>
      <c r="N543" s="129"/>
      <c r="O543" s="129"/>
      <c r="P543" s="129"/>
      <c r="Q543" s="129"/>
      <c r="R543" s="129"/>
      <c r="S543" s="129"/>
      <c r="T543" s="129"/>
      <c r="U543" s="129"/>
      <c r="V543" s="129"/>
      <c r="W543" s="129"/>
      <c r="X543" s="129"/>
      <c r="Y543" s="129"/>
      <c r="Z543" s="129"/>
      <c r="AA543" s="129"/>
      <c r="AB543" s="129"/>
      <c r="AC543" s="129"/>
      <c r="AD543" s="129"/>
      <c r="AE543" s="130"/>
    </row>
    <row r="544" spans="2:31" ht="15" customHeight="1" x14ac:dyDescent="0.25">
      <c r="B544" s="119"/>
      <c r="C544" s="120"/>
      <c r="D544" s="120"/>
      <c r="E544" s="120"/>
      <c r="F544" s="120"/>
      <c r="G544" s="120"/>
      <c r="H544" s="120"/>
      <c r="I544" s="120"/>
      <c r="J544" s="121"/>
      <c r="K544" s="128"/>
      <c r="L544" s="129"/>
      <c r="M544" s="129"/>
      <c r="N544" s="129"/>
      <c r="O544" s="129"/>
      <c r="P544" s="129"/>
      <c r="Q544" s="129"/>
      <c r="R544" s="129"/>
      <c r="S544" s="129"/>
      <c r="T544" s="129"/>
      <c r="U544" s="129"/>
      <c r="V544" s="129"/>
      <c r="W544" s="129"/>
      <c r="X544" s="129"/>
      <c r="Y544" s="129"/>
      <c r="Z544" s="129"/>
      <c r="AA544" s="129"/>
      <c r="AB544" s="129"/>
      <c r="AC544" s="129"/>
      <c r="AD544" s="129"/>
      <c r="AE544" s="130"/>
    </row>
    <row r="545" spans="2:31" ht="15" customHeight="1" x14ac:dyDescent="0.25">
      <c r="B545" s="119"/>
      <c r="C545" s="120"/>
      <c r="D545" s="120"/>
      <c r="E545" s="120"/>
      <c r="F545" s="120"/>
      <c r="G545" s="120"/>
      <c r="H545" s="120"/>
      <c r="I545" s="120"/>
      <c r="J545" s="121"/>
      <c r="K545" s="128"/>
      <c r="L545" s="129"/>
      <c r="M545" s="129"/>
      <c r="N545" s="129"/>
      <c r="O545" s="129"/>
      <c r="P545" s="129"/>
      <c r="Q545" s="129"/>
      <c r="R545" s="129"/>
      <c r="S545" s="129"/>
      <c r="T545" s="129"/>
      <c r="U545" s="129"/>
      <c r="V545" s="129"/>
      <c r="W545" s="129"/>
      <c r="X545" s="129"/>
      <c r="Y545" s="129"/>
      <c r="Z545" s="129"/>
      <c r="AA545" s="129"/>
      <c r="AB545" s="129"/>
      <c r="AC545" s="129"/>
      <c r="AD545" s="129"/>
      <c r="AE545" s="130"/>
    </row>
    <row r="546" spans="2:31" ht="15" customHeight="1" x14ac:dyDescent="0.25">
      <c r="B546" s="119"/>
      <c r="C546" s="120"/>
      <c r="D546" s="120"/>
      <c r="E546" s="120"/>
      <c r="F546" s="120"/>
      <c r="G546" s="120"/>
      <c r="H546" s="120"/>
      <c r="I546" s="120"/>
      <c r="J546" s="121"/>
      <c r="K546" s="128"/>
      <c r="L546" s="129"/>
      <c r="M546" s="129"/>
      <c r="N546" s="129"/>
      <c r="O546" s="129"/>
      <c r="P546" s="129"/>
      <c r="Q546" s="129"/>
      <c r="R546" s="129"/>
      <c r="S546" s="129"/>
      <c r="T546" s="129"/>
      <c r="U546" s="129"/>
      <c r="V546" s="129"/>
      <c r="W546" s="129"/>
      <c r="X546" s="129"/>
      <c r="Y546" s="129"/>
      <c r="Z546" s="129"/>
      <c r="AA546" s="129"/>
      <c r="AB546" s="129"/>
      <c r="AC546" s="129"/>
      <c r="AD546" s="129"/>
      <c r="AE546" s="130"/>
    </row>
    <row r="547" spans="2:31" ht="15" customHeight="1" x14ac:dyDescent="0.25">
      <c r="B547" s="119"/>
      <c r="C547" s="120"/>
      <c r="D547" s="120"/>
      <c r="E547" s="120"/>
      <c r="F547" s="120"/>
      <c r="G547" s="120"/>
      <c r="H547" s="120"/>
      <c r="I547" s="120"/>
      <c r="J547" s="121"/>
      <c r="K547" s="128"/>
      <c r="L547" s="129"/>
      <c r="M547" s="129"/>
      <c r="N547" s="129"/>
      <c r="O547" s="129"/>
      <c r="P547" s="129"/>
      <c r="Q547" s="129"/>
      <c r="R547" s="129"/>
      <c r="S547" s="129"/>
      <c r="T547" s="129"/>
      <c r="U547" s="129"/>
      <c r="V547" s="129"/>
      <c r="W547" s="129"/>
      <c r="X547" s="129"/>
      <c r="Y547" s="129"/>
      <c r="Z547" s="129"/>
      <c r="AA547" s="129"/>
      <c r="AB547" s="129"/>
      <c r="AC547" s="129"/>
      <c r="AD547" s="129"/>
      <c r="AE547" s="130"/>
    </row>
    <row r="548" spans="2:31" ht="15" customHeight="1" x14ac:dyDescent="0.25">
      <c r="B548" s="119"/>
      <c r="C548" s="120"/>
      <c r="D548" s="120"/>
      <c r="E548" s="120"/>
      <c r="F548" s="120"/>
      <c r="G548" s="120"/>
      <c r="H548" s="120"/>
      <c r="I548" s="120"/>
      <c r="J548" s="121"/>
      <c r="K548" s="128"/>
      <c r="L548" s="129"/>
      <c r="M548" s="129"/>
      <c r="N548" s="129"/>
      <c r="O548" s="129"/>
      <c r="P548" s="129"/>
      <c r="Q548" s="129"/>
      <c r="R548" s="129"/>
      <c r="S548" s="129"/>
      <c r="T548" s="129"/>
      <c r="U548" s="129"/>
      <c r="V548" s="129"/>
      <c r="W548" s="129"/>
      <c r="X548" s="129"/>
      <c r="Y548" s="129"/>
      <c r="Z548" s="129"/>
      <c r="AA548" s="129"/>
      <c r="AB548" s="129"/>
      <c r="AC548" s="129"/>
      <c r="AD548" s="129"/>
      <c r="AE548" s="130"/>
    </row>
    <row r="549" spans="2:31" ht="15" customHeight="1" x14ac:dyDescent="0.25">
      <c r="B549" s="119"/>
      <c r="C549" s="120"/>
      <c r="D549" s="120"/>
      <c r="E549" s="120"/>
      <c r="F549" s="120"/>
      <c r="G549" s="120"/>
      <c r="H549" s="120"/>
      <c r="I549" s="120"/>
      <c r="J549" s="121"/>
      <c r="K549" s="128"/>
      <c r="L549" s="129"/>
      <c r="M549" s="129"/>
      <c r="N549" s="129"/>
      <c r="O549" s="129"/>
      <c r="P549" s="129"/>
      <c r="Q549" s="129"/>
      <c r="R549" s="129"/>
      <c r="S549" s="129"/>
      <c r="T549" s="129"/>
      <c r="U549" s="129"/>
      <c r="V549" s="129"/>
      <c r="W549" s="129"/>
      <c r="X549" s="129"/>
      <c r="Y549" s="129"/>
      <c r="Z549" s="129"/>
      <c r="AA549" s="129"/>
      <c r="AB549" s="129"/>
      <c r="AC549" s="129"/>
      <c r="AD549" s="129"/>
      <c r="AE549" s="130"/>
    </row>
    <row r="550" spans="2:31" ht="15" customHeight="1" x14ac:dyDescent="0.25">
      <c r="B550" s="119"/>
      <c r="C550" s="120"/>
      <c r="D550" s="120"/>
      <c r="E550" s="120"/>
      <c r="F550" s="120"/>
      <c r="G550" s="120"/>
      <c r="H550" s="120"/>
      <c r="I550" s="120"/>
      <c r="J550" s="121"/>
      <c r="K550" s="128"/>
      <c r="L550" s="129"/>
      <c r="M550" s="129"/>
      <c r="N550" s="129"/>
      <c r="O550" s="129"/>
      <c r="P550" s="129"/>
      <c r="Q550" s="129"/>
      <c r="R550" s="129"/>
      <c r="S550" s="129"/>
      <c r="T550" s="129"/>
      <c r="U550" s="129"/>
      <c r="V550" s="129"/>
      <c r="W550" s="129"/>
      <c r="X550" s="129"/>
      <c r="Y550" s="129"/>
      <c r="Z550" s="129"/>
      <c r="AA550" s="129"/>
      <c r="AB550" s="129"/>
      <c r="AC550" s="129"/>
      <c r="AD550" s="129"/>
      <c r="AE550" s="130"/>
    </row>
    <row r="551" spans="2:31" ht="15.75" customHeight="1" thickBot="1" x14ac:dyDescent="0.3">
      <c r="B551" s="122"/>
      <c r="C551" s="123"/>
      <c r="D551" s="123"/>
      <c r="E551" s="123"/>
      <c r="F551" s="123"/>
      <c r="G551" s="123"/>
      <c r="H551" s="123"/>
      <c r="I551" s="123"/>
      <c r="J551" s="124"/>
      <c r="K551" s="131"/>
      <c r="L551" s="132"/>
      <c r="M551" s="132"/>
      <c r="N551" s="132"/>
      <c r="O551" s="132"/>
      <c r="P551" s="132"/>
      <c r="Q551" s="132"/>
      <c r="R551" s="132"/>
      <c r="S551" s="132"/>
      <c r="T551" s="132"/>
      <c r="U551" s="132"/>
      <c r="V551" s="132"/>
      <c r="W551" s="132"/>
      <c r="X551" s="132"/>
      <c r="Y551" s="132"/>
      <c r="Z551" s="132"/>
      <c r="AA551" s="132"/>
      <c r="AB551" s="132"/>
      <c r="AC551" s="132"/>
      <c r="AD551" s="132"/>
      <c r="AE551" s="133"/>
    </row>
    <row r="552" spans="2:31" ht="15.75" thickBot="1" x14ac:dyDescent="0.3">
      <c r="B552" s="96"/>
      <c r="C552" s="96"/>
      <c r="D552" s="96"/>
      <c r="E552" s="96"/>
      <c r="F552" s="96"/>
      <c r="G552" s="96"/>
      <c r="H552" s="96"/>
      <c r="I552" s="96"/>
      <c r="J552" s="97"/>
      <c r="K552" s="97"/>
      <c r="L552" s="97"/>
      <c r="M552" s="97"/>
      <c r="N552" s="97"/>
      <c r="O552" s="97"/>
      <c r="P552" s="97"/>
      <c r="Q552" s="97"/>
      <c r="R552" s="97"/>
      <c r="S552" s="97"/>
      <c r="T552" s="97"/>
      <c r="U552" s="97"/>
      <c r="V552" s="97"/>
      <c r="W552" s="97"/>
      <c r="X552" s="97"/>
      <c r="Y552" s="97"/>
      <c r="Z552" s="97"/>
      <c r="AA552" s="97"/>
      <c r="AB552" s="97"/>
      <c r="AC552" s="97"/>
      <c r="AD552" s="97"/>
      <c r="AE552" s="97"/>
    </row>
    <row r="553" spans="2:31" ht="15" customHeight="1" x14ac:dyDescent="0.25">
      <c r="B553" s="116" t="str">
        <f>IF(OR(K478="",M478=""),"6º Lugar",IF(K478&lt;M478,C476,N476))</f>
        <v>6º Lugar</v>
      </c>
      <c r="C553" s="117"/>
      <c r="D553" s="117"/>
      <c r="E553" s="117"/>
      <c r="F553" s="117"/>
      <c r="G553" s="117"/>
      <c r="H553" s="117"/>
      <c r="I553" s="117"/>
      <c r="J553" s="118"/>
      <c r="K553" s="125" t="s">
        <v>129</v>
      </c>
      <c r="L553" s="126"/>
      <c r="M553" s="126"/>
      <c r="N553" s="126"/>
      <c r="O553" s="126"/>
      <c r="P553" s="126"/>
      <c r="Q553" s="126"/>
      <c r="R553" s="126"/>
      <c r="S553" s="126"/>
      <c r="T553" s="126"/>
      <c r="U553" s="126"/>
      <c r="V553" s="126"/>
      <c r="W553" s="126"/>
      <c r="X553" s="126"/>
      <c r="Y553" s="126"/>
      <c r="Z553" s="126"/>
      <c r="AA553" s="126"/>
      <c r="AB553" s="126"/>
      <c r="AC553" s="126"/>
      <c r="AD553" s="126"/>
      <c r="AE553" s="127"/>
    </row>
    <row r="554" spans="2:31" ht="15" customHeight="1" x14ac:dyDescent="0.25">
      <c r="B554" s="119"/>
      <c r="C554" s="120"/>
      <c r="D554" s="120"/>
      <c r="E554" s="120"/>
      <c r="F554" s="120"/>
      <c r="G554" s="120"/>
      <c r="H554" s="120"/>
      <c r="I554" s="120"/>
      <c r="J554" s="121"/>
      <c r="K554" s="128"/>
      <c r="L554" s="129"/>
      <c r="M554" s="129"/>
      <c r="N554" s="129"/>
      <c r="O554" s="129"/>
      <c r="P554" s="129"/>
      <c r="Q554" s="129"/>
      <c r="R554" s="129"/>
      <c r="S554" s="129"/>
      <c r="T554" s="129"/>
      <c r="U554" s="129"/>
      <c r="V554" s="129"/>
      <c r="W554" s="129"/>
      <c r="X554" s="129"/>
      <c r="Y554" s="129"/>
      <c r="Z554" s="129"/>
      <c r="AA554" s="129"/>
      <c r="AB554" s="129"/>
      <c r="AC554" s="129"/>
      <c r="AD554" s="129"/>
      <c r="AE554" s="130"/>
    </row>
    <row r="555" spans="2:31" ht="15" customHeight="1" x14ac:dyDescent="0.25">
      <c r="B555" s="119"/>
      <c r="C555" s="120"/>
      <c r="D555" s="120"/>
      <c r="E555" s="120"/>
      <c r="F555" s="120"/>
      <c r="G555" s="120"/>
      <c r="H555" s="120"/>
      <c r="I555" s="120"/>
      <c r="J555" s="121"/>
      <c r="K555" s="128"/>
      <c r="L555" s="129"/>
      <c r="M555" s="129"/>
      <c r="N555" s="129"/>
      <c r="O555" s="129"/>
      <c r="P555" s="129"/>
      <c r="Q555" s="129"/>
      <c r="R555" s="129"/>
      <c r="S555" s="129"/>
      <c r="T555" s="129"/>
      <c r="U555" s="129"/>
      <c r="V555" s="129"/>
      <c r="W555" s="129"/>
      <c r="X555" s="129"/>
      <c r="Y555" s="129"/>
      <c r="Z555" s="129"/>
      <c r="AA555" s="129"/>
      <c r="AB555" s="129"/>
      <c r="AC555" s="129"/>
      <c r="AD555" s="129"/>
      <c r="AE555" s="130"/>
    </row>
    <row r="556" spans="2:31" ht="15" customHeight="1" x14ac:dyDescent="0.25">
      <c r="B556" s="119"/>
      <c r="C556" s="120"/>
      <c r="D556" s="120"/>
      <c r="E556" s="120"/>
      <c r="F556" s="120"/>
      <c r="G556" s="120"/>
      <c r="H556" s="120"/>
      <c r="I556" s="120"/>
      <c r="J556" s="121"/>
      <c r="K556" s="128"/>
      <c r="L556" s="129"/>
      <c r="M556" s="129"/>
      <c r="N556" s="129"/>
      <c r="O556" s="129"/>
      <c r="P556" s="129"/>
      <c r="Q556" s="129"/>
      <c r="R556" s="129"/>
      <c r="S556" s="129"/>
      <c r="T556" s="129"/>
      <c r="U556" s="129"/>
      <c r="V556" s="129"/>
      <c r="W556" s="129"/>
      <c r="X556" s="129"/>
      <c r="Y556" s="129"/>
      <c r="Z556" s="129"/>
      <c r="AA556" s="129"/>
      <c r="AB556" s="129"/>
      <c r="AC556" s="129"/>
      <c r="AD556" s="129"/>
      <c r="AE556" s="130"/>
    </row>
    <row r="557" spans="2:31" ht="15" customHeight="1" x14ac:dyDescent="0.25">
      <c r="B557" s="119"/>
      <c r="C557" s="120"/>
      <c r="D557" s="120"/>
      <c r="E557" s="120"/>
      <c r="F557" s="120"/>
      <c r="G557" s="120"/>
      <c r="H557" s="120"/>
      <c r="I557" s="120"/>
      <c r="J557" s="121"/>
      <c r="K557" s="128"/>
      <c r="L557" s="129"/>
      <c r="M557" s="129"/>
      <c r="N557" s="129"/>
      <c r="O557" s="129"/>
      <c r="P557" s="129"/>
      <c r="Q557" s="129"/>
      <c r="R557" s="129"/>
      <c r="S557" s="129"/>
      <c r="T557" s="129"/>
      <c r="U557" s="129"/>
      <c r="V557" s="129"/>
      <c r="W557" s="129"/>
      <c r="X557" s="129"/>
      <c r="Y557" s="129"/>
      <c r="Z557" s="129"/>
      <c r="AA557" s="129"/>
      <c r="AB557" s="129"/>
      <c r="AC557" s="129"/>
      <c r="AD557" s="129"/>
      <c r="AE557" s="130"/>
    </row>
    <row r="558" spans="2:31" ht="15" customHeight="1" x14ac:dyDescent="0.25">
      <c r="B558" s="119"/>
      <c r="C558" s="120"/>
      <c r="D558" s="120"/>
      <c r="E558" s="120"/>
      <c r="F558" s="120"/>
      <c r="G558" s="120"/>
      <c r="H558" s="120"/>
      <c r="I558" s="120"/>
      <c r="J558" s="121"/>
      <c r="K558" s="128"/>
      <c r="L558" s="129"/>
      <c r="M558" s="129"/>
      <c r="N558" s="129"/>
      <c r="O558" s="129"/>
      <c r="P558" s="129"/>
      <c r="Q558" s="129"/>
      <c r="R558" s="129"/>
      <c r="S558" s="129"/>
      <c r="T558" s="129"/>
      <c r="U558" s="129"/>
      <c r="V558" s="129"/>
      <c r="W558" s="129"/>
      <c r="X558" s="129"/>
      <c r="Y558" s="129"/>
      <c r="Z558" s="129"/>
      <c r="AA558" s="129"/>
      <c r="AB558" s="129"/>
      <c r="AC558" s="129"/>
      <c r="AD558" s="129"/>
      <c r="AE558" s="130"/>
    </row>
    <row r="559" spans="2:31" ht="15" customHeight="1" x14ac:dyDescent="0.25">
      <c r="B559" s="119"/>
      <c r="C559" s="120"/>
      <c r="D559" s="120"/>
      <c r="E559" s="120"/>
      <c r="F559" s="120"/>
      <c r="G559" s="120"/>
      <c r="H559" s="120"/>
      <c r="I559" s="120"/>
      <c r="J559" s="121"/>
      <c r="K559" s="128"/>
      <c r="L559" s="129"/>
      <c r="M559" s="129"/>
      <c r="N559" s="129"/>
      <c r="O559" s="129"/>
      <c r="P559" s="129"/>
      <c r="Q559" s="129"/>
      <c r="R559" s="129"/>
      <c r="S559" s="129"/>
      <c r="T559" s="129"/>
      <c r="U559" s="129"/>
      <c r="V559" s="129"/>
      <c r="W559" s="129"/>
      <c r="X559" s="129"/>
      <c r="Y559" s="129"/>
      <c r="Z559" s="129"/>
      <c r="AA559" s="129"/>
      <c r="AB559" s="129"/>
      <c r="AC559" s="129"/>
      <c r="AD559" s="129"/>
      <c r="AE559" s="130"/>
    </row>
    <row r="560" spans="2:31" ht="15" customHeight="1" x14ac:dyDescent="0.25">
      <c r="B560" s="119"/>
      <c r="C560" s="120"/>
      <c r="D560" s="120"/>
      <c r="E560" s="120"/>
      <c r="F560" s="120"/>
      <c r="G560" s="120"/>
      <c r="H560" s="120"/>
      <c r="I560" s="120"/>
      <c r="J560" s="121"/>
      <c r="K560" s="128"/>
      <c r="L560" s="129"/>
      <c r="M560" s="129"/>
      <c r="N560" s="129"/>
      <c r="O560" s="129"/>
      <c r="P560" s="129"/>
      <c r="Q560" s="129"/>
      <c r="R560" s="129"/>
      <c r="S560" s="129"/>
      <c r="T560" s="129"/>
      <c r="U560" s="129"/>
      <c r="V560" s="129"/>
      <c r="W560" s="129"/>
      <c r="X560" s="129"/>
      <c r="Y560" s="129"/>
      <c r="Z560" s="129"/>
      <c r="AA560" s="129"/>
      <c r="AB560" s="129"/>
      <c r="AC560" s="129"/>
      <c r="AD560" s="129"/>
      <c r="AE560" s="130"/>
    </row>
    <row r="561" spans="2:31" ht="15" customHeight="1" x14ac:dyDescent="0.25">
      <c r="B561" s="119"/>
      <c r="C561" s="120"/>
      <c r="D561" s="120"/>
      <c r="E561" s="120"/>
      <c r="F561" s="120"/>
      <c r="G561" s="120"/>
      <c r="H561" s="120"/>
      <c r="I561" s="120"/>
      <c r="J561" s="121"/>
      <c r="K561" s="128"/>
      <c r="L561" s="129"/>
      <c r="M561" s="129"/>
      <c r="N561" s="129"/>
      <c r="O561" s="129"/>
      <c r="P561" s="129"/>
      <c r="Q561" s="129"/>
      <c r="R561" s="129"/>
      <c r="S561" s="129"/>
      <c r="T561" s="129"/>
      <c r="U561" s="129"/>
      <c r="V561" s="129"/>
      <c r="W561" s="129"/>
      <c r="X561" s="129"/>
      <c r="Y561" s="129"/>
      <c r="Z561" s="129"/>
      <c r="AA561" s="129"/>
      <c r="AB561" s="129"/>
      <c r="AC561" s="129"/>
      <c r="AD561" s="129"/>
      <c r="AE561" s="130"/>
    </row>
    <row r="562" spans="2:31" ht="15.75" customHeight="1" thickBot="1" x14ac:dyDescent="0.3">
      <c r="B562" s="122"/>
      <c r="C562" s="123"/>
      <c r="D562" s="123"/>
      <c r="E562" s="123"/>
      <c r="F562" s="123"/>
      <c r="G562" s="123"/>
      <c r="H562" s="123"/>
      <c r="I562" s="123"/>
      <c r="J562" s="124"/>
      <c r="K562" s="131"/>
      <c r="L562" s="132"/>
      <c r="M562" s="132"/>
      <c r="N562" s="132"/>
      <c r="O562" s="132"/>
      <c r="P562" s="132"/>
      <c r="Q562" s="132"/>
      <c r="R562" s="132"/>
      <c r="S562" s="132"/>
      <c r="T562" s="132"/>
      <c r="U562" s="132"/>
      <c r="V562" s="132"/>
      <c r="W562" s="132"/>
      <c r="X562" s="132"/>
      <c r="Y562" s="132"/>
      <c r="Z562" s="132"/>
      <c r="AA562" s="132"/>
      <c r="AB562" s="132"/>
      <c r="AC562" s="132"/>
      <c r="AD562" s="132"/>
      <c r="AE562" s="133"/>
    </row>
    <row r="563" spans="2:31" ht="15.75" thickBot="1" x14ac:dyDescent="0.3">
      <c r="B563" s="96"/>
      <c r="C563" s="96"/>
      <c r="D563" s="96"/>
      <c r="E563" s="96"/>
      <c r="F563" s="96"/>
      <c r="G563" s="96"/>
      <c r="H563" s="96"/>
      <c r="I563" s="96"/>
      <c r="J563" s="97"/>
      <c r="K563" s="97"/>
      <c r="L563" s="97"/>
      <c r="M563" s="97"/>
      <c r="N563" s="97"/>
      <c r="O563" s="97"/>
      <c r="P563" s="97"/>
      <c r="Q563" s="97"/>
      <c r="R563" s="97"/>
      <c r="S563" s="97"/>
      <c r="T563" s="97"/>
      <c r="U563" s="97"/>
      <c r="V563" s="97"/>
      <c r="W563" s="97"/>
      <c r="X563" s="97"/>
      <c r="Y563" s="97"/>
      <c r="Z563" s="97"/>
      <c r="AA563" s="97"/>
      <c r="AB563" s="97"/>
      <c r="AC563" s="97"/>
      <c r="AD563" s="97"/>
      <c r="AE563" s="97"/>
    </row>
    <row r="564" spans="2:31" ht="15" customHeight="1" x14ac:dyDescent="0.25">
      <c r="B564" s="116" t="str">
        <f>IF(OR(K469="",M469=""),"7º Lugar",IF(K469&gt;M469,C467,N467))</f>
        <v>7º Lugar</v>
      </c>
      <c r="C564" s="117"/>
      <c r="D564" s="117"/>
      <c r="E564" s="117"/>
      <c r="F564" s="117"/>
      <c r="G564" s="117"/>
      <c r="H564" s="117"/>
      <c r="I564" s="117"/>
      <c r="J564" s="118"/>
      <c r="K564" s="125" t="s">
        <v>130</v>
      </c>
      <c r="L564" s="126"/>
      <c r="M564" s="126"/>
      <c r="N564" s="126"/>
      <c r="O564" s="126"/>
      <c r="P564" s="126"/>
      <c r="Q564" s="126"/>
      <c r="R564" s="126"/>
      <c r="S564" s="126"/>
      <c r="T564" s="126"/>
      <c r="U564" s="126"/>
      <c r="V564" s="126"/>
      <c r="W564" s="126"/>
      <c r="X564" s="126"/>
      <c r="Y564" s="126"/>
      <c r="Z564" s="126"/>
      <c r="AA564" s="126"/>
      <c r="AB564" s="126"/>
      <c r="AC564" s="126"/>
      <c r="AD564" s="126"/>
      <c r="AE564" s="127"/>
    </row>
    <row r="565" spans="2:31" ht="15" customHeight="1" x14ac:dyDescent="0.25">
      <c r="B565" s="119"/>
      <c r="C565" s="120"/>
      <c r="D565" s="120"/>
      <c r="E565" s="120"/>
      <c r="F565" s="120"/>
      <c r="G565" s="120"/>
      <c r="H565" s="120"/>
      <c r="I565" s="120"/>
      <c r="J565" s="121"/>
      <c r="K565" s="128"/>
      <c r="L565" s="129"/>
      <c r="M565" s="129"/>
      <c r="N565" s="129"/>
      <c r="O565" s="129"/>
      <c r="P565" s="129"/>
      <c r="Q565" s="129"/>
      <c r="R565" s="129"/>
      <c r="S565" s="129"/>
      <c r="T565" s="129"/>
      <c r="U565" s="129"/>
      <c r="V565" s="129"/>
      <c r="W565" s="129"/>
      <c r="X565" s="129"/>
      <c r="Y565" s="129"/>
      <c r="Z565" s="129"/>
      <c r="AA565" s="129"/>
      <c r="AB565" s="129"/>
      <c r="AC565" s="129"/>
      <c r="AD565" s="129"/>
      <c r="AE565" s="130"/>
    </row>
    <row r="566" spans="2:31" ht="15" customHeight="1" x14ac:dyDescent="0.25">
      <c r="B566" s="119"/>
      <c r="C566" s="120"/>
      <c r="D566" s="120"/>
      <c r="E566" s="120"/>
      <c r="F566" s="120"/>
      <c r="G566" s="120"/>
      <c r="H566" s="120"/>
      <c r="I566" s="120"/>
      <c r="J566" s="121"/>
      <c r="K566" s="128"/>
      <c r="L566" s="129"/>
      <c r="M566" s="129"/>
      <c r="N566" s="129"/>
      <c r="O566" s="129"/>
      <c r="P566" s="129"/>
      <c r="Q566" s="129"/>
      <c r="R566" s="129"/>
      <c r="S566" s="129"/>
      <c r="T566" s="129"/>
      <c r="U566" s="129"/>
      <c r="V566" s="129"/>
      <c r="W566" s="129"/>
      <c r="X566" s="129"/>
      <c r="Y566" s="129"/>
      <c r="Z566" s="129"/>
      <c r="AA566" s="129"/>
      <c r="AB566" s="129"/>
      <c r="AC566" s="129"/>
      <c r="AD566" s="129"/>
      <c r="AE566" s="130"/>
    </row>
    <row r="567" spans="2:31" ht="15" customHeight="1" x14ac:dyDescent="0.25">
      <c r="B567" s="119"/>
      <c r="C567" s="120"/>
      <c r="D567" s="120"/>
      <c r="E567" s="120"/>
      <c r="F567" s="120"/>
      <c r="G567" s="120"/>
      <c r="H567" s="120"/>
      <c r="I567" s="120"/>
      <c r="J567" s="121"/>
      <c r="K567" s="128"/>
      <c r="L567" s="129"/>
      <c r="M567" s="129"/>
      <c r="N567" s="129"/>
      <c r="O567" s="129"/>
      <c r="P567" s="129"/>
      <c r="Q567" s="129"/>
      <c r="R567" s="129"/>
      <c r="S567" s="129"/>
      <c r="T567" s="129"/>
      <c r="U567" s="129"/>
      <c r="V567" s="129"/>
      <c r="W567" s="129"/>
      <c r="X567" s="129"/>
      <c r="Y567" s="129"/>
      <c r="Z567" s="129"/>
      <c r="AA567" s="129"/>
      <c r="AB567" s="129"/>
      <c r="AC567" s="129"/>
      <c r="AD567" s="129"/>
      <c r="AE567" s="130"/>
    </row>
    <row r="568" spans="2:31" ht="15" customHeight="1" x14ac:dyDescent="0.25">
      <c r="B568" s="119"/>
      <c r="C568" s="120"/>
      <c r="D568" s="120"/>
      <c r="E568" s="120"/>
      <c r="F568" s="120"/>
      <c r="G568" s="120"/>
      <c r="H568" s="120"/>
      <c r="I568" s="120"/>
      <c r="J568" s="121"/>
      <c r="K568" s="128"/>
      <c r="L568" s="129"/>
      <c r="M568" s="129"/>
      <c r="N568" s="129"/>
      <c r="O568" s="129"/>
      <c r="P568" s="129"/>
      <c r="Q568" s="129"/>
      <c r="R568" s="129"/>
      <c r="S568" s="129"/>
      <c r="T568" s="129"/>
      <c r="U568" s="129"/>
      <c r="V568" s="129"/>
      <c r="W568" s="129"/>
      <c r="X568" s="129"/>
      <c r="Y568" s="129"/>
      <c r="Z568" s="129"/>
      <c r="AA568" s="129"/>
      <c r="AB568" s="129"/>
      <c r="AC568" s="129"/>
      <c r="AD568" s="129"/>
      <c r="AE568" s="130"/>
    </row>
    <row r="569" spans="2:31" ht="15" customHeight="1" x14ac:dyDescent="0.25">
      <c r="B569" s="119"/>
      <c r="C569" s="120"/>
      <c r="D569" s="120"/>
      <c r="E569" s="120"/>
      <c r="F569" s="120"/>
      <c r="G569" s="120"/>
      <c r="H569" s="120"/>
      <c r="I569" s="120"/>
      <c r="J569" s="121"/>
      <c r="K569" s="128"/>
      <c r="L569" s="129"/>
      <c r="M569" s="129"/>
      <c r="N569" s="129"/>
      <c r="O569" s="129"/>
      <c r="P569" s="129"/>
      <c r="Q569" s="129"/>
      <c r="R569" s="129"/>
      <c r="S569" s="129"/>
      <c r="T569" s="129"/>
      <c r="U569" s="129"/>
      <c r="V569" s="129"/>
      <c r="W569" s="129"/>
      <c r="X569" s="129"/>
      <c r="Y569" s="129"/>
      <c r="Z569" s="129"/>
      <c r="AA569" s="129"/>
      <c r="AB569" s="129"/>
      <c r="AC569" s="129"/>
      <c r="AD569" s="129"/>
      <c r="AE569" s="130"/>
    </row>
    <row r="570" spans="2:31" ht="15" customHeight="1" x14ac:dyDescent="0.25">
      <c r="B570" s="119"/>
      <c r="C570" s="120"/>
      <c r="D570" s="120"/>
      <c r="E570" s="120"/>
      <c r="F570" s="120"/>
      <c r="G570" s="120"/>
      <c r="H570" s="120"/>
      <c r="I570" s="120"/>
      <c r="J570" s="121"/>
      <c r="K570" s="128"/>
      <c r="L570" s="129"/>
      <c r="M570" s="129"/>
      <c r="N570" s="129"/>
      <c r="O570" s="129"/>
      <c r="P570" s="129"/>
      <c r="Q570" s="129"/>
      <c r="R570" s="129"/>
      <c r="S570" s="129"/>
      <c r="T570" s="129"/>
      <c r="U570" s="129"/>
      <c r="V570" s="129"/>
      <c r="W570" s="129"/>
      <c r="X570" s="129"/>
      <c r="Y570" s="129"/>
      <c r="Z570" s="129"/>
      <c r="AA570" s="129"/>
      <c r="AB570" s="129"/>
      <c r="AC570" s="129"/>
      <c r="AD570" s="129"/>
      <c r="AE570" s="130"/>
    </row>
    <row r="571" spans="2:31" ht="15" customHeight="1" x14ac:dyDescent="0.25">
      <c r="B571" s="119"/>
      <c r="C571" s="120"/>
      <c r="D571" s="120"/>
      <c r="E571" s="120"/>
      <c r="F571" s="120"/>
      <c r="G571" s="120"/>
      <c r="H571" s="120"/>
      <c r="I571" s="120"/>
      <c r="J571" s="121"/>
      <c r="K571" s="128"/>
      <c r="L571" s="129"/>
      <c r="M571" s="129"/>
      <c r="N571" s="129"/>
      <c r="O571" s="129"/>
      <c r="P571" s="129"/>
      <c r="Q571" s="129"/>
      <c r="R571" s="129"/>
      <c r="S571" s="129"/>
      <c r="T571" s="129"/>
      <c r="U571" s="129"/>
      <c r="V571" s="129"/>
      <c r="W571" s="129"/>
      <c r="X571" s="129"/>
      <c r="Y571" s="129"/>
      <c r="Z571" s="129"/>
      <c r="AA571" s="129"/>
      <c r="AB571" s="129"/>
      <c r="AC571" s="129"/>
      <c r="AD571" s="129"/>
      <c r="AE571" s="130"/>
    </row>
    <row r="572" spans="2:31" ht="15" customHeight="1" x14ac:dyDescent="0.25">
      <c r="B572" s="119"/>
      <c r="C572" s="120"/>
      <c r="D572" s="120"/>
      <c r="E572" s="120"/>
      <c r="F572" s="120"/>
      <c r="G572" s="120"/>
      <c r="H572" s="120"/>
      <c r="I572" s="120"/>
      <c r="J572" s="121"/>
      <c r="K572" s="128"/>
      <c r="L572" s="129"/>
      <c r="M572" s="129"/>
      <c r="N572" s="129"/>
      <c r="O572" s="129"/>
      <c r="P572" s="129"/>
      <c r="Q572" s="129"/>
      <c r="R572" s="129"/>
      <c r="S572" s="129"/>
      <c r="T572" s="129"/>
      <c r="U572" s="129"/>
      <c r="V572" s="129"/>
      <c r="W572" s="129"/>
      <c r="X572" s="129"/>
      <c r="Y572" s="129"/>
      <c r="Z572" s="129"/>
      <c r="AA572" s="129"/>
      <c r="AB572" s="129"/>
      <c r="AC572" s="129"/>
      <c r="AD572" s="129"/>
      <c r="AE572" s="130"/>
    </row>
    <row r="573" spans="2:31" ht="15.75" customHeight="1" thickBot="1" x14ac:dyDescent="0.3">
      <c r="B573" s="122"/>
      <c r="C573" s="123"/>
      <c r="D573" s="123"/>
      <c r="E573" s="123"/>
      <c r="F573" s="123"/>
      <c r="G573" s="123"/>
      <c r="H573" s="123"/>
      <c r="I573" s="123"/>
      <c r="J573" s="124"/>
      <c r="K573" s="131"/>
      <c r="L573" s="132"/>
      <c r="M573" s="132"/>
      <c r="N573" s="132"/>
      <c r="O573" s="132"/>
      <c r="P573" s="132"/>
      <c r="Q573" s="132"/>
      <c r="R573" s="132"/>
      <c r="S573" s="132"/>
      <c r="T573" s="132"/>
      <c r="U573" s="132"/>
      <c r="V573" s="132"/>
      <c r="W573" s="132"/>
      <c r="X573" s="132"/>
      <c r="Y573" s="132"/>
      <c r="Z573" s="132"/>
      <c r="AA573" s="132"/>
      <c r="AB573" s="132"/>
      <c r="AC573" s="132"/>
      <c r="AD573" s="132"/>
      <c r="AE573" s="133"/>
    </row>
    <row r="574" spans="2:31" ht="15.75" thickBot="1" x14ac:dyDescent="0.3">
      <c r="B574" s="97"/>
      <c r="C574" s="97"/>
      <c r="D574" s="97"/>
      <c r="E574" s="97"/>
      <c r="F574" s="97"/>
      <c r="G574" s="97"/>
      <c r="H574" s="97"/>
      <c r="I574" s="97"/>
      <c r="J574" s="97"/>
      <c r="K574" s="97"/>
      <c r="L574" s="97"/>
      <c r="M574" s="97"/>
      <c r="N574" s="97"/>
      <c r="O574" s="97"/>
      <c r="P574" s="97"/>
      <c r="Q574" s="97"/>
      <c r="R574" s="97"/>
      <c r="S574" s="97"/>
      <c r="T574" s="97"/>
      <c r="U574" s="97"/>
      <c r="V574" s="97"/>
      <c r="W574" s="97"/>
      <c r="X574" s="97"/>
      <c r="Y574" s="97"/>
      <c r="Z574" s="97"/>
      <c r="AA574" s="97"/>
      <c r="AB574" s="97"/>
      <c r="AC574" s="97"/>
      <c r="AD574" s="97"/>
      <c r="AE574" s="97"/>
    </row>
    <row r="575" spans="2:31" ht="15" customHeight="1" x14ac:dyDescent="0.25">
      <c r="B575" s="116" t="str">
        <f>IF(OR(K469="",M469=""),"8º Lugar",IF(K469&lt;M469,C467,N467))</f>
        <v>8º Lugar</v>
      </c>
      <c r="C575" s="117"/>
      <c r="D575" s="117"/>
      <c r="E575" s="117"/>
      <c r="F575" s="117"/>
      <c r="G575" s="117"/>
      <c r="H575" s="117"/>
      <c r="I575" s="117"/>
      <c r="J575" s="118"/>
      <c r="K575" s="125" t="s">
        <v>131</v>
      </c>
      <c r="L575" s="126"/>
      <c r="M575" s="126"/>
      <c r="N575" s="126"/>
      <c r="O575" s="126"/>
      <c r="P575" s="126"/>
      <c r="Q575" s="126"/>
      <c r="R575" s="126"/>
      <c r="S575" s="126"/>
      <c r="T575" s="126"/>
      <c r="U575" s="126"/>
      <c r="V575" s="126"/>
      <c r="W575" s="126"/>
      <c r="X575" s="126"/>
      <c r="Y575" s="126"/>
      <c r="Z575" s="126"/>
      <c r="AA575" s="126"/>
      <c r="AB575" s="126"/>
      <c r="AC575" s="126"/>
      <c r="AD575" s="126"/>
      <c r="AE575" s="127"/>
    </row>
    <row r="576" spans="2:31" ht="15" customHeight="1" x14ac:dyDescent="0.25">
      <c r="B576" s="119"/>
      <c r="C576" s="120"/>
      <c r="D576" s="120"/>
      <c r="E576" s="120"/>
      <c r="F576" s="120"/>
      <c r="G576" s="120"/>
      <c r="H576" s="120"/>
      <c r="I576" s="120"/>
      <c r="J576" s="121"/>
      <c r="K576" s="128"/>
      <c r="L576" s="129"/>
      <c r="M576" s="129"/>
      <c r="N576" s="129"/>
      <c r="O576" s="129"/>
      <c r="P576" s="129"/>
      <c r="Q576" s="129"/>
      <c r="R576" s="129"/>
      <c r="S576" s="129"/>
      <c r="T576" s="129"/>
      <c r="U576" s="129"/>
      <c r="V576" s="129"/>
      <c r="W576" s="129"/>
      <c r="X576" s="129"/>
      <c r="Y576" s="129"/>
      <c r="Z576" s="129"/>
      <c r="AA576" s="129"/>
      <c r="AB576" s="129"/>
      <c r="AC576" s="129"/>
      <c r="AD576" s="129"/>
      <c r="AE576" s="130"/>
    </row>
    <row r="577" spans="2:31" ht="15" customHeight="1" x14ac:dyDescent="0.25">
      <c r="B577" s="119"/>
      <c r="C577" s="120"/>
      <c r="D577" s="120"/>
      <c r="E577" s="120"/>
      <c r="F577" s="120"/>
      <c r="G577" s="120"/>
      <c r="H577" s="120"/>
      <c r="I577" s="120"/>
      <c r="J577" s="121"/>
      <c r="K577" s="128"/>
      <c r="L577" s="129"/>
      <c r="M577" s="129"/>
      <c r="N577" s="129"/>
      <c r="O577" s="129"/>
      <c r="P577" s="129"/>
      <c r="Q577" s="129"/>
      <c r="R577" s="129"/>
      <c r="S577" s="129"/>
      <c r="T577" s="129"/>
      <c r="U577" s="129"/>
      <c r="V577" s="129"/>
      <c r="W577" s="129"/>
      <c r="X577" s="129"/>
      <c r="Y577" s="129"/>
      <c r="Z577" s="129"/>
      <c r="AA577" s="129"/>
      <c r="AB577" s="129"/>
      <c r="AC577" s="129"/>
      <c r="AD577" s="129"/>
      <c r="AE577" s="130"/>
    </row>
    <row r="578" spans="2:31" ht="15" customHeight="1" x14ac:dyDescent="0.25">
      <c r="B578" s="119"/>
      <c r="C578" s="120"/>
      <c r="D578" s="120"/>
      <c r="E578" s="120"/>
      <c r="F578" s="120"/>
      <c r="G578" s="120"/>
      <c r="H578" s="120"/>
      <c r="I578" s="120"/>
      <c r="J578" s="121"/>
      <c r="K578" s="128"/>
      <c r="L578" s="129"/>
      <c r="M578" s="129"/>
      <c r="N578" s="129"/>
      <c r="O578" s="129"/>
      <c r="P578" s="129"/>
      <c r="Q578" s="129"/>
      <c r="R578" s="129"/>
      <c r="S578" s="129"/>
      <c r="T578" s="129"/>
      <c r="U578" s="129"/>
      <c r="V578" s="129"/>
      <c r="W578" s="129"/>
      <c r="X578" s="129"/>
      <c r="Y578" s="129"/>
      <c r="Z578" s="129"/>
      <c r="AA578" s="129"/>
      <c r="AB578" s="129"/>
      <c r="AC578" s="129"/>
      <c r="AD578" s="129"/>
      <c r="AE578" s="130"/>
    </row>
    <row r="579" spans="2:31" ht="15" customHeight="1" x14ac:dyDescent="0.25">
      <c r="B579" s="119"/>
      <c r="C579" s="120"/>
      <c r="D579" s="120"/>
      <c r="E579" s="120"/>
      <c r="F579" s="120"/>
      <c r="G579" s="120"/>
      <c r="H579" s="120"/>
      <c r="I579" s="120"/>
      <c r="J579" s="121"/>
      <c r="K579" s="128"/>
      <c r="L579" s="129"/>
      <c r="M579" s="129"/>
      <c r="N579" s="129"/>
      <c r="O579" s="129"/>
      <c r="P579" s="129"/>
      <c r="Q579" s="129"/>
      <c r="R579" s="129"/>
      <c r="S579" s="129"/>
      <c r="T579" s="129"/>
      <c r="U579" s="129"/>
      <c r="V579" s="129"/>
      <c r="W579" s="129"/>
      <c r="X579" s="129"/>
      <c r="Y579" s="129"/>
      <c r="Z579" s="129"/>
      <c r="AA579" s="129"/>
      <c r="AB579" s="129"/>
      <c r="AC579" s="129"/>
      <c r="AD579" s="129"/>
      <c r="AE579" s="130"/>
    </row>
    <row r="580" spans="2:31" ht="15" customHeight="1" x14ac:dyDescent="0.25">
      <c r="B580" s="119"/>
      <c r="C580" s="120"/>
      <c r="D580" s="120"/>
      <c r="E580" s="120"/>
      <c r="F580" s="120"/>
      <c r="G580" s="120"/>
      <c r="H580" s="120"/>
      <c r="I580" s="120"/>
      <c r="J580" s="121"/>
      <c r="K580" s="128"/>
      <c r="L580" s="129"/>
      <c r="M580" s="129"/>
      <c r="N580" s="129"/>
      <c r="O580" s="129"/>
      <c r="P580" s="129"/>
      <c r="Q580" s="129"/>
      <c r="R580" s="129"/>
      <c r="S580" s="129"/>
      <c r="T580" s="129"/>
      <c r="U580" s="129"/>
      <c r="V580" s="129"/>
      <c r="W580" s="129"/>
      <c r="X580" s="129"/>
      <c r="Y580" s="129"/>
      <c r="Z580" s="129"/>
      <c r="AA580" s="129"/>
      <c r="AB580" s="129"/>
      <c r="AC580" s="129"/>
      <c r="AD580" s="129"/>
      <c r="AE580" s="130"/>
    </row>
    <row r="581" spans="2:31" ht="15" customHeight="1" x14ac:dyDescent="0.25">
      <c r="B581" s="119"/>
      <c r="C581" s="120"/>
      <c r="D581" s="120"/>
      <c r="E581" s="120"/>
      <c r="F581" s="120"/>
      <c r="G581" s="120"/>
      <c r="H581" s="120"/>
      <c r="I581" s="120"/>
      <c r="J581" s="121"/>
      <c r="K581" s="128"/>
      <c r="L581" s="129"/>
      <c r="M581" s="129"/>
      <c r="N581" s="129"/>
      <c r="O581" s="129"/>
      <c r="P581" s="129"/>
      <c r="Q581" s="129"/>
      <c r="R581" s="129"/>
      <c r="S581" s="129"/>
      <c r="T581" s="129"/>
      <c r="U581" s="129"/>
      <c r="V581" s="129"/>
      <c r="W581" s="129"/>
      <c r="X581" s="129"/>
      <c r="Y581" s="129"/>
      <c r="Z581" s="129"/>
      <c r="AA581" s="129"/>
      <c r="AB581" s="129"/>
      <c r="AC581" s="129"/>
      <c r="AD581" s="129"/>
      <c r="AE581" s="130"/>
    </row>
    <row r="582" spans="2:31" ht="15" customHeight="1" x14ac:dyDescent="0.25">
      <c r="B582" s="119"/>
      <c r="C582" s="120"/>
      <c r="D582" s="120"/>
      <c r="E582" s="120"/>
      <c r="F582" s="120"/>
      <c r="G582" s="120"/>
      <c r="H582" s="120"/>
      <c r="I582" s="120"/>
      <c r="J582" s="121"/>
      <c r="K582" s="128"/>
      <c r="L582" s="129"/>
      <c r="M582" s="129"/>
      <c r="N582" s="129"/>
      <c r="O582" s="129"/>
      <c r="P582" s="129"/>
      <c r="Q582" s="129"/>
      <c r="R582" s="129"/>
      <c r="S582" s="129"/>
      <c r="T582" s="129"/>
      <c r="U582" s="129"/>
      <c r="V582" s="129"/>
      <c r="W582" s="129"/>
      <c r="X582" s="129"/>
      <c r="Y582" s="129"/>
      <c r="Z582" s="129"/>
      <c r="AA582" s="129"/>
      <c r="AB582" s="129"/>
      <c r="AC582" s="129"/>
      <c r="AD582" s="129"/>
      <c r="AE582" s="130"/>
    </row>
    <row r="583" spans="2:31" ht="15" customHeight="1" x14ac:dyDescent="0.25">
      <c r="B583" s="119"/>
      <c r="C583" s="120"/>
      <c r="D583" s="120"/>
      <c r="E583" s="120"/>
      <c r="F583" s="120"/>
      <c r="G583" s="120"/>
      <c r="H583" s="120"/>
      <c r="I583" s="120"/>
      <c r="J583" s="121"/>
      <c r="K583" s="128"/>
      <c r="L583" s="129"/>
      <c r="M583" s="129"/>
      <c r="N583" s="129"/>
      <c r="O583" s="129"/>
      <c r="P583" s="129"/>
      <c r="Q583" s="129"/>
      <c r="R583" s="129"/>
      <c r="S583" s="129"/>
      <c r="T583" s="129"/>
      <c r="U583" s="129"/>
      <c r="V583" s="129"/>
      <c r="W583" s="129"/>
      <c r="X583" s="129"/>
      <c r="Y583" s="129"/>
      <c r="Z583" s="129"/>
      <c r="AA583" s="129"/>
      <c r="AB583" s="129"/>
      <c r="AC583" s="129"/>
      <c r="AD583" s="129"/>
      <c r="AE583" s="130"/>
    </row>
    <row r="584" spans="2:31" ht="15.75" customHeight="1" thickBot="1" x14ac:dyDescent="0.3">
      <c r="B584" s="122"/>
      <c r="C584" s="123"/>
      <c r="D584" s="123"/>
      <c r="E584" s="123"/>
      <c r="F584" s="123"/>
      <c r="G584" s="123"/>
      <c r="H584" s="123"/>
      <c r="I584" s="123"/>
      <c r="J584" s="124"/>
      <c r="K584" s="131"/>
      <c r="L584" s="132"/>
      <c r="M584" s="132"/>
      <c r="N584" s="132"/>
      <c r="O584" s="132"/>
      <c r="P584" s="132"/>
      <c r="Q584" s="132"/>
      <c r="R584" s="132"/>
      <c r="S584" s="132"/>
      <c r="T584" s="132"/>
      <c r="U584" s="132"/>
      <c r="V584" s="132"/>
      <c r="W584" s="132"/>
      <c r="X584" s="132"/>
      <c r="Y584" s="132"/>
      <c r="Z584" s="132"/>
      <c r="AA584" s="132"/>
      <c r="AB584" s="132"/>
      <c r="AC584" s="132"/>
      <c r="AD584" s="132"/>
      <c r="AE584" s="133"/>
    </row>
    <row r="585" spans="2:31" ht="15.75" thickBot="1" x14ac:dyDescent="0.3">
      <c r="B585" s="97"/>
      <c r="C585" s="97"/>
      <c r="D585" s="97"/>
      <c r="E585" s="97"/>
      <c r="F585" s="97"/>
      <c r="G585" s="97"/>
      <c r="H585" s="97"/>
      <c r="I585" s="97"/>
      <c r="J585" s="97"/>
      <c r="K585" s="97"/>
      <c r="L585" s="97"/>
      <c r="M585" s="97"/>
      <c r="N585" s="97"/>
      <c r="O585" s="97"/>
      <c r="P585" s="97"/>
      <c r="Q585" s="97"/>
      <c r="R585" s="97"/>
      <c r="S585" s="97"/>
      <c r="T585" s="97"/>
      <c r="U585" s="97"/>
      <c r="V585" s="97"/>
      <c r="W585" s="97"/>
      <c r="X585" s="97"/>
      <c r="Y585" s="97"/>
      <c r="Z585" s="97"/>
      <c r="AA585" s="97"/>
      <c r="AB585" s="97"/>
      <c r="AC585" s="97"/>
      <c r="AD585" s="97"/>
      <c r="AE585" s="97"/>
    </row>
    <row r="586" spans="2:31" ht="15" customHeight="1" x14ac:dyDescent="0.25">
      <c r="B586" s="116" t="str">
        <f>IF(OR(K460="",M460=""),"9º Lugar",IF(K460&gt;M460,C458,N458))</f>
        <v>9º Lugar</v>
      </c>
      <c r="C586" s="117"/>
      <c r="D586" s="117"/>
      <c r="E586" s="117"/>
      <c r="F586" s="117"/>
      <c r="G586" s="117"/>
      <c r="H586" s="117"/>
      <c r="I586" s="117"/>
      <c r="J586" s="118"/>
      <c r="K586" s="125" t="s">
        <v>132</v>
      </c>
      <c r="L586" s="126"/>
      <c r="M586" s="126"/>
      <c r="N586" s="126"/>
      <c r="O586" s="126"/>
      <c r="P586" s="126"/>
      <c r="Q586" s="126"/>
      <c r="R586" s="126"/>
      <c r="S586" s="126"/>
      <c r="T586" s="126"/>
      <c r="U586" s="126"/>
      <c r="V586" s="126"/>
      <c r="W586" s="126"/>
      <c r="X586" s="126"/>
      <c r="Y586" s="126"/>
      <c r="Z586" s="126"/>
      <c r="AA586" s="126"/>
      <c r="AB586" s="126"/>
      <c r="AC586" s="126"/>
      <c r="AD586" s="126"/>
      <c r="AE586" s="127"/>
    </row>
    <row r="587" spans="2:31" ht="15" customHeight="1" x14ac:dyDescent="0.25">
      <c r="B587" s="119"/>
      <c r="C587" s="120"/>
      <c r="D587" s="120"/>
      <c r="E587" s="120"/>
      <c r="F587" s="120"/>
      <c r="G587" s="120"/>
      <c r="H587" s="120"/>
      <c r="I587" s="120"/>
      <c r="J587" s="121"/>
      <c r="K587" s="128"/>
      <c r="L587" s="129"/>
      <c r="M587" s="129"/>
      <c r="N587" s="129"/>
      <c r="O587" s="129"/>
      <c r="P587" s="129"/>
      <c r="Q587" s="129"/>
      <c r="R587" s="129"/>
      <c r="S587" s="129"/>
      <c r="T587" s="129"/>
      <c r="U587" s="129"/>
      <c r="V587" s="129"/>
      <c r="W587" s="129"/>
      <c r="X587" s="129"/>
      <c r="Y587" s="129"/>
      <c r="Z587" s="129"/>
      <c r="AA587" s="129"/>
      <c r="AB587" s="129"/>
      <c r="AC587" s="129"/>
      <c r="AD587" s="129"/>
      <c r="AE587" s="130"/>
    </row>
    <row r="588" spans="2:31" ht="15" customHeight="1" x14ac:dyDescent="0.25">
      <c r="B588" s="119"/>
      <c r="C588" s="120"/>
      <c r="D588" s="120"/>
      <c r="E588" s="120"/>
      <c r="F588" s="120"/>
      <c r="G588" s="120"/>
      <c r="H588" s="120"/>
      <c r="I588" s="120"/>
      <c r="J588" s="121"/>
      <c r="K588" s="128"/>
      <c r="L588" s="129"/>
      <c r="M588" s="129"/>
      <c r="N588" s="129"/>
      <c r="O588" s="129"/>
      <c r="P588" s="129"/>
      <c r="Q588" s="129"/>
      <c r="R588" s="129"/>
      <c r="S588" s="129"/>
      <c r="T588" s="129"/>
      <c r="U588" s="129"/>
      <c r="V588" s="129"/>
      <c r="W588" s="129"/>
      <c r="X588" s="129"/>
      <c r="Y588" s="129"/>
      <c r="Z588" s="129"/>
      <c r="AA588" s="129"/>
      <c r="AB588" s="129"/>
      <c r="AC588" s="129"/>
      <c r="AD588" s="129"/>
      <c r="AE588" s="130"/>
    </row>
    <row r="589" spans="2:31" ht="15" customHeight="1" x14ac:dyDescent="0.25">
      <c r="B589" s="119"/>
      <c r="C589" s="120"/>
      <c r="D589" s="120"/>
      <c r="E589" s="120"/>
      <c r="F589" s="120"/>
      <c r="G589" s="120"/>
      <c r="H589" s="120"/>
      <c r="I589" s="120"/>
      <c r="J589" s="121"/>
      <c r="K589" s="128"/>
      <c r="L589" s="129"/>
      <c r="M589" s="129"/>
      <c r="N589" s="129"/>
      <c r="O589" s="129"/>
      <c r="P589" s="129"/>
      <c r="Q589" s="129"/>
      <c r="R589" s="129"/>
      <c r="S589" s="129"/>
      <c r="T589" s="129"/>
      <c r="U589" s="129"/>
      <c r="V589" s="129"/>
      <c r="W589" s="129"/>
      <c r="X589" s="129"/>
      <c r="Y589" s="129"/>
      <c r="Z589" s="129"/>
      <c r="AA589" s="129"/>
      <c r="AB589" s="129"/>
      <c r="AC589" s="129"/>
      <c r="AD589" s="129"/>
      <c r="AE589" s="130"/>
    </row>
    <row r="590" spans="2:31" ht="15" customHeight="1" x14ac:dyDescent="0.25">
      <c r="B590" s="119"/>
      <c r="C590" s="120"/>
      <c r="D590" s="120"/>
      <c r="E590" s="120"/>
      <c r="F590" s="120"/>
      <c r="G590" s="120"/>
      <c r="H590" s="120"/>
      <c r="I590" s="120"/>
      <c r="J590" s="121"/>
      <c r="K590" s="128"/>
      <c r="L590" s="129"/>
      <c r="M590" s="129"/>
      <c r="N590" s="129"/>
      <c r="O590" s="129"/>
      <c r="P590" s="129"/>
      <c r="Q590" s="129"/>
      <c r="R590" s="129"/>
      <c r="S590" s="129"/>
      <c r="T590" s="129"/>
      <c r="U590" s="129"/>
      <c r="V590" s="129"/>
      <c r="W590" s="129"/>
      <c r="X590" s="129"/>
      <c r="Y590" s="129"/>
      <c r="Z590" s="129"/>
      <c r="AA590" s="129"/>
      <c r="AB590" s="129"/>
      <c r="AC590" s="129"/>
      <c r="AD590" s="129"/>
      <c r="AE590" s="130"/>
    </row>
    <row r="591" spans="2:31" ht="15" customHeight="1" x14ac:dyDescent="0.25">
      <c r="B591" s="119"/>
      <c r="C591" s="120"/>
      <c r="D591" s="120"/>
      <c r="E591" s="120"/>
      <c r="F591" s="120"/>
      <c r="G591" s="120"/>
      <c r="H591" s="120"/>
      <c r="I591" s="120"/>
      <c r="J591" s="121"/>
      <c r="K591" s="128"/>
      <c r="L591" s="129"/>
      <c r="M591" s="129"/>
      <c r="N591" s="129"/>
      <c r="O591" s="129"/>
      <c r="P591" s="129"/>
      <c r="Q591" s="129"/>
      <c r="R591" s="129"/>
      <c r="S591" s="129"/>
      <c r="T591" s="129"/>
      <c r="U591" s="129"/>
      <c r="V591" s="129"/>
      <c r="W591" s="129"/>
      <c r="X591" s="129"/>
      <c r="Y591" s="129"/>
      <c r="Z591" s="129"/>
      <c r="AA591" s="129"/>
      <c r="AB591" s="129"/>
      <c r="AC591" s="129"/>
      <c r="AD591" s="129"/>
      <c r="AE591" s="130"/>
    </row>
    <row r="592" spans="2:31" ht="15" customHeight="1" x14ac:dyDescent="0.25">
      <c r="B592" s="119"/>
      <c r="C592" s="120"/>
      <c r="D592" s="120"/>
      <c r="E592" s="120"/>
      <c r="F592" s="120"/>
      <c r="G592" s="120"/>
      <c r="H592" s="120"/>
      <c r="I592" s="120"/>
      <c r="J592" s="121"/>
      <c r="K592" s="128"/>
      <c r="L592" s="129"/>
      <c r="M592" s="129"/>
      <c r="N592" s="129"/>
      <c r="O592" s="129"/>
      <c r="P592" s="129"/>
      <c r="Q592" s="129"/>
      <c r="R592" s="129"/>
      <c r="S592" s="129"/>
      <c r="T592" s="129"/>
      <c r="U592" s="129"/>
      <c r="V592" s="129"/>
      <c r="W592" s="129"/>
      <c r="X592" s="129"/>
      <c r="Y592" s="129"/>
      <c r="Z592" s="129"/>
      <c r="AA592" s="129"/>
      <c r="AB592" s="129"/>
      <c r="AC592" s="129"/>
      <c r="AD592" s="129"/>
      <c r="AE592" s="130"/>
    </row>
    <row r="593" spans="2:31" ht="15" customHeight="1" x14ac:dyDescent="0.25">
      <c r="B593" s="119"/>
      <c r="C593" s="120"/>
      <c r="D593" s="120"/>
      <c r="E593" s="120"/>
      <c r="F593" s="120"/>
      <c r="G593" s="120"/>
      <c r="H593" s="120"/>
      <c r="I593" s="120"/>
      <c r="J593" s="121"/>
      <c r="K593" s="128"/>
      <c r="L593" s="129"/>
      <c r="M593" s="129"/>
      <c r="N593" s="129"/>
      <c r="O593" s="129"/>
      <c r="P593" s="129"/>
      <c r="Q593" s="129"/>
      <c r="R593" s="129"/>
      <c r="S593" s="129"/>
      <c r="T593" s="129"/>
      <c r="U593" s="129"/>
      <c r="V593" s="129"/>
      <c r="W593" s="129"/>
      <c r="X593" s="129"/>
      <c r="Y593" s="129"/>
      <c r="Z593" s="129"/>
      <c r="AA593" s="129"/>
      <c r="AB593" s="129"/>
      <c r="AC593" s="129"/>
      <c r="AD593" s="129"/>
      <c r="AE593" s="130"/>
    </row>
    <row r="594" spans="2:31" ht="15" customHeight="1" x14ac:dyDescent="0.25">
      <c r="B594" s="119"/>
      <c r="C594" s="120"/>
      <c r="D594" s="120"/>
      <c r="E594" s="120"/>
      <c r="F594" s="120"/>
      <c r="G594" s="120"/>
      <c r="H594" s="120"/>
      <c r="I594" s="120"/>
      <c r="J594" s="121"/>
      <c r="K594" s="128"/>
      <c r="L594" s="129"/>
      <c r="M594" s="129"/>
      <c r="N594" s="129"/>
      <c r="O594" s="129"/>
      <c r="P594" s="129"/>
      <c r="Q594" s="129"/>
      <c r="R594" s="129"/>
      <c r="S594" s="129"/>
      <c r="T594" s="129"/>
      <c r="U594" s="129"/>
      <c r="V594" s="129"/>
      <c r="W594" s="129"/>
      <c r="X594" s="129"/>
      <c r="Y594" s="129"/>
      <c r="Z594" s="129"/>
      <c r="AA594" s="129"/>
      <c r="AB594" s="129"/>
      <c r="AC594" s="129"/>
      <c r="AD594" s="129"/>
      <c r="AE594" s="130"/>
    </row>
    <row r="595" spans="2:31" ht="15.75" customHeight="1" thickBot="1" x14ac:dyDescent="0.3">
      <c r="B595" s="122"/>
      <c r="C595" s="123"/>
      <c r="D595" s="123"/>
      <c r="E595" s="123"/>
      <c r="F595" s="123"/>
      <c r="G595" s="123"/>
      <c r="H595" s="123"/>
      <c r="I595" s="123"/>
      <c r="J595" s="124"/>
      <c r="K595" s="131"/>
      <c r="L595" s="132"/>
      <c r="M595" s="132"/>
      <c r="N595" s="132"/>
      <c r="O595" s="132"/>
      <c r="P595" s="132"/>
      <c r="Q595" s="132"/>
      <c r="R595" s="132"/>
      <c r="S595" s="132"/>
      <c r="T595" s="132"/>
      <c r="U595" s="132"/>
      <c r="V595" s="132"/>
      <c r="W595" s="132"/>
      <c r="X595" s="132"/>
      <c r="Y595" s="132"/>
      <c r="Z595" s="132"/>
      <c r="AA595" s="132"/>
      <c r="AB595" s="132"/>
      <c r="AC595" s="132"/>
      <c r="AD595" s="132"/>
      <c r="AE595" s="133"/>
    </row>
    <row r="596" spans="2:31" ht="15.75" thickBot="1" x14ac:dyDescent="0.3">
      <c r="B596" s="97"/>
      <c r="C596" s="97"/>
      <c r="D596" s="97"/>
      <c r="E596" s="97"/>
      <c r="F596" s="97"/>
      <c r="G596" s="97"/>
      <c r="H596" s="97"/>
      <c r="I596" s="97"/>
      <c r="J596" s="97"/>
      <c r="K596" s="97"/>
      <c r="L596" s="97"/>
      <c r="M596" s="97"/>
      <c r="N596" s="97"/>
      <c r="O596" s="97"/>
      <c r="P596" s="97"/>
      <c r="Q596" s="97"/>
      <c r="R596" s="97"/>
      <c r="S596" s="97"/>
      <c r="T596" s="97"/>
      <c r="U596" s="97"/>
      <c r="V596" s="97"/>
      <c r="W596" s="97"/>
      <c r="X596" s="97"/>
      <c r="Y596" s="97"/>
      <c r="Z596" s="97"/>
      <c r="AA596" s="97"/>
      <c r="AB596" s="97"/>
      <c r="AC596" s="97"/>
      <c r="AD596" s="97"/>
      <c r="AE596" s="97"/>
    </row>
    <row r="597" spans="2:31" ht="15" customHeight="1" x14ac:dyDescent="0.25">
      <c r="B597" s="116" t="str">
        <f>IF(OR(K460="",M460=""),"10º Lugar",IF(K460&lt;M460,C458,N458))</f>
        <v>10º Lugar</v>
      </c>
      <c r="C597" s="117"/>
      <c r="D597" s="117"/>
      <c r="E597" s="117"/>
      <c r="F597" s="117"/>
      <c r="G597" s="117"/>
      <c r="H597" s="117"/>
      <c r="I597" s="117"/>
      <c r="J597" s="118"/>
      <c r="K597" s="125" t="s">
        <v>133</v>
      </c>
      <c r="L597" s="126"/>
      <c r="M597" s="126"/>
      <c r="N597" s="126"/>
      <c r="O597" s="126"/>
      <c r="P597" s="126"/>
      <c r="Q597" s="126"/>
      <c r="R597" s="126"/>
      <c r="S597" s="126"/>
      <c r="T597" s="126"/>
      <c r="U597" s="126"/>
      <c r="V597" s="126"/>
      <c r="W597" s="126"/>
      <c r="X597" s="126"/>
      <c r="Y597" s="126"/>
      <c r="Z597" s="126"/>
      <c r="AA597" s="126"/>
      <c r="AB597" s="126"/>
      <c r="AC597" s="126"/>
      <c r="AD597" s="126"/>
      <c r="AE597" s="127"/>
    </row>
    <row r="598" spans="2:31" ht="15" customHeight="1" x14ac:dyDescent="0.25">
      <c r="B598" s="119"/>
      <c r="C598" s="120"/>
      <c r="D598" s="120"/>
      <c r="E598" s="120"/>
      <c r="F598" s="120"/>
      <c r="G598" s="120"/>
      <c r="H598" s="120"/>
      <c r="I598" s="120"/>
      <c r="J598" s="121"/>
      <c r="K598" s="128"/>
      <c r="L598" s="129"/>
      <c r="M598" s="129"/>
      <c r="N598" s="129"/>
      <c r="O598" s="129"/>
      <c r="P598" s="129"/>
      <c r="Q598" s="129"/>
      <c r="R598" s="129"/>
      <c r="S598" s="129"/>
      <c r="T598" s="129"/>
      <c r="U598" s="129"/>
      <c r="V598" s="129"/>
      <c r="W598" s="129"/>
      <c r="X598" s="129"/>
      <c r="Y598" s="129"/>
      <c r="Z598" s="129"/>
      <c r="AA598" s="129"/>
      <c r="AB598" s="129"/>
      <c r="AC598" s="129"/>
      <c r="AD598" s="129"/>
      <c r="AE598" s="130"/>
    </row>
    <row r="599" spans="2:31" ht="15" customHeight="1" x14ac:dyDescent="0.25">
      <c r="B599" s="119"/>
      <c r="C599" s="120"/>
      <c r="D599" s="120"/>
      <c r="E599" s="120"/>
      <c r="F599" s="120"/>
      <c r="G599" s="120"/>
      <c r="H599" s="120"/>
      <c r="I599" s="120"/>
      <c r="J599" s="121"/>
      <c r="K599" s="128"/>
      <c r="L599" s="129"/>
      <c r="M599" s="129"/>
      <c r="N599" s="129"/>
      <c r="O599" s="129"/>
      <c r="P599" s="129"/>
      <c r="Q599" s="129"/>
      <c r="R599" s="129"/>
      <c r="S599" s="129"/>
      <c r="T599" s="129"/>
      <c r="U599" s="129"/>
      <c r="V599" s="129"/>
      <c r="W599" s="129"/>
      <c r="X599" s="129"/>
      <c r="Y599" s="129"/>
      <c r="Z599" s="129"/>
      <c r="AA599" s="129"/>
      <c r="AB599" s="129"/>
      <c r="AC599" s="129"/>
      <c r="AD599" s="129"/>
      <c r="AE599" s="130"/>
    </row>
    <row r="600" spans="2:31" ht="15" customHeight="1" x14ac:dyDescent="0.25">
      <c r="B600" s="119"/>
      <c r="C600" s="120"/>
      <c r="D600" s="120"/>
      <c r="E600" s="120"/>
      <c r="F600" s="120"/>
      <c r="G600" s="120"/>
      <c r="H600" s="120"/>
      <c r="I600" s="120"/>
      <c r="J600" s="121"/>
      <c r="K600" s="128"/>
      <c r="L600" s="129"/>
      <c r="M600" s="129"/>
      <c r="N600" s="129"/>
      <c r="O600" s="129"/>
      <c r="P600" s="129"/>
      <c r="Q600" s="129"/>
      <c r="R600" s="129"/>
      <c r="S600" s="129"/>
      <c r="T600" s="129"/>
      <c r="U600" s="129"/>
      <c r="V600" s="129"/>
      <c r="W600" s="129"/>
      <c r="X600" s="129"/>
      <c r="Y600" s="129"/>
      <c r="Z600" s="129"/>
      <c r="AA600" s="129"/>
      <c r="AB600" s="129"/>
      <c r="AC600" s="129"/>
      <c r="AD600" s="129"/>
      <c r="AE600" s="130"/>
    </row>
    <row r="601" spans="2:31" ht="15" customHeight="1" x14ac:dyDescent="0.25">
      <c r="B601" s="119"/>
      <c r="C601" s="120"/>
      <c r="D601" s="120"/>
      <c r="E601" s="120"/>
      <c r="F601" s="120"/>
      <c r="G601" s="120"/>
      <c r="H601" s="120"/>
      <c r="I601" s="120"/>
      <c r="J601" s="121"/>
      <c r="K601" s="128"/>
      <c r="L601" s="129"/>
      <c r="M601" s="129"/>
      <c r="N601" s="129"/>
      <c r="O601" s="129"/>
      <c r="P601" s="129"/>
      <c r="Q601" s="129"/>
      <c r="R601" s="129"/>
      <c r="S601" s="129"/>
      <c r="T601" s="129"/>
      <c r="U601" s="129"/>
      <c r="V601" s="129"/>
      <c r="W601" s="129"/>
      <c r="X601" s="129"/>
      <c r="Y601" s="129"/>
      <c r="Z601" s="129"/>
      <c r="AA601" s="129"/>
      <c r="AB601" s="129"/>
      <c r="AC601" s="129"/>
      <c r="AD601" s="129"/>
      <c r="AE601" s="130"/>
    </row>
    <row r="602" spans="2:31" ht="15" customHeight="1" x14ac:dyDescent="0.25">
      <c r="B602" s="119"/>
      <c r="C602" s="120"/>
      <c r="D602" s="120"/>
      <c r="E602" s="120"/>
      <c r="F602" s="120"/>
      <c r="G602" s="120"/>
      <c r="H602" s="120"/>
      <c r="I602" s="120"/>
      <c r="J602" s="121"/>
      <c r="K602" s="128"/>
      <c r="L602" s="129"/>
      <c r="M602" s="129"/>
      <c r="N602" s="129"/>
      <c r="O602" s="129"/>
      <c r="P602" s="129"/>
      <c r="Q602" s="129"/>
      <c r="R602" s="129"/>
      <c r="S602" s="129"/>
      <c r="T602" s="129"/>
      <c r="U602" s="129"/>
      <c r="V602" s="129"/>
      <c r="W602" s="129"/>
      <c r="X602" s="129"/>
      <c r="Y602" s="129"/>
      <c r="Z602" s="129"/>
      <c r="AA602" s="129"/>
      <c r="AB602" s="129"/>
      <c r="AC602" s="129"/>
      <c r="AD602" s="129"/>
      <c r="AE602" s="130"/>
    </row>
    <row r="603" spans="2:31" ht="15" customHeight="1" x14ac:dyDescent="0.25">
      <c r="B603" s="119"/>
      <c r="C603" s="120"/>
      <c r="D603" s="120"/>
      <c r="E603" s="120"/>
      <c r="F603" s="120"/>
      <c r="G603" s="120"/>
      <c r="H603" s="120"/>
      <c r="I603" s="120"/>
      <c r="J603" s="121"/>
      <c r="K603" s="128"/>
      <c r="L603" s="129"/>
      <c r="M603" s="129"/>
      <c r="N603" s="129"/>
      <c r="O603" s="129"/>
      <c r="P603" s="129"/>
      <c r="Q603" s="129"/>
      <c r="R603" s="129"/>
      <c r="S603" s="129"/>
      <c r="T603" s="129"/>
      <c r="U603" s="129"/>
      <c r="V603" s="129"/>
      <c r="W603" s="129"/>
      <c r="X603" s="129"/>
      <c r="Y603" s="129"/>
      <c r="Z603" s="129"/>
      <c r="AA603" s="129"/>
      <c r="AB603" s="129"/>
      <c r="AC603" s="129"/>
      <c r="AD603" s="129"/>
      <c r="AE603" s="130"/>
    </row>
    <row r="604" spans="2:31" ht="15" customHeight="1" x14ac:dyDescent="0.25">
      <c r="B604" s="119"/>
      <c r="C604" s="120"/>
      <c r="D604" s="120"/>
      <c r="E604" s="120"/>
      <c r="F604" s="120"/>
      <c r="G604" s="120"/>
      <c r="H604" s="120"/>
      <c r="I604" s="120"/>
      <c r="J604" s="121"/>
      <c r="K604" s="128"/>
      <c r="L604" s="129"/>
      <c r="M604" s="129"/>
      <c r="N604" s="129"/>
      <c r="O604" s="129"/>
      <c r="P604" s="129"/>
      <c r="Q604" s="129"/>
      <c r="R604" s="129"/>
      <c r="S604" s="129"/>
      <c r="T604" s="129"/>
      <c r="U604" s="129"/>
      <c r="V604" s="129"/>
      <c r="W604" s="129"/>
      <c r="X604" s="129"/>
      <c r="Y604" s="129"/>
      <c r="Z604" s="129"/>
      <c r="AA604" s="129"/>
      <c r="AB604" s="129"/>
      <c r="AC604" s="129"/>
      <c r="AD604" s="129"/>
      <c r="AE604" s="130"/>
    </row>
    <row r="605" spans="2:31" ht="15" customHeight="1" x14ac:dyDescent="0.25">
      <c r="B605" s="119"/>
      <c r="C605" s="120"/>
      <c r="D605" s="120"/>
      <c r="E605" s="120"/>
      <c r="F605" s="120"/>
      <c r="G605" s="120"/>
      <c r="H605" s="120"/>
      <c r="I605" s="120"/>
      <c r="J605" s="121"/>
      <c r="K605" s="128"/>
      <c r="L605" s="129"/>
      <c r="M605" s="129"/>
      <c r="N605" s="129"/>
      <c r="O605" s="129"/>
      <c r="P605" s="129"/>
      <c r="Q605" s="129"/>
      <c r="R605" s="129"/>
      <c r="S605" s="129"/>
      <c r="T605" s="129"/>
      <c r="U605" s="129"/>
      <c r="V605" s="129"/>
      <c r="W605" s="129"/>
      <c r="X605" s="129"/>
      <c r="Y605" s="129"/>
      <c r="Z605" s="129"/>
      <c r="AA605" s="129"/>
      <c r="AB605" s="129"/>
      <c r="AC605" s="129"/>
      <c r="AD605" s="129"/>
      <c r="AE605" s="130"/>
    </row>
    <row r="606" spans="2:31" ht="15.75" customHeight="1" thickBot="1" x14ac:dyDescent="0.3">
      <c r="B606" s="122"/>
      <c r="C606" s="123"/>
      <c r="D606" s="123"/>
      <c r="E606" s="123"/>
      <c r="F606" s="123"/>
      <c r="G606" s="123"/>
      <c r="H606" s="123"/>
      <c r="I606" s="123"/>
      <c r="J606" s="124"/>
      <c r="K606" s="131"/>
      <c r="L606" s="132"/>
      <c r="M606" s="132"/>
      <c r="N606" s="132"/>
      <c r="O606" s="132"/>
      <c r="P606" s="132"/>
      <c r="Q606" s="132"/>
      <c r="R606" s="132"/>
      <c r="S606" s="132"/>
      <c r="T606" s="132"/>
      <c r="U606" s="132"/>
      <c r="V606" s="132"/>
      <c r="W606" s="132"/>
      <c r="X606" s="132"/>
      <c r="Y606" s="132"/>
      <c r="Z606" s="132"/>
      <c r="AA606" s="132"/>
      <c r="AB606" s="132"/>
      <c r="AC606" s="132"/>
      <c r="AD606" s="132"/>
      <c r="AE606" s="133"/>
    </row>
    <row r="607" spans="2:31" ht="15.75" thickBot="1" x14ac:dyDescent="0.3">
      <c r="B607" s="97"/>
      <c r="C607" s="97"/>
      <c r="D607" s="97"/>
      <c r="E607" s="97"/>
      <c r="F607" s="97"/>
      <c r="G607" s="97"/>
      <c r="H607" s="97"/>
      <c r="I607" s="97"/>
      <c r="J607" s="97"/>
      <c r="K607" s="97"/>
      <c r="L607" s="97"/>
      <c r="M607" s="97"/>
      <c r="N607" s="97"/>
      <c r="O607" s="97"/>
      <c r="P607" s="97"/>
      <c r="Q607" s="97"/>
      <c r="R607" s="97"/>
      <c r="S607" s="97"/>
      <c r="T607" s="97"/>
      <c r="U607" s="97"/>
      <c r="V607" s="97"/>
      <c r="W607" s="97"/>
      <c r="X607" s="97"/>
      <c r="Y607" s="97"/>
      <c r="Z607" s="97"/>
      <c r="AA607" s="97"/>
      <c r="AB607" s="97"/>
      <c r="AC607" s="97"/>
      <c r="AD607" s="97"/>
      <c r="AE607" s="97"/>
    </row>
    <row r="608" spans="2:31" ht="15" customHeight="1" x14ac:dyDescent="0.25">
      <c r="B608" s="116" t="str">
        <f>IF(OR(K451="",M451=""),"11º Lugar",IF(K451&gt;M451,C449,N449))</f>
        <v>11º Lugar</v>
      </c>
      <c r="C608" s="117"/>
      <c r="D608" s="117"/>
      <c r="E608" s="117"/>
      <c r="F608" s="117"/>
      <c r="G608" s="117"/>
      <c r="H608" s="117"/>
      <c r="I608" s="117"/>
      <c r="J608" s="118"/>
      <c r="K608" s="125" t="s">
        <v>134</v>
      </c>
      <c r="L608" s="126"/>
      <c r="M608" s="126"/>
      <c r="N608" s="126"/>
      <c r="O608" s="126"/>
      <c r="P608" s="126"/>
      <c r="Q608" s="126"/>
      <c r="R608" s="126"/>
      <c r="S608" s="126"/>
      <c r="T608" s="126"/>
      <c r="U608" s="126"/>
      <c r="V608" s="126"/>
      <c r="W608" s="126"/>
      <c r="X608" s="126"/>
      <c r="Y608" s="126"/>
      <c r="Z608" s="126"/>
      <c r="AA608" s="126"/>
      <c r="AB608" s="126"/>
      <c r="AC608" s="126"/>
      <c r="AD608" s="126"/>
      <c r="AE608" s="127"/>
    </row>
    <row r="609" spans="2:31" ht="15" customHeight="1" x14ac:dyDescent="0.25">
      <c r="B609" s="119"/>
      <c r="C609" s="120"/>
      <c r="D609" s="120"/>
      <c r="E609" s="120"/>
      <c r="F609" s="120"/>
      <c r="G609" s="120"/>
      <c r="H609" s="120"/>
      <c r="I609" s="120"/>
      <c r="J609" s="121"/>
      <c r="K609" s="128"/>
      <c r="L609" s="129"/>
      <c r="M609" s="129"/>
      <c r="N609" s="129"/>
      <c r="O609" s="129"/>
      <c r="P609" s="129"/>
      <c r="Q609" s="129"/>
      <c r="R609" s="129"/>
      <c r="S609" s="129"/>
      <c r="T609" s="129"/>
      <c r="U609" s="129"/>
      <c r="V609" s="129"/>
      <c r="W609" s="129"/>
      <c r="X609" s="129"/>
      <c r="Y609" s="129"/>
      <c r="Z609" s="129"/>
      <c r="AA609" s="129"/>
      <c r="AB609" s="129"/>
      <c r="AC609" s="129"/>
      <c r="AD609" s="129"/>
      <c r="AE609" s="130"/>
    </row>
    <row r="610" spans="2:31" ht="15" customHeight="1" x14ac:dyDescent="0.25">
      <c r="B610" s="119"/>
      <c r="C610" s="120"/>
      <c r="D610" s="120"/>
      <c r="E610" s="120"/>
      <c r="F610" s="120"/>
      <c r="G610" s="120"/>
      <c r="H610" s="120"/>
      <c r="I610" s="120"/>
      <c r="J610" s="121"/>
      <c r="K610" s="128"/>
      <c r="L610" s="129"/>
      <c r="M610" s="129"/>
      <c r="N610" s="129"/>
      <c r="O610" s="129"/>
      <c r="P610" s="129"/>
      <c r="Q610" s="129"/>
      <c r="R610" s="129"/>
      <c r="S610" s="129"/>
      <c r="T610" s="129"/>
      <c r="U610" s="129"/>
      <c r="V610" s="129"/>
      <c r="W610" s="129"/>
      <c r="X610" s="129"/>
      <c r="Y610" s="129"/>
      <c r="Z610" s="129"/>
      <c r="AA610" s="129"/>
      <c r="AB610" s="129"/>
      <c r="AC610" s="129"/>
      <c r="AD610" s="129"/>
      <c r="AE610" s="130"/>
    </row>
    <row r="611" spans="2:31" ht="15" customHeight="1" x14ac:dyDescent="0.25">
      <c r="B611" s="119"/>
      <c r="C611" s="120"/>
      <c r="D611" s="120"/>
      <c r="E611" s="120"/>
      <c r="F611" s="120"/>
      <c r="G611" s="120"/>
      <c r="H611" s="120"/>
      <c r="I611" s="120"/>
      <c r="J611" s="121"/>
      <c r="K611" s="128"/>
      <c r="L611" s="129"/>
      <c r="M611" s="129"/>
      <c r="N611" s="129"/>
      <c r="O611" s="129"/>
      <c r="P611" s="129"/>
      <c r="Q611" s="129"/>
      <c r="R611" s="129"/>
      <c r="S611" s="129"/>
      <c r="T611" s="129"/>
      <c r="U611" s="129"/>
      <c r="V611" s="129"/>
      <c r="W611" s="129"/>
      <c r="X611" s="129"/>
      <c r="Y611" s="129"/>
      <c r="Z611" s="129"/>
      <c r="AA611" s="129"/>
      <c r="AB611" s="129"/>
      <c r="AC611" s="129"/>
      <c r="AD611" s="129"/>
      <c r="AE611" s="130"/>
    </row>
    <row r="612" spans="2:31" ht="15" customHeight="1" x14ac:dyDescent="0.25">
      <c r="B612" s="119"/>
      <c r="C612" s="120"/>
      <c r="D612" s="120"/>
      <c r="E612" s="120"/>
      <c r="F612" s="120"/>
      <c r="G612" s="120"/>
      <c r="H612" s="120"/>
      <c r="I612" s="120"/>
      <c r="J612" s="121"/>
      <c r="K612" s="128"/>
      <c r="L612" s="129"/>
      <c r="M612" s="129"/>
      <c r="N612" s="129"/>
      <c r="O612" s="129"/>
      <c r="P612" s="129"/>
      <c r="Q612" s="129"/>
      <c r="R612" s="129"/>
      <c r="S612" s="129"/>
      <c r="T612" s="129"/>
      <c r="U612" s="129"/>
      <c r="V612" s="129"/>
      <c r="W612" s="129"/>
      <c r="X612" s="129"/>
      <c r="Y612" s="129"/>
      <c r="Z612" s="129"/>
      <c r="AA612" s="129"/>
      <c r="AB612" s="129"/>
      <c r="AC612" s="129"/>
      <c r="AD612" s="129"/>
      <c r="AE612" s="130"/>
    </row>
    <row r="613" spans="2:31" ht="15" customHeight="1" x14ac:dyDescent="0.25">
      <c r="B613" s="119"/>
      <c r="C613" s="120"/>
      <c r="D613" s="120"/>
      <c r="E613" s="120"/>
      <c r="F613" s="120"/>
      <c r="G613" s="120"/>
      <c r="H613" s="120"/>
      <c r="I613" s="120"/>
      <c r="J613" s="121"/>
      <c r="K613" s="128"/>
      <c r="L613" s="129"/>
      <c r="M613" s="129"/>
      <c r="N613" s="129"/>
      <c r="O613" s="129"/>
      <c r="P613" s="129"/>
      <c r="Q613" s="129"/>
      <c r="R613" s="129"/>
      <c r="S613" s="129"/>
      <c r="T613" s="129"/>
      <c r="U613" s="129"/>
      <c r="V613" s="129"/>
      <c r="W613" s="129"/>
      <c r="X613" s="129"/>
      <c r="Y613" s="129"/>
      <c r="Z613" s="129"/>
      <c r="AA613" s="129"/>
      <c r="AB613" s="129"/>
      <c r="AC613" s="129"/>
      <c r="AD613" s="129"/>
      <c r="AE613" s="130"/>
    </row>
    <row r="614" spans="2:31" ht="15" customHeight="1" x14ac:dyDescent="0.25">
      <c r="B614" s="119"/>
      <c r="C614" s="120"/>
      <c r="D614" s="120"/>
      <c r="E614" s="120"/>
      <c r="F614" s="120"/>
      <c r="G614" s="120"/>
      <c r="H614" s="120"/>
      <c r="I614" s="120"/>
      <c r="J614" s="121"/>
      <c r="K614" s="128"/>
      <c r="L614" s="129"/>
      <c r="M614" s="129"/>
      <c r="N614" s="129"/>
      <c r="O614" s="129"/>
      <c r="P614" s="129"/>
      <c r="Q614" s="129"/>
      <c r="R614" s="129"/>
      <c r="S614" s="129"/>
      <c r="T614" s="129"/>
      <c r="U614" s="129"/>
      <c r="V614" s="129"/>
      <c r="W614" s="129"/>
      <c r="X614" s="129"/>
      <c r="Y614" s="129"/>
      <c r="Z614" s="129"/>
      <c r="AA614" s="129"/>
      <c r="AB614" s="129"/>
      <c r="AC614" s="129"/>
      <c r="AD614" s="129"/>
      <c r="AE614" s="130"/>
    </row>
    <row r="615" spans="2:31" ht="15" customHeight="1" x14ac:dyDescent="0.25">
      <c r="B615" s="119"/>
      <c r="C615" s="120"/>
      <c r="D615" s="120"/>
      <c r="E615" s="120"/>
      <c r="F615" s="120"/>
      <c r="G615" s="120"/>
      <c r="H615" s="120"/>
      <c r="I615" s="120"/>
      <c r="J615" s="121"/>
      <c r="K615" s="128"/>
      <c r="L615" s="129"/>
      <c r="M615" s="129"/>
      <c r="N615" s="129"/>
      <c r="O615" s="129"/>
      <c r="P615" s="129"/>
      <c r="Q615" s="129"/>
      <c r="R615" s="129"/>
      <c r="S615" s="129"/>
      <c r="T615" s="129"/>
      <c r="U615" s="129"/>
      <c r="V615" s="129"/>
      <c r="W615" s="129"/>
      <c r="X615" s="129"/>
      <c r="Y615" s="129"/>
      <c r="Z615" s="129"/>
      <c r="AA615" s="129"/>
      <c r="AB615" s="129"/>
      <c r="AC615" s="129"/>
      <c r="AD615" s="129"/>
      <c r="AE615" s="130"/>
    </row>
    <row r="616" spans="2:31" ht="15" customHeight="1" x14ac:dyDescent="0.25">
      <c r="B616" s="119"/>
      <c r="C616" s="120"/>
      <c r="D616" s="120"/>
      <c r="E616" s="120"/>
      <c r="F616" s="120"/>
      <c r="G616" s="120"/>
      <c r="H616" s="120"/>
      <c r="I616" s="120"/>
      <c r="J616" s="121"/>
      <c r="K616" s="128"/>
      <c r="L616" s="129"/>
      <c r="M616" s="129"/>
      <c r="N616" s="129"/>
      <c r="O616" s="129"/>
      <c r="P616" s="129"/>
      <c r="Q616" s="129"/>
      <c r="R616" s="129"/>
      <c r="S616" s="129"/>
      <c r="T616" s="129"/>
      <c r="U616" s="129"/>
      <c r="V616" s="129"/>
      <c r="W616" s="129"/>
      <c r="X616" s="129"/>
      <c r="Y616" s="129"/>
      <c r="Z616" s="129"/>
      <c r="AA616" s="129"/>
      <c r="AB616" s="129"/>
      <c r="AC616" s="129"/>
      <c r="AD616" s="129"/>
      <c r="AE616" s="130"/>
    </row>
    <row r="617" spans="2:31" ht="15.75" customHeight="1" thickBot="1" x14ac:dyDescent="0.3">
      <c r="B617" s="122"/>
      <c r="C617" s="123"/>
      <c r="D617" s="123"/>
      <c r="E617" s="123"/>
      <c r="F617" s="123"/>
      <c r="G617" s="123"/>
      <c r="H617" s="123"/>
      <c r="I617" s="123"/>
      <c r="J617" s="124"/>
      <c r="K617" s="131"/>
      <c r="L617" s="132"/>
      <c r="M617" s="132"/>
      <c r="N617" s="132"/>
      <c r="O617" s="132"/>
      <c r="P617" s="132"/>
      <c r="Q617" s="132"/>
      <c r="R617" s="132"/>
      <c r="S617" s="132"/>
      <c r="T617" s="132"/>
      <c r="U617" s="132"/>
      <c r="V617" s="132"/>
      <c r="W617" s="132"/>
      <c r="X617" s="132"/>
      <c r="Y617" s="132"/>
      <c r="Z617" s="132"/>
      <c r="AA617" s="132"/>
      <c r="AB617" s="132"/>
      <c r="AC617" s="132"/>
      <c r="AD617" s="132"/>
      <c r="AE617" s="133"/>
    </row>
    <row r="618" spans="2:31" ht="15.75" thickBot="1" x14ac:dyDescent="0.3">
      <c r="B618" s="97"/>
      <c r="C618" s="97"/>
      <c r="D618" s="97"/>
      <c r="E618" s="97"/>
      <c r="F618" s="97"/>
      <c r="G618" s="97"/>
      <c r="H618" s="97"/>
      <c r="I618" s="97"/>
      <c r="J618" s="97"/>
      <c r="K618" s="97"/>
      <c r="L618" s="97"/>
      <c r="M618" s="97"/>
      <c r="N618" s="97"/>
      <c r="O618" s="97"/>
      <c r="P618" s="97"/>
      <c r="Q618" s="97"/>
      <c r="R618" s="97"/>
      <c r="S618" s="97"/>
      <c r="T618" s="97"/>
      <c r="U618" s="97"/>
      <c r="V618" s="97"/>
      <c r="W618" s="97"/>
      <c r="X618" s="97"/>
      <c r="Y618" s="97"/>
      <c r="Z618" s="97"/>
      <c r="AA618" s="97"/>
      <c r="AB618" s="97"/>
      <c r="AC618" s="97"/>
      <c r="AD618" s="97"/>
      <c r="AE618" s="97"/>
    </row>
    <row r="619" spans="2:31" ht="15" customHeight="1" x14ac:dyDescent="0.25">
      <c r="B619" s="116" t="str">
        <f>IF(OR(K451="",M451=""),"12º Lugar",IF(K451&lt;M451,C449,N449))</f>
        <v>12º Lugar</v>
      </c>
      <c r="C619" s="117"/>
      <c r="D619" s="117"/>
      <c r="E619" s="117"/>
      <c r="F619" s="117"/>
      <c r="G619" s="117"/>
      <c r="H619" s="117"/>
      <c r="I619" s="117"/>
      <c r="J619" s="118"/>
      <c r="K619" s="125" t="s">
        <v>135</v>
      </c>
      <c r="L619" s="126"/>
      <c r="M619" s="126"/>
      <c r="N619" s="126"/>
      <c r="O619" s="126"/>
      <c r="P619" s="126"/>
      <c r="Q619" s="126"/>
      <c r="R619" s="126"/>
      <c r="S619" s="126"/>
      <c r="T619" s="126"/>
      <c r="U619" s="126"/>
      <c r="V619" s="126"/>
      <c r="W619" s="126"/>
      <c r="X619" s="126"/>
      <c r="Y619" s="126"/>
      <c r="Z619" s="126"/>
      <c r="AA619" s="126"/>
      <c r="AB619" s="126"/>
      <c r="AC619" s="126"/>
      <c r="AD619" s="126"/>
      <c r="AE619" s="127"/>
    </row>
    <row r="620" spans="2:31" ht="15" customHeight="1" x14ac:dyDescent="0.25">
      <c r="B620" s="119"/>
      <c r="C620" s="120"/>
      <c r="D620" s="120"/>
      <c r="E620" s="120"/>
      <c r="F620" s="120"/>
      <c r="G620" s="120"/>
      <c r="H620" s="120"/>
      <c r="I620" s="120"/>
      <c r="J620" s="121"/>
      <c r="K620" s="128"/>
      <c r="L620" s="129"/>
      <c r="M620" s="129"/>
      <c r="N620" s="129"/>
      <c r="O620" s="129"/>
      <c r="P620" s="129"/>
      <c r="Q620" s="129"/>
      <c r="R620" s="129"/>
      <c r="S620" s="129"/>
      <c r="T620" s="129"/>
      <c r="U620" s="129"/>
      <c r="V620" s="129"/>
      <c r="W620" s="129"/>
      <c r="X620" s="129"/>
      <c r="Y620" s="129"/>
      <c r="Z620" s="129"/>
      <c r="AA620" s="129"/>
      <c r="AB620" s="129"/>
      <c r="AC620" s="129"/>
      <c r="AD620" s="129"/>
      <c r="AE620" s="130"/>
    </row>
    <row r="621" spans="2:31" ht="15" customHeight="1" x14ac:dyDescent="0.25">
      <c r="B621" s="119"/>
      <c r="C621" s="120"/>
      <c r="D621" s="120"/>
      <c r="E621" s="120"/>
      <c r="F621" s="120"/>
      <c r="G621" s="120"/>
      <c r="H621" s="120"/>
      <c r="I621" s="120"/>
      <c r="J621" s="121"/>
      <c r="K621" s="128"/>
      <c r="L621" s="129"/>
      <c r="M621" s="129"/>
      <c r="N621" s="129"/>
      <c r="O621" s="129"/>
      <c r="P621" s="129"/>
      <c r="Q621" s="129"/>
      <c r="R621" s="129"/>
      <c r="S621" s="129"/>
      <c r="T621" s="129"/>
      <c r="U621" s="129"/>
      <c r="V621" s="129"/>
      <c r="W621" s="129"/>
      <c r="X621" s="129"/>
      <c r="Y621" s="129"/>
      <c r="Z621" s="129"/>
      <c r="AA621" s="129"/>
      <c r="AB621" s="129"/>
      <c r="AC621" s="129"/>
      <c r="AD621" s="129"/>
      <c r="AE621" s="130"/>
    </row>
    <row r="622" spans="2:31" ht="15" customHeight="1" x14ac:dyDescent="0.25">
      <c r="B622" s="119"/>
      <c r="C622" s="120"/>
      <c r="D622" s="120"/>
      <c r="E622" s="120"/>
      <c r="F622" s="120"/>
      <c r="G622" s="120"/>
      <c r="H622" s="120"/>
      <c r="I622" s="120"/>
      <c r="J622" s="121"/>
      <c r="K622" s="128"/>
      <c r="L622" s="129"/>
      <c r="M622" s="129"/>
      <c r="N622" s="129"/>
      <c r="O622" s="129"/>
      <c r="P622" s="129"/>
      <c r="Q622" s="129"/>
      <c r="R622" s="129"/>
      <c r="S622" s="129"/>
      <c r="T622" s="129"/>
      <c r="U622" s="129"/>
      <c r="V622" s="129"/>
      <c r="W622" s="129"/>
      <c r="X622" s="129"/>
      <c r="Y622" s="129"/>
      <c r="Z622" s="129"/>
      <c r="AA622" s="129"/>
      <c r="AB622" s="129"/>
      <c r="AC622" s="129"/>
      <c r="AD622" s="129"/>
      <c r="AE622" s="130"/>
    </row>
    <row r="623" spans="2:31" ht="15" customHeight="1" x14ac:dyDescent="0.25">
      <c r="B623" s="119"/>
      <c r="C623" s="120"/>
      <c r="D623" s="120"/>
      <c r="E623" s="120"/>
      <c r="F623" s="120"/>
      <c r="G623" s="120"/>
      <c r="H623" s="120"/>
      <c r="I623" s="120"/>
      <c r="J623" s="121"/>
      <c r="K623" s="128"/>
      <c r="L623" s="129"/>
      <c r="M623" s="129"/>
      <c r="N623" s="129"/>
      <c r="O623" s="129"/>
      <c r="P623" s="129"/>
      <c r="Q623" s="129"/>
      <c r="R623" s="129"/>
      <c r="S623" s="129"/>
      <c r="T623" s="129"/>
      <c r="U623" s="129"/>
      <c r="V623" s="129"/>
      <c r="W623" s="129"/>
      <c r="X623" s="129"/>
      <c r="Y623" s="129"/>
      <c r="Z623" s="129"/>
      <c r="AA623" s="129"/>
      <c r="AB623" s="129"/>
      <c r="AC623" s="129"/>
      <c r="AD623" s="129"/>
      <c r="AE623" s="130"/>
    </row>
    <row r="624" spans="2:31" ht="15" customHeight="1" x14ac:dyDescent="0.25">
      <c r="B624" s="119"/>
      <c r="C624" s="120"/>
      <c r="D624" s="120"/>
      <c r="E624" s="120"/>
      <c r="F624" s="120"/>
      <c r="G624" s="120"/>
      <c r="H624" s="120"/>
      <c r="I624" s="120"/>
      <c r="J624" s="121"/>
      <c r="K624" s="128"/>
      <c r="L624" s="129"/>
      <c r="M624" s="129"/>
      <c r="N624" s="129"/>
      <c r="O624" s="129"/>
      <c r="P624" s="129"/>
      <c r="Q624" s="129"/>
      <c r="R624" s="129"/>
      <c r="S624" s="129"/>
      <c r="T624" s="129"/>
      <c r="U624" s="129"/>
      <c r="V624" s="129"/>
      <c r="W624" s="129"/>
      <c r="X624" s="129"/>
      <c r="Y624" s="129"/>
      <c r="Z624" s="129"/>
      <c r="AA624" s="129"/>
      <c r="AB624" s="129"/>
      <c r="AC624" s="129"/>
      <c r="AD624" s="129"/>
      <c r="AE624" s="130"/>
    </row>
    <row r="625" spans="2:31" ht="15" customHeight="1" x14ac:dyDescent="0.25">
      <c r="B625" s="119"/>
      <c r="C625" s="120"/>
      <c r="D625" s="120"/>
      <c r="E625" s="120"/>
      <c r="F625" s="120"/>
      <c r="G625" s="120"/>
      <c r="H625" s="120"/>
      <c r="I625" s="120"/>
      <c r="J625" s="121"/>
      <c r="K625" s="128"/>
      <c r="L625" s="129"/>
      <c r="M625" s="129"/>
      <c r="N625" s="129"/>
      <c r="O625" s="129"/>
      <c r="P625" s="129"/>
      <c r="Q625" s="129"/>
      <c r="R625" s="129"/>
      <c r="S625" s="129"/>
      <c r="T625" s="129"/>
      <c r="U625" s="129"/>
      <c r="V625" s="129"/>
      <c r="W625" s="129"/>
      <c r="X625" s="129"/>
      <c r="Y625" s="129"/>
      <c r="Z625" s="129"/>
      <c r="AA625" s="129"/>
      <c r="AB625" s="129"/>
      <c r="AC625" s="129"/>
      <c r="AD625" s="129"/>
      <c r="AE625" s="130"/>
    </row>
    <row r="626" spans="2:31" ht="15" customHeight="1" x14ac:dyDescent="0.25">
      <c r="B626" s="119"/>
      <c r="C626" s="120"/>
      <c r="D626" s="120"/>
      <c r="E626" s="120"/>
      <c r="F626" s="120"/>
      <c r="G626" s="120"/>
      <c r="H626" s="120"/>
      <c r="I626" s="120"/>
      <c r="J626" s="121"/>
      <c r="K626" s="128"/>
      <c r="L626" s="129"/>
      <c r="M626" s="129"/>
      <c r="N626" s="129"/>
      <c r="O626" s="129"/>
      <c r="P626" s="129"/>
      <c r="Q626" s="129"/>
      <c r="R626" s="129"/>
      <c r="S626" s="129"/>
      <c r="T626" s="129"/>
      <c r="U626" s="129"/>
      <c r="V626" s="129"/>
      <c r="W626" s="129"/>
      <c r="X626" s="129"/>
      <c r="Y626" s="129"/>
      <c r="Z626" s="129"/>
      <c r="AA626" s="129"/>
      <c r="AB626" s="129"/>
      <c r="AC626" s="129"/>
      <c r="AD626" s="129"/>
      <c r="AE626" s="130"/>
    </row>
    <row r="627" spans="2:31" ht="15" customHeight="1" x14ac:dyDescent="0.25">
      <c r="B627" s="119"/>
      <c r="C627" s="120"/>
      <c r="D627" s="120"/>
      <c r="E627" s="120"/>
      <c r="F627" s="120"/>
      <c r="G627" s="120"/>
      <c r="H627" s="120"/>
      <c r="I627" s="120"/>
      <c r="J627" s="121"/>
      <c r="K627" s="128"/>
      <c r="L627" s="129"/>
      <c r="M627" s="129"/>
      <c r="N627" s="129"/>
      <c r="O627" s="129"/>
      <c r="P627" s="129"/>
      <c r="Q627" s="129"/>
      <c r="R627" s="129"/>
      <c r="S627" s="129"/>
      <c r="T627" s="129"/>
      <c r="U627" s="129"/>
      <c r="V627" s="129"/>
      <c r="W627" s="129"/>
      <c r="X627" s="129"/>
      <c r="Y627" s="129"/>
      <c r="Z627" s="129"/>
      <c r="AA627" s="129"/>
      <c r="AB627" s="129"/>
      <c r="AC627" s="129"/>
      <c r="AD627" s="129"/>
      <c r="AE627" s="130"/>
    </row>
    <row r="628" spans="2:31" ht="15.75" customHeight="1" thickBot="1" x14ac:dyDescent="0.3">
      <c r="B628" s="122"/>
      <c r="C628" s="123"/>
      <c r="D628" s="123"/>
      <c r="E628" s="123"/>
      <c r="F628" s="123"/>
      <c r="G628" s="123"/>
      <c r="H628" s="123"/>
      <c r="I628" s="123"/>
      <c r="J628" s="124"/>
      <c r="K628" s="131"/>
      <c r="L628" s="132"/>
      <c r="M628" s="132"/>
      <c r="N628" s="132"/>
      <c r="O628" s="132"/>
      <c r="P628" s="132"/>
      <c r="Q628" s="132"/>
      <c r="R628" s="132"/>
      <c r="S628" s="132"/>
      <c r="T628" s="132"/>
      <c r="U628" s="132"/>
      <c r="V628" s="132"/>
      <c r="W628" s="132"/>
      <c r="X628" s="132"/>
      <c r="Y628" s="132"/>
      <c r="Z628" s="132"/>
      <c r="AA628" s="132"/>
      <c r="AB628" s="132"/>
      <c r="AC628" s="132"/>
      <c r="AD628" s="132"/>
      <c r="AE628" s="133"/>
    </row>
    <row r="629" spans="2:31" ht="15.75" thickBot="1" x14ac:dyDescent="0.3">
      <c r="B629" s="97"/>
      <c r="C629" s="97"/>
      <c r="D629" s="97"/>
      <c r="E629" s="97"/>
      <c r="F629" s="97"/>
      <c r="G629" s="97"/>
      <c r="H629" s="97"/>
      <c r="I629" s="97"/>
      <c r="J629" s="97"/>
      <c r="K629" s="97"/>
      <c r="L629" s="97"/>
      <c r="M629" s="97"/>
      <c r="N629" s="97"/>
      <c r="O629" s="97"/>
      <c r="P629" s="97"/>
      <c r="Q629" s="97"/>
      <c r="R629" s="97"/>
      <c r="S629" s="97"/>
      <c r="T629" s="97"/>
      <c r="U629" s="97"/>
      <c r="V629" s="97"/>
      <c r="W629" s="97"/>
      <c r="X629" s="97"/>
      <c r="Y629" s="97"/>
      <c r="Z629" s="97"/>
      <c r="AA629" s="97"/>
      <c r="AB629" s="97"/>
      <c r="AC629" s="97"/>
      <c r="AD629" s="97"/>
      <c r="AE629" s="97"/>
    </row>
    <row r="630" spans="2:31" ht="15" customHeight="1" x14ac:dyDescent="0.25">
      <c r="B630" s="116" t="str">
        <f>IF(OR(K442="",M442=""),"13º Lugar",IF(K442&gt;M442,C440,N440))</f>
        <v>13º Lugar</v>
      </c>
      <c r="C630" s="117"/>
      <c r="D630" s="117"/>
      <c r="E630" s="117"/>
      <c r="F630" s="117"/>
      <c r="G630" s="117"/>
      <c r="H630" s="117"/>
      <c r="I630" s="117"/>
      <c r="J630" s="118"/>
      <c r="K630" s="125" t="s">
        <v>136</v>
      </c>
      <c r="L630" s="126"/>
      <c r="M630" s="126"/>
      <c r="N630" s="126"/>
      <c r="O630" s="126"/>
      <c r="P630" s="126"/>
      <c r="Q630" s="126"/>
      <c r="R630" s="126"/>
      <c r="S630" s="126"/>
      <c r="T630" s="126"/>
      <c r="U630" s="126"/>
      <c r="V630" s="126"/>
      <c r="W630" s="126"/>
      <c r="X630" s="126"/>
      <c r="Y630" s="126"/>
      <c r="Z630" s="126"/>
      <c r="AA630" s="126"/>
      <c r="AB630" s="126"/>
      <c r="AC630" s="126"/>
      <c r="AD630" s="126"/>
      <c r="AE630" s="127"/>
    </row>
    <row r="631" spans="2:31" ht="15" customHeight="1" x14ac:dyDescent="0.25">
      <c r="B631" s="119"/>
      <c r="C631" s="120"/>
      <c r="D631" s="120"/>
      <c r="E631" s="120"/>
      <c r="F631" s="120"/>
      <c r="G631" s="120"/>
      <c r="H631" s="120"/>
      <c r="I631" s="120"/>
      <c r="J631" s="121"/>
      <c r="K631" s="128"/>
      <c r="L631" s="129"/>
      <c r="M631" s="129"/>
      <c r="N631" s="129"/>
      <c r="O631" s="129"/>
      <c r="P631" s="129"/>
      <c r="Q631" s="129"/>
      <c r="R631" s="129"/>
      <c r="S631" s="129"/>
      <c r="T631" s="129"/>
      <c r="U631" s="129"/>
      <c r="V631" s="129"/>
      <c r="W631" s="129"/>
      <c r="X631" s="129"/>
      <c r="Y631" s="129"/>
      <c r="Z631" s="129"/>
      <c r="AA631" s="129"/>
      <c r="AB631" s="129"/>
      <c r="AC631" s="129"/>
      <c r="AD631" s="129"/>
      <c r="AE631" s="130"/>
    </row>
    <row r="632" spans="2:31" ht="15" customHeight="1" x14ac:dyDescent="0.25">
      <c r="B632" s="119"/>
      <c r="C632" s="120"/>
      <c r="D632" s="120"/>
      <c r="E632" s="120"/>
      <c r="F632" s="120"/>
      <c r="G632" s="120"/>
      <c r="H632" s="120"/>
      <c r="I632" s="120"/>
      <c r="J632" s="121"/>
      <c r="K632" s="128"/>
      <c r="L632" s="129"/>
      <c r="M632" s="129"/>
      <c r="N632" s="129"/>
      <c r="O632" s="129"/>
      <c r="P632" s="129"/>
      <c r="Q632" s="129"/>
      <c r="R632" s="129"/>
      <c r="S632" s="129"/>
      <c r="T632" s="129"/>
      <c r="U632" s="129"/>
      <c r="V632" s="129"/>
      <c r="W632" s="129"/>
      <c r="X632" s="129"/>
      <c r="Y632" s="129"/>
      <c r="Z632" s="129"/>
      <c r="AA632" s="129"/>
      <c r="AB632" s="129"/>
      <c r="AC632" s="129"/>
      <c r="AD632" s="129"/>
      <c r="AE632" s="130"/>
    </row>
    <row r="633" spans="2:31" ht="15" customHeight="1" x14ac:dyDescent="0.25">
      <c r="B633" s="119"/>
      <c r="C633" s="120"/>
      <c r="D633" s="120"/>
      <c r="E633" s="120"/>
      <c r="F633" s="120"/>
      <c r="G633" s="120"/>
      <c r="H633" s="120"/>
      <c r="I633" s="120"/>
      <c r="J633" s="121"/>
      <c r="K633" s="128"/>
      <c r="L633" s="129"/>
      <c r="M633" s="129"/>
      <c r="N633" s="129"/>
      <c r="O633" s="129"/>
      <c r="P633" s="129"/>
      <c r="Q633" s="129"/>
      <c r="R633" s="129"/>
      <c r="S633" s="129"/>
      <c r="T633" s="129"/>
      <c r="U633" s="129"/>
      <c r="V633" s="129"/>
      <c r="W633" s="129"/>
      <c r="X633" s="129"/>
      <c r="Y633" s="129"/>
      <c r="Z633" s="129"/>
      <c r="AA633" s="129"/>
      <c r="AB633" s="129"/>
      <c r="AC633" s="129"/>
      <c r="AD633" s="129"/>
      <c r="AE633" s="130"/>
    </row>
    <row r="634" spans="2:31" ht="15" customHeight="1" x14ac:dyDescent="0.25">
      <c r="B634" s="119"/>
      <c r="C634" s="120"/>
      <c r="D634" s="120"/>
      <c r="E634" s="120"/>
      <c r="F634" s="120"/>
      <c r="G634" s="120"/>
      <c r="H634" s="120"/>
      <c r="I634" s="120"/>
      <c r="J634" s="121"/>
      <c r="K634" s="128"/>
      <c r="L634" s="129"/>
      <c r="M634" s="129"/>
      <c r="N634" s="129"/>
      <c r="O634" s="129"/>
      <c r="P634" s="129"/>
      <c r="Q634" s="129"/>
      <c r="R634" s="129"/>
      <c r="S634" s="129"/>
      <c r="T634" s="129"/>
      <c r="U634" s="129"/>
      <c r="V634" s="129"/>
      <c r="W634" s="129"/>
      <c r="X634" s="129"/>
      <c r="Y634" s="129"/>
      <c r="Z634" s="129"/>
      <c r="AA634" s="129"/>
      <c r="AB634" s="129"/>
      <c r="AC634" s="129"/>
      <c r="AD634" s="129"/>
      <c r="AE634" s="130"/>
    </row>
    <row r="635" spans="2:31" ht="15" customHeight="1" x14ac:dyDescent="0.25">
      <c r="B635" s="119"/>
      <c r="C635" s="120"/>
      <c r="D635" s="120"/>
      <c r="E635" s="120"/>
      <c r="F635" s="120"/>
      <c r="G635" s="120"/>
      <c r="H635" s="120"/>
      <c r="I635" s="120"/>
      <c r="J635" s="121"/>
      <c r="K635" s="128"/>
      <c r="L635" s="129"/>
      <c r="M635" s="129"/>
      <c r="N635" s="129"/>
      <c r="O635" s="129"/>
      <c r="P635" s="129"/>
      <c r="Q635" s="129"/>
      <c r="R635" s="129"/>
      <c r="S635" s="129"/>
      <c r="T635" s="129"/>
      <c r="U635" s="129"/>
      <c r="V635" s="129"/>
      <c r="W635" s="129"/>
      <c r="X635" s="129"/>
      <c r="Y635" s="129"/>
      <c r="Z635" s="129"/>
      <c r="AA635" s="129"/>
      <c r="AB635" s="129"/>
      <c r="AC635" s="129"/>
      <c r="AD635" s="129"/>
      <c r="AE635" s="130"/>
    </row>
    <row r="636" spans="2:31" ht="15" customHeight="1" x14ac:dyDescent="0.25">
      <c r="B636" s="119"/>
      <c r="C636" s="120"/>
      <c r="D636" s="120"/>
      <c r="E636" s="120"/>
      <c r="F636" s="120"/>
      <c r="G636" s="120"/>
      <c r="H636" s="120"/>
      <c r="I636" s="120"/>
      <c r="J636" s="121"/>
      <c r="K636" s="128"/>
      <c r="L636" s="129"/>
      <c r="M636" s="129"/>
      <c r="N636" s="129"/>
      <c r="O636" s="129"/>
      <c r="P636" s="129"/>
      <c r="Q636" s="129"/>
      <c r="R636" s="129"/>
      <c r="S636" s="129"/>
      <c r="T636" s="129"/>
      <c r="U636" s="129"/>
      <c r="V636" s="129"/>
      <c r="W636" s="129"/>
      <c r="X636" s="129"/>
      <c r="Y636" s="129"/>
      <c r="Z636" s="129"/>
      <c r="AA636" s="129"/>
      <c r="AB636" s="129"/>
      <c r="AC636" s="129"/>
      <c r="AD636" s="129"/>
      <c r="AE636" s="130"/>
    </row>
    <row r="637" spans="2:31" ht="15" customHeight="1" x14ac:dyDescent="0.25">
      <c r="B637" s="119"/>
      <c r="C637" s="120"/>
      <c r="D637" s="120"/>
      <c r="E637" s="120"/>
      <c r="F637" s="120"/>
      <c r="G637" s="120"/>
      <c r="H637" s="120"/>
      <c r="I637" s="120"/>
      <c r="J637" s="121"/>
      <c r="K637" s="128"/>
      <c r="L637" s="129"/>
      <c r="M637" s="129"/>
      <c r="N637" s="129"/>
      <c r="O637" s="129"/>
      <c r="P637" s="129"/>
      <c r="Q637" s="129"/>
      <c r="R637" s="129"/>
      <c r="S637" s="129"/>
      <c r="T637" s="129"/>
      <c r="U637" s="129"/>
      <c r="V637" s="129"/>
      <c r="W637" s="129"/>
      <c r="X637" s="129"/>
      <c r="Y637" s="129"/>
      <c r="Z637" s="129"/>
      <c r="AA637" s="129"/>
      <c r="AB637" s="129"/>
      <c r="AC637" s="129"/>
      <c r="AD637" s="129"/>
      <c r="AE637" s="130"/>
    </row>
    <row r="638" spans="2:31" ht="15" customHeight="1" x14ac:dyDescent="0.25">
      <c r="B638" s="119"/>
      <c r="C638" s="120"/>
      <c r="D638" s="120"/>
      <c r="E638" s="120"/>
      <c r="F638" s="120"/>
      <c r="G638" s="120"/>
      <c r="H638" s="120"/>
      <c r="I638" s="120"/>
      <c r="J638" s="121"/>
      <c r="K638" s="128"/>
      <c r="L638" s="129"/>
      <c r="M638" s="129"/>
      <c r="N638" s="129"/>
      <c r="O638" s="129"/>
      <c r="P638" s="129"/>
      <c r="Q638" s="129"/>
      <c r="R638" s="129"/>
      <c r="S638" s="129"/>
      <c r="T638" s="129"/>
      <c r="U638" s="129"/>
      <c r="V638" s="129"/>
      <c r="W638" s="129"/>
      <c r="X638" s="129"/>
      <c r="Y638" s="129"/>
      <c r="Z638" s="129"/>
      <c r="AA638" s="129"/>
      <c r="AB638" s="129"/>
      <c r="AC638" s="129"/>
      <c r="AD638" s="129"/>
      <c r="AE638" s="130"/>
    </row>
    <row r="639" spans="2:31" ht="15.75" customHeight="1" thickBot="1" x14ac:dyDescent="0.3">
      <c r="B639" s="122"/>
      <c r="C639" s="123"/>
      <c r="D639" s="123"/>
      <c r="E639" s="123"/>
      <c r="F639" s="123"/>
      <c r="G639" s="123"/>
      <c r="H639" s="123"/>
      <c r="I639" s="123"/>
      <c r="J639" s="124"/>
      <c r="K639" s="131"/>
      <c r="L639" s="132"/>
      <c r="M639" s="132"/>
      <c r="N639" s="132"/>
      <c r="O639" s="132"/>
      <c r="P639" s="132"/>
      <c r="Q639" s="132"/>
      <c r="R639" s="132"/>
      <c r="S639" s="132"/>
      <c r="T639" s="132"/>
      <c r="U639" s="132"/>
      <c r="V639" s="132"/>
      <c r="W639" s="132"/>
      <c r="X639" s="132"/>
      <c r="Y639" s="132"/>
      <c r="Z639" s="132"/>
      <c r="AA639" s="132"/>
      <c r="AB639" s="132"/>
      <c r="AC639" s="132"/>
      <c r="AD639" s="132"/>
      <c r="AE639" s="133"/>
    </row>
    <row r="640" spans="2:31" ht="15.75" thickBot="1" x14ac:dyDescent="0.3">
      <c r="B640" s="97"/>
      <c r="C640" s="97"/>
      <c r="D640" s="97"/>
      <c r="E640" s="97"/>
      <c r="F640" s="97"/>
      <c r="G640" s="97"/>
      <c r="H640" s="97"/>
      <c r="I640" s="97"/>
      <c r="J640" s="97"/>
      <c r="K640" s="97"/>
      <c r="L640" s="97"/>
      <c r="M640" s="97"/>
      <c r="N640" s="97"/>
      <c r="O640" s="97"/>
      <c r="P640" s="97"/>
      <c r="Q640" s="97"/>
      <c r="R640" s="97"/>
      <c r="S640" s="97"/>
      <c r="T640" s="97"/>
      <c r="U640" s="97"/>
      <c r="V640" s="97"/>
      <c r="W640" s="97"/>
      <c r="X640" s="97"/>
      <c r="Y640" s="97"/>
      <c r="Z640" s="97"/>
      <c r="AA640" s="97"/>
      <c r="AB640" s="97"/>
      <c r="AC640" s="97"/>
      <c r="AD640" s="97"/>
      <c r="AE640" s="97"/>
    </row>
    <row r="641" spans="2:31" ht="15" customHeight="1" x14ac:dyDescent="0.25">
      <c r="B641" s="116" t="str">
        <f>IF(OR(K442="",M442=""),"14º Lugar",IF(K442&lt;M442,C440,N440))</f>
        <v>14º Lugar</v>
      </c>
      <c r="C641" s="117"/>
      <c r="D641" s="117"/>
      <c r="E641" s="117"/>
      <c r="F641" s="117"/>
      <c r="G641" s="117"/>
      <c r="H641" s="117"/>
      <c r="I641" s="117"/>
      <c r="J641" s="118"/>
      <c r="K641" s="125" t="s">
        <v>137</v>
      </c>
      <c r="L641" s="126"/>
      <c r="M641" s="126"/>
      <c r="N641" s="126"/>
      <c r="O641" s="126"/>
      <c r="P641" s="126"/>
      <c r="Q641" s="126"/>
      <c r="R641" s="126"/>
      <c r="S641" s="126"/>
      <c r="T641" s="126"/>
      <c r="U641" s="126"/>
      <c r="V641" s="126"/>
      <c r="W641" s="126"/>
      <c r="X641" s="126"/>
      <c r="Y641" s="126"/>
      <c r="Z641" s="126"/>
      <c r="AA641" s="126"/>
      <c r="AB641" s="126"/>
      <c r="AC641" s="126"/>
      <c r="AD641" s="126"/>
      <c r="AE641" s="127"/>
    </row>
    <row r="642" spans="2:31" ht="15" customHeight="1" x14ac:dyDescent="0.25">
      <c r="B642" s="119"/>
      <c r="C642" s="120"/>
      <c r="D642" s="120"/>
      <c r="E642" s="120"/>
      <c r="F642" s="120"/>
      <c r="G642" s="120"/>
      <c r="H642" s="120"/>
      <c r="I642" s="120"/>
      <c r="J642" s="121"/>
      <c r="K642" s="128"/>
      <c r="L642" s="129"/>
      <c r="M642" s="129"/>
      <c r="N642" s="129"/>
      <c r="O642" s="129"/>
      <c r="P642" s="129"/>
      <c r="Q642" s="129"/>
      <c r="R642" s="129"/>
      <c r="S642" s="129"/>
      <c r="T642" s="129"/>
      <c r="U642" s="129"/>
      <c r="V642" s="129"/>
      <c r="W642" s="129"/>
      <c r="X642" s="129"/>
      <c r="Y642" s="129"/>
      <c r="Z642" s="129"/>
      <c r="AA642" s="129"/>
      <c r="AB642" s="129"/>
      <c r="AC642" s="129"/>
      <c r="AD642" s="129"/>
      <c r="AE642" s="130"/>
    </row>
    <row r="643" spans="2:31" ht="15" customHeight="1" x14ac:dyDescent="0.25">
      <c r="B643" s="119"/>
      <c r="C643" s="120"/>
      <c r="D643" s="120"/>
      <c r="E643" s="120"/>
      <c r="F643" s="120"/>
      <c r="G643" s="120"/>
      <c r="H643" s="120"/>
      <c r="I643" s="120"/>
      <c r="J643" s="121"/>
      <c r="K643" s="128"/>
      <c r="L643" s="129"/>
      <c r="M643" s="129"/>
      <c r="N643" s="129"/>
      <c r="O643" s="129"/>
      <c r="P643" s="129"/>
      <c r="Q643" s="129"/>
      <c r="R643" s="129"/>
      <c r="S643" s="129"/>
      <c r="T643" s="129"/>
      <c r="U643" s="129"/>
      <c r="V643" s="129"/>
      <c r="W643" s="129"/>
      <c r="X643" s="129"/>
      <c r="Y643" s="129"/>
      <c r="Z643" s="129"/>
      <c r="AA643" s="129"/>
      <c r="AB643" s="129"/>
      <c r="AC643" s="129"/>
      <c r="AD643" s="129"/>
      <c r="AE643" s="130"/>
    </row>
    <row r="644" spans="2:31" ht="15" customHeight="1" x14ac:dyDescent="0.25">
      <c r="B644" s="119"/>
      <c r="C644" s="120"/>
      <c r="D644" s="120"/>
      <c r="E644" s="120"/>
      <c r="F644" s="120"/>
      <c r="G644" s="120"/>
      <c r="H644" s="120"/>
      <c r="I644" s="120"/>
      <c r="J644" s="121"/>
      <c r="K644" s="128"/>
      <c r="L644" s="129"/>
      <c r="M644" s="129"/>
      <c r="N644" s="129"/>
      <c r="O644" s="129"/>
      <c r="P644" s="129"/>
      <c r="Q644" s="129"/>
      <c r="R644" s="129"/>
      <c r="S644" s="129"/>
      <c r="T644" s="129"/>
      <c r="U644" s="129"/>
      <c r="V644" s="129"/>
      <c r="W644" s="129"/>
      <c r="X644" s="129"/>
      <c r="Y644" s="129"/>
      <c r="Z644" s="129"/>
      <c r="AA644" s="129"/>
      <c r="AB644" s="129"/>
      <c r="AC644" s="129"/>
      <c r="AD644" s="129"/>
      <c r="AE644" s="130"/>
    </row>
    <row r="645" spans="2:31" ht="15" customHeight="1" x14ac:dyDescent="0.25">
      <c r="B645" s="119"/>
      <c r="C645" s="120"/>
      <c r="D645" s="120"/>
      <c r="E645" s="120"/>
      <c r="F645" s="120"/>
      <c r="G645" s="120"/>
      <c r="H645" s="120"/>
      <c r="I645" s="120"/>
      <c r="J645" s="121"/>
      <c r="K645" s="128"/>
      <c r="L645" s="129"/>
      <c r="M645" s="129"/>
      <c r="N645" s="129"/>
      <c r="O645" s="129"/>
      <c r="P645" s="129"/>
      <c r="Q645" s="129"/>
      <c r="R645" s="129"/>
      <c r="S645" s="129"/>
      <c r="T645" s="129"/>
      <c r="U645" s="129"/>
      <c r="V645" s="129"/>
      <c r="W645" s="129"/>
      <c r="X645" s="129"/>
      <c r="Y645" s="129"/>
      <c r="Z645" s="129"/>
      <c r="AA645" s="129"/>
      <c r="AB645" s="129"/>
      <c r="AC645" s="129"/>
      <c r="AD645" s="129"/>
      <c r="AE645" s="130"/>
    </row>
    <row r="646" spans="2:31" ht="15" customHeight="1" x14ac:dyDescent="0.25">
      <c r="B646" s="119"/>
      <c r="C646" s="120"/>
      <c r="D646" s="120"/>
      <c r="E646" s="120"/>
      <c r="F646" s="120"/>
      <c r="G646" s="120"/>
      <c r="H646" s="120"/>
      <c r="I646" s="120"/>
      <c r="J646" s="121"/>
      <c r="K646" s="128"/>
      <c r="L646" s="129"/>
      <c r="M646" s="129"/>
      <c r="N646" s="129"/>
      <c r="O646" s="129"/>
      <c r="P646" s="129"/>
      <c r="Q646" s="129"/>
      <c r="R646" s="129"/>
      <c r="S646" s="129"/>
      <c r="T646" s="129"/>
      <c r="U646" s="129"/>
      <c r="V646" s="129"/>
      <c r="W646" s="129"/>
      <c r="X646" s="129"/>
      <c r="Y646" s="129"/>
      <c r="Z646" s="129"/>
      <c r="AA646" s="129"/>
      <c r="AB646" s="129"/>
      <c r="AC646" s="129"/>
      <c r="AD646" s="129"/>
      <c r="AE646" s="130"/>
    </row>
    <row r="647" spans="2:31" ht="15" customHeight="1" x14ac:dyDescent="0.25">
      <c r="B647" s="119"/>
      <c r="C647" s="120"/>
      <c r="D647" s="120"/>
      <c r="E647" s="120"/>
      <c r="F647" s="120"/>
      <c r="G647" s="120"/>
      <c r="H647" s="120"/>
      <c r="I647" s="120"/>
      <c r="J647" s="121"/>
      <c r="K647" s="128"/>
      <c r="L647" s="129"/>
      <c r="M647" s="129"/>
      <c r="N647" s="129"/>
      <c r="O647" s="129"/>
      <c r="P647" s="129"/>
      <c r="Q647" s="129"/>
      <c r="R647" s="129"/>
      <c r="S647" s="129"/>
      <c r="T647" s="129"/>
      <c r="U647" s="129"/>
      <c r="V647" s="129"/>
      <c r="W647" s="129"/>
      <c r="X647" s="129"/>
      <c r="Y647" s="129"/>
      <c r="Z647" s="129"/>
      <c r="AA647" s="129"/>
      <c r="AB647" s="129"/>
      <c r="AC647" s="129"/>
      <c r="AD647" s="129"/>
      <c r="AE647" s="130"/>
    </row>
    <row r="648" spans="2:31" ht="15" customHeight="1" x14ac:dyDescent="0.25">
      <c r="B648" s="119"/>
      <c r="C648" s="120"/>
      <c r="D648" s="120"/>
      <c r="E648" s="120"/>
      <c r="F648" s="120"/>
      <c r="G648" s="120"/>
      <c r="H648" s="120"/>
      <c r="I648" s="120"/>
      <c r="J648" s="121"/>
      <c r="K648" s="128"/>
      <c r="L648" s="129"/>
      <c r="M648" s="129"/>
      <c r="N648" s="129"/>
      <c r="O648" s="129"/>
      <c r="P648" s="129"/>
      <c r="Q648" s="129"/>
      <c r="R648" s="129"/>
      <c r="S648" s="129"/>
      <c r="T648" s="129"/>
      <c r="U648" s="129"/>
      <c r="V648" s="129"/>
      <c r="W648" s="129"/>
      <c r="X648" s="129"/>
      <c r="Y648" s="129"/>
      <c r="Z648" s="129"/>
      <c r="AA648" s="129"/>
      <c r="AB648" s="129"/>
      <c r="AC648" s="129"/>
      <c r="AD648" s="129"/>
      <c r="AE648" s="130"/>
    </row>
    <row r="649" spans="2:31" ht="15" customHeight="1" x14ac:dyDescent="0.25">
      <c r="B649" s="119"/>
      <c r="C649" s="120"/>
      <c r="D649" s="120"/>
      <c r="E649" s="120"/>
      <c r="F649" s="120"/>
      <c r="G649" s="120"/>
      <c r="H649" s="120"/>
      <c r="I649" s="120"/>
      <c r="J649" s="121"/>
      <c r="K649" s="128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  <c r="Z649" s="129"/>
      <c r="AA649" s="129"/>
      <c r="AB649" s="129"/>
      <c r="AC649" s="129"/>
      <c r="AD649" s="129"/>
      <c r="AE649" s="130"/>
    </row>
    <row r="650" spans="2:31" ht="15.75" customHeight="1" thickBot="1" x14ac:dyDescent="0.3">
      <c r="B650" s="122"/>
      <c r="C650" s="123"/>
      <c r="D650" s="123"/>
      <c r="E650" s="123"/>
      <c r="F650" s="123"/>
      <c r="G650" s="123"/>
      <c r="H650" s="123"/>
      <c r="I650" s="123"/>
      <c r="J650" s="124"/>
      <c r="K650" s="131"/>
      <c r="L650" s="132"/>
      <c r="M650" s="132"/>
      <c r="N650" s="132"/>
      <c r="O650" s="132"/>
      <c r="P650" s="132"/>
      <c r="Q650" s="132"/>
      <c r="R650" s="132"/>
      <c r="S650" s="132"/>
      <c r="T650" s="132"/>
      <c r="U650" s="132"/>
      <c r="V650" s="132"/>
      <c r="W650" s="132"/>
      <c r="X650" s="132"/>
      <c r="Y650" s="132"/>
      <c r="Z650" s="132"/>
      <c r="AA650" s="132"/>
      <c r="AB650" s="132"/>
      <c r="AC650" s="132"/>
      <c r="AD650" s="132"/>
      <c r="AE650" s="133"/>
    </row>
    <row r="651" spans="2:31" ht="15.75" thickBot="1" x14ac:dyDescent="0.3">
      <c r="B651" s="97"/>
      <c r="C651" s="97"/>
      <c r="D651" s="97"/>
      <c r="E651" s="97"/>
      <c r="F651" s="97"/>
      <c r="G651" s="97"/>
      <c r="H651" s="97"/>
      <c r="I651" s="97"/>
      <c r="J651" s="97"/>
      <c r="K651" s="97"/>
      <c r="L651" s="97"/>
      <c r="M651" s="97"/>
      <c r="N651" s="97"/>
      <c r="O651" s="97"/>
      <c r="P651" s="97"/>
      <c r="Q651" s="97"/>
      <c r="R651" s="97"/>
      <c r="S651" s="97"/>
      <c r="T651" s="97"/>
      <c r="U651" s="97"/>
      <c r="V651" s="97"/>
      <c r="W651" s="97"/>
      <c r="X651" s="97"/>
      <c r="Y651" s="97"/>
      <c r="Z651" s="97"/>
      <c r="AA651" s="97"/>
      <c r="AB651" s="97"/>
      <c r="AC651" s="97"/>
      <c r="AD651" s="97"/>
      <c r="AE651" s="97"/>
    </row>
    <row r="652" spans="2:31" ht="15" customHeight="1" x14ac:dyDescent="0.25">
      <c r="B652" s="116" t="str">
        <f>IF(OR(K433="",M433=""),"15º Lugar",IF(K433&gt;M433,C431,N431))</f>
        <v>15º Lugar</v>
      </c>
      <c r="C652" s="117"/>
      <c r="D652" s="117"/>
      <c r="E652" s="117"/>
      <c r="F652" s="117"/>
      <c r="G652" s="117"/>
      <c r="H652" s="117"/>
      <c r="I652" s="117"/>
      <c r="J652" s="118"/>
      <c r="K652" s="125" t="s">
        <v>138</v>
      </c>
      <c r="L652" s="126"/>
      <c r="M652" s="126"/>
      <c r="N652" s="126"/>
      <c r="O652" s="126"/>
      <c r="P652" s="126"/>
      <c r="Q652" s="126"/>
      <c r="R652" s="126"/>
      <c r="S652" s="126"/>
      <c r="T652" s="126"/>
      <c r="U652" s="126"/>
      <c r="V652" s="126"/>
      <c r="W652" s="126"/>
      <c r="X652" s="126"/>
      <c r="Y652" s="126"/>
      <c r="Z652" s="126"/>
      <c r="AA652" s="126"/>
      <c r="AB652" s="126"/>
      <c r="AC652" s="126"/>
      <c r="AD652" s="126"/>
      <c r="AE652" s="127"/>
    </row>
    <row r="653" spans="2:31" ht="15" customHeight="1" x14ac:dyDescent="0.25">
      <c r="B653" s="119"/>
      <c r="C653" s="120"/>
      <c r="D653" s="120"/>
      <c r="E653" s="120"/>
      <c r="F653" s="120"/>
      <c r="G653" s="120"/>
      <c r="H653" s="120"/>
      <c r="I653" s="120"/>
      <c r="J653" s="121"/>
      <c r="K653" s="128"/>
      <c r="L653" s="129"/>
      <c r="M653" s="129"/>
      <c r="N653" s="129"/>
      <c r="O653" s="129"/>
      <c r="P653" s="129"/>
      <c r="Q653" s="129"/>
      <c r="R653" s="129"/>
      <c r="S653" s="129"/>
      <c r="T653" s="129"/>
      <c r="U653" s="129"/>
      <c r="V653" s="129"/>
      <c r="W653" s="129"/>
      <c r="X653" s="129"/>
      <c r="Y653" s="129"/>
      <c r="Z653" s="129"/>
      <c r="AA653" s="129"/>
      <c r="AB653" s="129"/>
      <c r="AC653" s="129"/>
      <c r="AD653" s="129"/>
      <c r="AE653" s="130"/>
    </row>
    <row r="654" spans="2:31" ht="15" customHeight="1" x14ac:dyDescent="0.25">
      <c r="B654" s="119"/>
      <c r="C654" s="120"/>
      <c r="D654" s="120"/>
      <c r="E654" s="120"/>
      <c r="F654" s="120"/>
      <c r="G654" s="120"/>
      <c r="H654" s="120"/>
      <c r="I654" s="120"/>
      <c r="J654" s="121"/>
      <c r="K654" s="128"/>
      <c r="L654" s="129"/>
      <c r="M654" s="129"/>
      <c r="N654" s="129"/>
      <c r="O654" s="129"/>
      <c r="P654" s="129"/>
      <c r="Q654" s="129"/>
      <c r="R654" s="129"/>
      <c r="S654" s="129"/>
      <c r="T654" s="129"/>
      <c r="U654" s="129"/>
      <c r="V654" s="129"/>
      <c r="W654" s="129"/>
      <c r="X654" s="129"/>
      <c r="Y654" s="129"/>
      <c r="Z654" s="129"/>
      <c r="AA654" s="129"/>
      <c r="AB654" s="129"/>
      <c r="AC654" s="129"/>
      <c r="AD654" s="129"/>
      <c r="AE654" s="130"/>
    </row>
    <row r="655" spans="2:31" ht="15" customHeight="1" x14ac:dyDescent="0.25">
      <c r="B655" s="119"/>
      <c r="C655" s="120"/>
      <c r="D655" s="120"/>
      <c r="E655" s="120"/>
      <c r="F655" s="120"/>
      <c r="G655" s="120"/>
      <c r="H655" s="120"/>
      <c r="I655" s="120"/>
      <c r="J655" s="121"/>
      <c r="K655" s="128"/>
      <c r="L655" s="129"/>
      <c r="M655" s="129"/>
      <c r="N655" s="129"/>
      <c r="O655" s="129"/>
      <c r="P655" s="129"/>
      <c r="Q655" s="129"/>
      <c r="R655" s="129"/>
      <c r="S655" s="129"/>
      <c r="T655" s="129"/>
      <c r="U655" s="129"/>
      <c r="V655" s="129"/>
      <c r="W655" s="129"/>
      <c r="X655" s="129"/>
      <c r="Y655" s="129"/>
      <c r="Z655" s="129"/>
      <c r="AA655" s="129"/>
      <c r="AB655" s="129"/>
      <c r="AC655" s="129"/>
      <c r="AD655" s="129"/>
      <c r="AE655" s="130"/>
    </row>
    <row r="656" spans="2:31" ht="15" customHeight="1" x14ac:dyDescent="0.25">
      <c r="B656" s="119"/>
      <c r="C656" s="120"/>
      <c r="D656" s="120"/>
      <c r="E656" s="120"/>
      <c r="F656" s="120"/>
      <c r="G656" s="120"/>
      <c r="H656" s="120"/>
      <c r="I656" s="120"/>
      <c r="J656" s="121"/>
      <c r="K656" s="128"/>
      <c r="L656" s="129"/>
      <c r="M656" s="129"/>
      <c r="N656" s="129"/>
      <c r="O656" s="129"/>
      <c r="P656" s="129"/>
      <c r="Q656" s="129"/>
      <c r="R656" s="129"/>
      <c r="S656" s="129"/>
      <c r="T656" s="129"/>
      <c r="U656" s="129"/>
      <c r="V656" s="129"/>
      <c r="W656" s="129"/>
      <c r="X656" s="129"/>
      <c r="Y656" s="129"/>
      <c r="Z656" s="129"/>
      <c r="AA656" s="129"/>
      <c r="AB656" s="129"/>
      <c r="AC656" s="129"/>
      <c r="AD656" s="129"/>
      <c r="AE656" s="130"/>
    </row>
    <row r="657" spans="2:31" ht="15" customHeight="1" x14ac:dyDescent="0.25">
      <c r="B657" s="119"/>
      <c r="C657" s="120"/>
      <c r="D657" s="120"/>
      <c r="E657" s="120"/>
      <c r="F657" s="120"/>
      <c r="G657" s="120"/>
      <c r="H657" s="120"/>
      <c r="I657" s="120"/>
      <c r="J657" s="121"/>
      <c r="K657" s="128"/>
      <c r="L657" s="129"/>
      <c r="M657" s="129"/>
      <c r="N657" s="129"/>
      <c r="O657" s="129"/>
      <c r="P657" s="129"/>
      <c r="Q657" s="129"/>
      <c r="R657" s="129"/>
      <c r="S657" s="129"/>
      <c r="T657" s="129"/>
      <c r="U657" s="129"/>
      <c r="V657" s="129"/>
      <c r="W657" s="129"/>
      <c r="X657" s="129"/>
      <c r="Y657" s="129"/>
      <c r="Z657" s="129"/>
      <c r="AA657" s="129"/>
      <c r="AB657" s="129"/>
      <c r="AC657" s="129"/>
      <c r="AD657" s="129"/>
      <c r="AE657" s="130"/>
    </row>
    <row r="658" spans="2:31" ht="15" customHeight="1" x14ac:dyDescent="0.25">
      <c r="B658" s="119"/>
      <c r="C658" s="120"/>
      <c r="D658" s="120"/>
      <c r="E658" s="120"/>
      <c r="F658" s="120"/>
      <c r="G658" s="120"/>
      <c r="H658" s="120"/>
      <c r="I658" s="120"/>
      <c r="J658" s="121"/>
      <c r="K658" s="128"/>
      <c r="L658" s="129"/>
      <c r="M658" s="129"/>
      <c r="N658" s="129"/>
      <c r="O658" s="129"/>
      <c r="P658" s="129"/>
      <c r="Q658" s="129"/>
      <c r="R658" s="129"/>
      <c r="S658" s="129"/>
      <c r="T658" s="129"/>
      <c r="U658" s="129"/>
      <c r="V658" s="129"/>
      <c r="W658" s="129"/>
      <c r="X658" s="129"/>
      <c r="Y658" s="129"/>
      <c r="Z658" s="129"/>
      <c r="AA658" s="129"/>
      <c r="AB658" s="129"/>
      <c r="AC658" s="129"/>
      <c r="AD658" s="129"/>
      <c r="AE658" s="130"/>
    </row>
    <row r="659" spans="2:31" ht="15" customHeight="1" x14ac:dyDescent="0.25">
      <c r="B659" s="119"/>
      <c r="C659" s="120"/>
      <c r="D659" s="120"/>
      <c r="E659" s="120"/>
      <c r="F659" s="120"/>
      <c r="G659" s="120"/>
      <c r="H659" s="120"/>
      <c r="I659" s="120"/>
      <c r="J659" s="121"/>
      <c r="K659" s="128"/>
      <c r="L659" s="129"/>
      <c r="M659" s="129"/>
      <c r="N659" s="129"/>
      <c r="O659" s="129"/>
      <c r="P659" s="129"/>
      <c r="Q659" s="129"/>
      <c r="R659" s="129"/>
      <c r="S659" s="129"/>
      <c r="T659" s="129"/>
      <c r="U659" s="129"/>
      <c r="V659" s="129"/>
      <c r="W659" s="129"/>
      <c r="X659" s="129"/>
      <c r="Y659" s="129"/>
      <c r="Z659" s="129"/>
      <c r="AA659" s="129"/>
      <c r="AB659" s="129"/>
      <c r="AC659" s="129"/>
      <c r="AD659" s="129"/>
      <c r="AE659" s="130"/>
    </row>
    <row r="660" spans="2:31" ht="15" customHeight="1" x14ac:dyDescent="0.25">
      <c r="B660" s="119"/>
      <c r="C660" s="120"/>
      <c r="D660" s="120"/>
      <c r="E660" s="120"/>
      <c r="F660" s="120"/>
      <c r="G660" s="120"/>
      <c r="H660" s="120"/>
      <c r="I660" s="120"/>
      <c r="J660" s="121"/>
      <c r="K660" s="128"/>
      <c r="L660" s="129"/>
      <c r="M660" s="129"/>
      <c r="N660" s="129"/>
      <c r="O660" s="129"/>
      <c r="P660" s="129"/>
      <c r="Q660" s="129"/>
      <c r="R660" s="129"/>
      <c r="S660" s="129"/>
      <c r="T660" s="129"/>
      <c r="U660" s="129"/>
      <c r="V660" s="129"/>
      <c r="W660" s="129"/>
      <c r="X660" s="129"/>
      <c r="Y660" s="129"/>
      <c r="Z660" s="129"/>
      <c r="AA660" s="129"/>
      <c r="AB660" s="129"/>
      <c r="AC660" s="129"/>
      <c r="AD660" s="129"/>
      <c r="AE660" s="130"/>
    </row>
    <row r="661" spans="2:31" ht="15.75" customHeight="1" thickBot="1" x14ac:dyDescent="0.3">
      <c r="B661" s="122"/>
      <c r="C661" s="123"/>
      <c r="D661" s="123"/>
      <c r="E661" s="123"/>
      <c r="F661" s="123"/>
      <c r="G661" s="123"/>
      <c r="H661" s="123"/>
      <c r="I661" s="123"/>
      <c r="J661" s="124"/>
      <c r="K661" s="131"/>
      <c r="L661" s="132"/>
      <c r="M661" s="132"/>
      <c r="N661" s="132"/>
      <c r="O661" s="132"/>
      <c r="P661" s="132"/>
      <c r="Q661" s="132"/>
      <c r="R661" s="132"/>
      <c r="S661" s="132"/>
      <c r="T661" s="132"/>
      <c r="U661" s="132"/>
      <c r="V661" s="132"/>
      <c r="W661" s="132"/>
      <c r="X661" s="132"/>
      <c r="Y661" s="132"/>
      <c r="Z661" s="132"/>
      <c r="AA661" s="132"/>
      <c r="AB661" s="132"/>
      <c r="AC661" s="132"/>
      <c r="AD661" s="132"/>
      <c r="AE661" s="133"/>
    </row>
    <row r="662" spans="2:31" ht="15.75" thickBot="1" x14ac:dyDescent="0.3">
      <c r="B662" s="97"/>
      <c r="C662" s="97"/>
      <c r="D662" s="97"/>
      <c r="E662" s="97"/>
      <c r="F662" s="97"/>
      <c r="G662" s="97"/>
      <c r="H662" s="97"/>
      <c r="I662" s="97"/>
      <c r="J662" s="97"/>
      <c r="K662" s="97"/>
      <c r="L662" s="97"/>
      <c r="M662" s="97"/>
      <c r="N662" s="97"/>
      <c r="O662" s="97"/>
      <c r="P662" s="97"/>
      <c r="Q662" s="97"/>
      <c r="R662" s="97"/>
      <c r="S662" s="97"/>
      <c r="T662" s="97"/>
      <c r="U662" s="97"/>
      <c r="V662" s="97"/>
      <c r="W662" s="97"/>
      <c r="X662" s="97"/>
      <c r="Y662" s="97"/>
      <c r="Z662" s="97"/>
      <c r="AA662" s="97"/>
      <c r="AB662" s="97"/>
      <c r="AC662" s="97"/>
      <c r="AD662" s="97"/>
      <c r="AE662" s="97"/>
    </row>
    <row r="663" spans="2:31" ht="15" customHeight="1" x14ac:dyDescent="0.25">
      <c r="B663" s="116" t="str">
        <f>IF(OR(K433="",M433=""),"16º Lugar",IF(K433&lt;M433,C431,N431))</f>
        <v>16º Lugar</v>
      </c>
      <c r="C663" s="117"/>
      <c r="D663" s="117"/>
      <c r="E663" s="117"/>
      <c r="F663" s="117"/>
      <c r="G663" s="117"/>
      <c r="H663" s="117"/>
      <c r="I663" s="117"/>
      <c r="J663" s="118"/>
      <c r="K663" s="125" t="s">
        <v>139</v>
      </c>
      <c r="L663" s="126"/>
      <c r="M663" s="126"/>
      <c r="N663" s="126"/>
      <c r="O663" s="126"/>
      <c r="P663" s="126"/>
      <c r="Q663" s="126"/>
      <c r="R663" s="126"/>
      <c r="S663" s="126"/>
      <c r="T663" s="126"/>
      <c r="U663" s="126"/>
      <c r="V663" s="126"/>
      <c r="W663" s="126"/>
      <c r="X663" s="126"/>
      <c r="Y663" s="126"/>
      <c r="Z663" s="126"/>
      <c r="AA663" s="126"/>
      <c r="AB663" s="126"/>
      <c r="AC663" s="126"/>
      <c r="AD663" s="126"/>
      <c r="AE663" s="127"/>
    </row>
    <row r="664" spans="2:31" ht="15" customHeight="1" x14ac:dyDescent="0.25">
      <c r="B664" s="119"/>
      <c r="C664" s="120"/>
      <c r="D664" s="120"/>
      <c r="E664" s="120"/>
      <c r="F664" s="120"/>
      <c r="G664" s="120"/>
      <c r="H664" s="120"/>
      <c r="I664" s="120"/>
      <c r="J664" s="121"/>
      <c r="K664" s="128"/>
      <c r="L664" s="129"/>
      <c r="M664" s="129"/>
      <c r="N664" s="129"/>
      <c r="O664" s="129"/>
      <c r="P664" s="129"/>
      <c r="Q664" s="129"/>
      <c r="R664" s="129"/>
      <c r="S664" s="129"/>
      <c r="T664" s="129"/>
      <c r="U664" s="129"/>
      <c r="V664" s="129"/>
      <c r="W664" s="129"/>
      <c r="X664" s="129"/>
      <c r="Y664" s="129"/>
      <c r="Z664" s="129"/>
      <c r="AA664" s="129"/>
      <c r="AB664" s="129"/>
      <c r="AC664" s="129"/>
      <c r="AD664" s="129"/>
      <c r="AE664" s="130"/>
    </row>
    <row r="665" spans="2:31" ht="15" customHeight="1" x14ac:dyDescent="0.25">
      <c r="B665" s="119"/>
      <c r="C665" s="120"/>
      <c r="D665" s="120"/>
      <c r="E665" s="120"/>
      <c r="F665" s="120"/>
      <c r="G665" s="120"/>
      <c r="H665" s="120"/>
      <c r="I665" s="120"/>
      <c r="J665" s="121"/>
      <c r="K665" s="128"/>
      <c r="L665" s="129"/>
      <c r="M665" s="129"/>
      <c r="N665" s="129"/>
      <c r="O665" s="129"/>
      <c r="P665" s="129"/>
      <c r="Q665" s="129"/>
      <c r="R665" s="129"/>
      <c r="S665" s="129"/>
      <c r="T665" s="129"/>
      <c r="U665" s="129"/>
      <c r="V665" s="129"/>
      <c r="W665" s="129"/>
      <c r="X665" s="129"/>
      <c r="Y665" s="129"/>
      <c r="Z665" s="129"/>
      <c r="AA665" s="129"/>
      <c r="AB665" s="129"/>
      <c r="AC665" s="129"/>
      <c r="AD665" s="129"/>
      <c r="AE665" s="130"/>
    </row>
    <row r="666" spans="2:31" ht="15" customHeight="1" x14ac:dyDescent="0.25">
      <c r="B666" s="119"/>
      <c r="C666" s="120"/>
      <c r="D666" s="120"/>
      <c r="E666" s="120"/>
      <c r="F666" s="120"/>
      <c r="G666" s="120"/>
      <c r="H666" s="120"/>
      <c r="I666" s="120"/>
      <c r="J666" s="121"/>
      <c r="K666" s="128"/>
      <c r="L666" s="129"/>
      <c r="M666" s="129"/>
      <c r="N666" s="129"/>
      <c r="O666" s="129"/>
      <c r="P666" s="129"/>
      <c r="Q666" s="129"/>
      <c r="R666" s="129"/>
      <c r="S666" s="129"/>
      <c r="T666" s="129"/>
      <c r="U666" s="129"/>
      <c r="V666" s="129"/>
      <c r="W666" s="129"/>
      <c r="X666" s="129"/>
      <c r="Y666" s="129"/>
      <c r="Z666" s="129"/>
      <c r="AA666" s="129"/>
      <c r="AB666" s="129"/>
      <c r="AC666" s="129"/>
      <c r="AD666" s="129"/>
      <c r="AE666" s="130"/>
    </row>
    <row r="667" spans="2:31" ht="15" customHeight="1" x14ac:dyDescent="0.25">
      <c r="B667" s="119"/>
      <c r="C667" s="120"/>
      <c r="D667" s="120"/>
      <c r="E667" s="120"/>
      <c r="F667" s="120"/>
      <c r="G667" s="120"/>
      <c r="H667" s="120"/>
      <c r="I667" s="120"/>
      <c r="J667" s="121"/>
      <c r="K667" s="128"/>
      <c r="L667" s="129"/>
      <c r="M667" s="129"/>
      <c r="N667" s="129"/>
      <c r="O667" s="129"/>
      <c r="P667" s="129"/>
      <c r="Q667" s="129"/>
      <c r="R667" s="129"/>
      <c r="S667" s="129"/>
      <c r="T667" s="129"/>
      <c r="U667" s="129"/>
      <c r="V667" s="129"/>
      <c r="W667" s="129"/>
      <c r="X667" s="129"/>
      <c r="Y667" s="129"/>
      <c r="Z667" s="129"/>
      <c r="AA667" s="129"/>
      <c r="AB667" s="129"/>
      <c r="AC667" s="129"/>
      <c r="AD667" s="129"/>
      <c r="AE667" s="130"/>
    </row>
    <row r="668" spans="2:31" ht="15" customHeight="1" x14ac:dyDescent="0.25">
      <c r="B668" s="119"/>
      <c r="C668" s="120"/>
      <c r="D668" s="120"/>
      <c r="E668" s="120"/>
      <c r="F668" s="120"/>
      <c r="G668" s="120"/>
      <c r="H668" s="120"/>
      <c r="I668" s="120"/>
      <c r="J668" s="121"/>
      <c r="K668" s="128"/>
      <c r="L668" s="129"/>
      <c r="M668" s="129"/>
      <c r="N668" s="129"/>
      <c r="O668" s="129"/>
      <c r="P668" s="129"/>
      <c r="Q668" s="129"/>
      <c r="R668" s="129"/>
      <c r="S668" s="129"/>
      <c r="T668" s="129"/>
      <c r="U668" s="129"/>
      <c r="V668" s="129"/>
      <c r="W668" s="129"/>
      <c r="X668" s="129"/>
      <c r="Y668" s="129"/>
      <c r="Z668" s="129"/>
      <c r="AA668" s="129"/>
      <c r="AB668" s="129"/>
      <c r="AC668" s="129"/>
      <c r="AD668" s="129"/>
      <c r="AE668" s="130"/>
    </row>
    <row r="669" spans="2:31" ht="15" customHeight="1" x14ac:dyDescent="0.25">
      <c r="B669" s="119"/>
      <c r="C669" s="120"/>
      <c r="D669" s="120"/>
      <c r="E669" s="120"/>
      <c r="F669" s="120"/>
      <c r="G669" s="120"/>
      <c r="H669" s="120"/>
      <c r="I669" s="120"/>
      <c r="J669" s="121"/>
      <c r="K669" s="128"/>
      <c r="L669" s="129"/>
      <c r="M669" s="129"/>
      <c r="N669" s="129"/>
      <c r="O669" s="129"/>
      <c r="P669" s="129"/>
      <c r="Q669" s="129"/>
      <c r="R669" s="129"/>
      <c r="S669" s="129"/>
      <c r="T669" s="129"/>
      <c r="U669" s="129"/>
      <c r="V669" s="129"/>
      <c r="W669" s="129"/>
      <c r="X669" s="129"/>
      <c r="Y669" s="129"/>
      <c r="Z669" s="129"/>
      <c r="AA669" s="129"/>
      <c r="AB669" s="129"/>
      <c r="AC669" s="129"/>
      <c r="AD669" s="129"/>
      <c r="AE669" s="130"/>
    </row>
    <row r="670" spans="2:31" ht="15" customHeight="1" x14ac:dyDescent="0.25">
      <c r="B670" s="119"/>
      <c r="C670" s="120"/>
      <c r="D670" s="120"/>
      <c r="E670" s="120"/>
      <c r="F670" s="120"/>
      <c r="G670" s="120"/>
      <c r="H670" s="120"/>
      <c r="I670" s="120"/>
      <c r="J670" s="121"/>
      <c r="K670" s="128"/>
      <c r="L670" s="129"/>
      <c r="M670" s="129"/>
      <c r="N670" s="129"/>
      <c r="O670" s="129"/>
      <c r="P670" s="129"/>
      <c r="Q670" s="129"/>
      <c r="R670" s="129"/>
      <c r="S670" s="129"/>
      <c r="T670" s="129"/>
      <c r="U670" s="129"/>
      <c r="V670" s="129"/>
      <c r="W670" s="129"/>
      <c r="X670" s="129"/>
      <c r="Y670" s="129"/>
      <c r="Z670" s="129"/>
      <c r="AA670" s="129"/>
      <c r="AB670" s="129"/>
      <c r="AC670" s="129"/>
      <c r="AD670" s="129"/>
      <c r="AE670" s="130"/>
    </row>
    <row r="671" spans="2:31" ht="15" customHeight="1" x14ac:dyDescent="0.25">
      <c r="B671" s="119"/>
      <c r="C671" s="120"/>
      <c r="D671" s="120"/>
      <c r="E671" s="120"/>
      <c r="F671" s="120"/>
      <c r="G671" s="120"/>
      <c r="H671" s="120"/>
      <c r="I671" s="120"/>
      <c r="J671" s="121"/>
      <c r="K671" s="128"/>
      <c r="L671" s="129"/>
      <c r="M671" s="129"/>
      <c r="N671" s="129"/>
      <c r="O671" s="129"/>
      <c r="P671" s="129"/>
      <c r="Q671" s="129"/>
      <c r="R671" s="129"/>
      <c r="S671" s="129"/>
      <c r="T671" s="129"/>
      <c r="U671" s="129"/>
      <c r="V671" s="129"/>
      <c r="W671" s="129"/>
      <c r="X671" s="129"/>
      <c r="Y671" s="129"/>
      <c r="Z671" s="129"/>
      <c r="AA671" s="129"/>
      <c r="AB671" s="129"/>
      <c r="AC671" s="129"/>
      <c r="AD671" s="129"/>
      <c r="AE671" s="130"/>
    </row>
    <row r="672" spans="2:31" ht="15.75" customHeight="1" thickBot="1" x14ac:dyDescent="0.3">
      <c r="B672" s="122"/>
      <c r="C672" s="123"/>
      <c r="D672" s="123"/>
      <c r="E672" s="123"/>
      <c r="F672" s="123"/>
      <c r="G672" s="123"/>
      <c r="H672" s="123"/>
      <c r="I672" s="123"/>
      <c r="J672" s="124"/>
      <c r="K672" s="131"/>
      <c r="L672" s="132"/>
      <c r="M672" s="132"/>
      <c r="N672" s="132"/>
      <c r="O672" s="132"/>
      <c r="P672" s="132"/>
      <c r="Q672" s="132"/>
      <c r="R672" s="132"/>
      <c r="S672" s="132"/>
      <c r="T672" s="132"/>
      <c r="U672" s="132"/>
      <c r="V672" s="132"/>
      <c r="W672" s="132"/>
      <c r="X672" s="132"/>
      <c r="Y672" s="132"/>
      <c r="Z672" s="132"/>
      <c r="AA672" s="132"/>
      <c r="AB672" s="132"/>
      <c r="AC672" s="132"/>
      <c r="AD672" s="132"/>
      <c r="AE672" s="133"/>
    </row>
    <row r="674" spans="11:11" x14ac:dyDescent="0.25">
      <c r="K674" s="22" t="s">
        <v>140</v>
      </c>
    </row>
  </sheetData>
  <sheetProtection password="EE74" sheet="1" objects="1" scenarios="1"/>
  <mergeCells count="389">
    <mergeCell ref="I429:P430"/>
    <mergeCell ref="Q429:V430"/>
    <mergeCell ref="I447:P448"/>
    <mergeCell ref="B449:B450"/>
    <mergeCell ref="C449:J450"/>
    <mergeCell ref="N370:V370"/>
    <mergeCell ref="I381:P382"/>
    <mergeCell ref="Q381:V382"/>
    <mergeCell ref="I393:P394"/>
    <mergeCell ref="I405:P406"/>
    <mergeCell ref="Q393:V394"/>
    <mergeCell ref="Q405:V406"/>
    <mergeCell ref="I417:P418"/>
    <mergeCell ref="Q417:V418"/>
    <mergeCell ref="B371:B372"/>
    <mergeCell ref="C371:J372"/>
    <mergeCell ref="B374:B375"/>
    <mergeCell ref="C374:J375"/>
    <mergeCell ref="N376:V376"/>
    <mergeCell ref="N374:V375"/>
    <mergeCell ref="N373:V373"/>
    <mergeCell ref="N371:V372"/>
    <mergeCell ref="B378:V380"/>
    <mergeCell ref="B383:B384"/>
    <mergeCell ref="D206:E206"/>
    <mergeCell ref="I206:P206"/>
    <mergeCell ref="D208:P209"/>
    <mergeCell ref="D211:E211"/>
    <mergeCell ref="I211:P211"/>
    <mergeCell ref="D212:E212"/>
    <mergeCell ref="I212:P212"/>
    <mergeCell ref="I345:P346"/>
    <mergeCell ref="B347:B348"/>
    <mergeCell ref="C347:J348"/>
    <mergeCell ref="D219:O220"/>
    <mergeCell ref="D227:P228"/>
    <mergeCell ref="D230:E230"/>
    <mergeCell ref="I230:P230"/>
    <mergeCell ref="D231:E231"/>
    <mergeCell ref="I231:P231"/>
    <mergeCell ref="D233:P234"/>
    <mergeCell ref="D236:E236"/>
    <mergeCell ref="I236:P236"/>
    <mergeCell ref="D237:E237"/>
    <mergeCell ref="I237:P237"/>
    <mergeCell ref="D239:P240"/>
    <mergeCell ref="D242:E242"/>
    <mergeCell ref="I242:P242"/>
    <mergeCell ref="D199:E199"/>
    <mergeCell ref="I199:P199"/>
    <mergeCell ref="D200:E200"/>
    <mergeCell ref="I200:P200"/>
    <mergeCell ref="D202:P203"/>
    <mergeCell ref="D205:E205"/>
    <mergeCell ref="I205:P205"/>
    <mergeCell ref="D190:P191"/>
    <mergeCell ref="D193:E193"/>
    <mergeCell ref="I193:P193"/>
    <mergeCell ref="D194:E194"/>
    <mergeCell ref="I194:P194"/>
    <mergeCell ref="D196:P197"/>
    <mergeCell ref="D170:O171"/>
    <mergeCell ref="D182:E182"/>
    <mergeCell ref="I182:P182"/>
    <mergeCell ref="D184:P185"/>
    <mergeCell ref="D187:E187"/>
    <mergeCell ref="I187:P187"/>
    <mergeCell ref="D188:E188"/>
    <mergeCell ref="I188:P188"/>
    <mergeCell ref="D178:P179"/>
    <mergeCell ref="D181:E181"/>
    <mergeCell ref="I181:P181"/>
    <mergeCell ref="D159:P160"/>
    <mergeCell ref="D162:E162"/>
    <mergeCell ref="I162:P162"/>
    <mergeCell ref="D163:E163"/>
    <mergeCell ref="I163:P163"/>
    <mergeCell ref="D150:E150"/>
    <mergeCell ref="I150:P150"/>
    <mergeCell ref="D151:E151"/>
    <mergeCell ref="I151:P151"/>
    <mergeCell ref="D153:P154"/>
    <mergeCell ref="D156:E156"/>
    <mergeCell ref="I156:P156"/>
    <mergeCell ref="D147:P148"/>
    <mergeCell ref="D133:E133"/>
    <mergeCell ref="I133:P133"/>
    <mergeCell ref="D135:P136"/>
    <mergeCell ref="D138:E138"/>
    <mergeCell ref="I138:P138"/>
    <mergeCell ref="D139:E139"/>
    <mergeCell ref="I139:P139"/>
    <mergeCell ref="D157:E157"/>
    <mergeCell ref="I157:P157"/>
    <mergeCell ref="D121:O122"/>
    <mergeCell ref="D129:P130"/>
    <mergeCell ref="D132:E132"/>
    <mergeCell ref="I132:P132"/>
    <mergeCell ref="D141:P142"/>
    <mergeCell ref="D144:E144"/>
    <mergeCell ref="I144:P144"/>
    <mergeCell ref="D145:E145"/>
    <mergeCell ref="I145:P145"/>
    <mergeCell ref="D110:P111"/>
    <mergeCell ref="D113:E113"/>
    <mergeCell ref="I113:P113"/>
    <mergeCell ref="D114:E114"/>
    <mergeCell ref="I114:P114"/>
    <mergeCell ref="D101:E101"/>
    <mergeCell ref="I101:P101"/>
    <mergeCell ref="D102:E102"/>
    <mergeCell ref="I102:P102"/>
    <mergeCell ref="D104:P105"/>
    <mergeCell ref="D107:E107"/>
    <mergeCell ref="I107:P107"/>
    <mergeCell ref="D98:P99"/>
    <mergeCell ref="D84:E84"/>
    <mergeCell ref="I84:P84"/>
    <mergeCell ref="D86:P87"/>
    <mergeCell ref="D89:E89"/>
    <mergeCell ref="I89:P89"/>
    <mergeCell ref="D90:E90"/>
    <mergeCell ref="I90:P90"/>
    <mergeCell ref="D108:E108"/>
    <mergeCell ref="I108:P108"/>
    <mergeCell ref="D72:O73"/>
    <mergeCell ref="D80:P81"/>
    <mergeCell ref="D83:E83"/>
    <mergeCell ref="I83:P83"/>
    <mergeCell ref="D92:P93"/>
    <mergeCell ref="D95:E95"/>
    <mergeCell ref="I95:P95"/>
    <mergeCell ref="D96:E96"/>
    <mergeCell ref="I96:P96"/>
    <mergeCell ref="D61:P62"/>
    <mergeCell ref="D64:E64"/>
    <mergeCell ref="I64:P64"/>
    <mergeCell ref="D65:E65"/>
    <mergeCell ref="I65:P65"/>
    <mergeCell ref="D52:E52"/>
    <mergeCell ref="I52:P52"/>
    <mergeCell ref="D53:E53"/>
    <mergeCell ref="I53:P53"/>
    <mergeCell ref="D55:P56"/>
    <mergeCell ref="D58:E58"/>
    <mergeCell ref="I58:P58"/>
    <mergeCell ref="D49:P50"/>
    <mergeCell ref="D35:E35"/>
    <mergeCell ref="I35:P35"/>
    <mergeCell ref="D37:P38"/>
    <mergeCell ref="D40:E40"/>
    <mergeCell ref="I40:P40"/>
    <mergeCell ref="D41:E41"/>
    <mergeCell ref="I41:P41"/>
    <mergeCell ref="D59:E59"/>
    <mergeCell ref="I59:P59"/>
    <mergeCell ref="B14:Q16"/>
    <mergeCell ref="D23:O24"/>
    <mergeCell ref="D31:P32"/>
    <mergeCell ref="D34:E34"/>
    <mergeCell ref="I34:P34"/>
    <mergeCell ref="D43:P44"/>
    <mergeCell ref="D46:E46"/>
    <mergeCell ref="I46:P46"/>
    <mergeCell ref="D47:E47"/>
    <mergeCell ref="I47:P47"/>
    <mergeCell ref="D243:E243"/>
    <mergeCell ref="I243:P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8:O269"/>
    <mergeCell ref="D276:P277"/>
    <mergeCell ref="D279:E279"/>
    <mergeCell ref="I279:P279"/>
    <mergeCell ref="D280:E280"/>
    <mergeCell ref="I280:P280"/>
    <mergeCell ref="D282:P283"/>
    <mergeCell ref="D285:E285"/>
    <mergeCell ref="I285:P285"/>
    <mergeCell ref="D286:E286"/>
    <mergeCell ref="I286:P286"/>
    <mergeCell ref="D288:P289"/>
    <mergeCell ref="D291:E291"/>
    <mergeCell ref="I291:P291"/>
    <mergeCell ref="D292:E292"/>
    <mergeCell ref="I292:P292"/>
    <mergeCell ref="D306:P307"/>
    <mergeCell ref="D309:E309"/>
    <mergeCell ref="I309:P309"/>
    <mergeCell ref="D310:E310"/>
    <mergeCell ref="I310:P310"/>
    <mergeCell ref="I315:P316"/>
    <mergeCell ref="B317:B318"/>
    <mergeCell ref="C317:J318"/>
    <mergeCell ref="D294:P295"/>
    <mergeCell ref="D297:E297"/>
    <mergeCell ref="I297:P297"/>
    <mergeCell ref="D298:E298"/>
    <mergeCell ref="I298:P298"/>
    <mergeCell ref="D300:P301"/>
    <mergeCell ref="D303:E303"/>
    <mergeCell ref="I303:P303"/>
    <mergeCell ref="D304:E304"/>
    <mergeCell ref="I304:P304"/>
    <mergeCell ref="B326:B327"/>
    <mergeCell ref="C326:J327"/>
    <mergeCell ref="B329:B330"/>
    <mergeCell ref="C329:J330"/>
    <mergeCell ref="B332:B333"/>
    <mergeCell ref="C332:J333"/>
    <mergeCell ref="B320:B321"/>
    <mergeCell ref="C320:J321"/>
    <mergeCell ref="B323:B324"/>
    <mergeCell ref="C323:J324"/>
    <mergeCell ref="B353:B354"/>
    <mergeCell ref="C353:J354"/>
    <mergeCell ref="B356:B357"/>
    <mergeCell ref="C356:J357"/>
    <mergeCell ref="B335:B336"/>
    <mergeCell ref="C335:J336"/>
    <mergeCell ref="B338:B339"/>
    <mergeCell ref="C338:J339"/>
    <mergeCell ref="N340:V340"/>
    <mergeCell ref="B350:B351"/>
    <mergeCell ref="C350:J351"/>
    <mergeCell ref="N355:V355"/>
    <mergeCell ref="N356:V357"/>
    <mergeCell ref="I363:P364"/>
    <mergeCell ref="B365:B366"/>
    <mergeCell ref="C365:J366"/>
    <mergeCell ref="B368:B369"/>
    <mergeCell ref="C368:J369"/>
    <mergeCell ref="N358:V358"/>
    <mergeCell ref="N367:V367"/>
    <mergeCell ref="N365:V366"/>
    <mergeCell ref="T363:V364"/>
    <mergeCell ref="B360:V362"/>
    <mergeCell ref="N368:V369"/>
    <mergeCell ref="C383:J384"/>
    <mergeCell ref="B386:B387"/>
    <mergeCell ref="C386:J387"/>
    <mergeCell ref="N383:V384"/>
    <mergeCell ref="N385:V385"/>
    <mergeCell ref="N386:V387"/>
    <mergeCell ref="N388:V388"/>
    <mergeCell ref="B390:V392"/>
    <mergeCell ref="B395:B396"/>
    <mergeCell ref="C395:J396"/>
    <mergeCell ref="B398:B399"/>
    <mergeCell ref="C398:J399"/>
    <mergeCell ref="N395:V396"/>
    <mergeCell ref="N397:V397"/>
    <mergeCell ref="N398:V399"/>
    <mergeCell ref="N400:V400"/>
    <mergeCell ref="B402:V404"/>
    <mergeCell ref="B419:B420"/>
    <mergeCell ref="C419:J420"/>
    <mergeCell ref="B422:B423"/>
    <mergeCell ref="C422:J423"/>
    <mergeCell ref="N419:V420"/>
    <mergeCell ref="N421:V421"/>
    <mergeCell ref="N422:V423"/>
    <mergeCell ref="B426:V428"/>
    <mergeCell ref="B407:B408"/>
    <mergeCell ref="C407:J408"/>
    <mergeCell ref="B410:B411"/>
    <mergeCell ref="C410:J411"/>
    <mergeCell ref="N407:V408"/>
    <mergeCell ref="N409:V409"/>
    <mergeCell ref="N410:V411"/>
    <mergeCell ref="N412:V412"/>
    <mergeCell ref="B414:V416"/>
    <mergeCell ref="I456:P457"/>
    <mergeCell ref="B458:B459"/>
    <mergeCell ref="C458:J459"/>
    <mergeCell ref="I465:P466"/>
    <mergeCell ref="N460:V460"/>
    <mergeCell ref="B462:V464"/>
    <mergeCell ref="Q465:V466"/>
    <mergeCell ref="B431:B432"/>
    <mergeCell ref="C431:J432"/>
    <mergeCell ref="I438:P439"/>
    <mergeCell ref="B440:B441"/>
    <mergeCell ref="C440:J441"/>
    <mergeCell ref="N431:V432"/>
    <mergeCell ref="N433:V433"/>
    <mergeCell ref="B435:V437"/>
    <mergeCell ref="Q438:V439"/>
    <mergeCell ref="N440:V441"/>
    <mergeCell ref="N487:V487"/>
    <mergeCell ref="B489:V491"/>
    <mergeCell ref="Q492:V493"/>
    <mergeCell ref="B467:B468"/>
    <mergeCell ref="C467:J468"/>
    <mergeCell ref="I474:P475"/>
    <mergeCell ref="B476:B477"/>
    <mergeCell ref="C476:J477"/>
    <mergeCell ref="N467:V468"/>
    <mergeCell ref="N469:V469"/>
    <mergeCell ref="B471:V473"/>
    <mergeCell ref="Q474:V475"/>
    <mergeCell ref="N476:V477"/>
    <mergeCell ref="C494:J495"/>
    <mergeCell ref="B312:V314"/>
    <mergeCell ref="N317:V318"/>
    <mergeCell ref="N319:V319"/>
    <mergeCell ref="N320:V321"/>
    <mergeCell ref="N323:V324"/>
    <mergeCell ref="N322:V322"/>
    <mergeCell ref="N325:V325"/>
    <mergeCell ref="N326:V327"/>
    <mergeCell ref="N328:V328"/>
    <mergeCell ref="N329:V330"/>
    <mergeCell ref="N331:V331"/>
    <mergeCell ref="N332:V333"/>
    <mergeCell ref="N337:V337"/>
    <mergeCell ref="N338:V339"/>
    <mergeCell ref="I483:P484"/>
    <mergeCell ref="B485:B486"/>
    <mergeCell ref="C485:J486"/>
    <mergeCell ref="I492:P493"/>
    <mergeCell ref="N478:V478"/>
    <mergeCell ref="B480:V482"/>
    <mergeCell ref="N494:V495"/>
    <mergeCell ref="Q483:V484"/>
    <mergeCell ref="N485:V486"/>
    <mergeCell ref="N496:V496"/>
    <mergeCell ref="N424:V424"/>
    <mergeCell ref="N335:V336"/>
    <mergeCell ref="B498:J507"/>
    <mergeCell ref="K498:AE507"/>
    <mergeCell ref="B509:J518"/>
    <mergeCell ref="K509:AE518"/>
    <mergeCell ref="B520:J529"/>
    <mergeCell ref="K520:AE529"/>
    <mergeCell ref="N442:V442"/>
    <mergeCell ref="B444:V446"/>
    <mergeCell ref="Q447:V448"/>
    <mergeCell ref="N449:V450"/>
    <mergeCell ref="N451:V451"/>
    <mergeCell ref="B453:V455"/>
    <mergeCell ref="Q456:V457"/>
    <mergeCell ref="N458:V459"/>
    <mergeCell ref="B342:V344"/>
    <mergeCell ref="N347:V348"/>
    <mergeCell ref="N349:V349"/>
    <mergeCell ref="N350:V351"/>
    <mergeCell ref="N352:V352"/>
    <mergeCell ref="N353:V354"/>
    <mergeCell ref="B494:B495"/>
    <mergeCell ref="B531:J540"/>
    <mergeCell ref="K531:AE540"/>
    <mergeCell ref="B542:J551"/>
    <mergeCell ref="K542:AE551"/>
    <mergeCell ref="B553:J562"/>
    <mergeCell ref="K553:AE562"/>
    <mergeCell ref="B564:J573"/>
    <mergeCell ref="K564:AE573"/>
    <mergeCell ref="B575:J584"/>
    <mergeCell ref="K575:AE584"/>
    <mergeCell ref="B641:J650"/>
    <mergeCell ref="K641:AE650"/>
    <mergeCell ref="B652:J661"/>
    <mergeCell ref="K652:AE661"/>
    <mergeCell ref="B663:J672"/>
    <mergeCell ref="K663:AE672"/>
    <mergeCell ref="B586:J595"/>
    <mergeCell ref="K586:AE595"/>
    <mergeCell ref="B597:J606"/>
    <mergeCell ref="K597:AE606"/>
    <mergeCell ref="B608:J617"/>
    <mergeCell ref="K608:AE617"/>
    <mergeCell ref="B619:J628"/>
    <mergeCell ref="K619:AE628"/>
    <mergeCell ref="B630:J639"/>
    <mergeCell ref="K630:AE6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4"/>
  <sheetViews>
    <sheetView showRowColHeaders="0" workbookViewId="0">
      <selection activeCell="G25" sqref="G25"/>
    </sheetView>
  </sheetViews>
  <sheetFormatPr defaultRowHeight="15" x14ac:dyDescent="0.25"/>
  <sheetData>
    <row r="2" spans="2:14" x14ac:dyDescent="0.25">
      <c r="B2" s="209"/>
      <c r="C2" s="209" t="s">
        <v>96</v>
      </c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10"/>
    </row>
    <row r="3" spans="2:14" x14ac:dyDescent="0.25">
      <c r="B3" s="209"/>
      <c r="C3" s="211" t="s">
        <v>95</v>
      </c>
      <c r="D3" s="212" t="s">
        <v>46</v>
      </c>
      <c r="E3" s="212" t="s">
        <v>3</v>
      </c>
      <c r="F3" s="212" t="s">
        <v>47</v>
      </c>
      <c r="G3" s="212" t="s">
        <v>48</v>
      </c>
      <c r="H3" s="212" t="s">
        <v>49</v>
      </c>
      <c r="I3" s="212" t="s">
        <v>50</v>
      </c>
      <c r="J3" s="212" t="s">
        <v>8</v>
      </c>
      <c r="K3" s="212" t="s">
        <v>9</v>
      </c>
      <c r="L3" s="212" t="s">
        <v>10</v>
      </c>
      <c r="M3" s="212" t="s">
        <v>51</v>
      </c>
      <c r="N3" s="210"/>
    </row>
    <row r="4" spans="2:14" x14ac:dyDescent="0.25">
      <c r="B4" s="209">
        <v>1</v>
      </c>
      <c r="C4" s="209" t="str">
        <f>Plan1!E28</f>
        <v>10º CAMPEONATO ALEMÃO</v>
      </c>
      <c r="D4" s="209">
        <f>Plan1!F28</f>
        <v>0</v>
      </c>
      <c r="E4" s="209">
        <f>Plan1!G28</f>
        <v>0</v>
      </c>
      <c r="F4" s="209">
        <f>Plan1!H28</f>
        <v>0</v>
      </c>
      <c r="G4" s="209">
        <f>Plan1!I28</f>
        <v>0</v>
      </c>
      <c r="H4" s="209">
        <f>Plan1!J28</f>
        <v>0</v>
      </c>
      <c r="I4" s="209">
        <f>Plan1!K28</f>
        <v>0</v>
      </c>
      <c r="J4" s="209">
        <f>Plan1!L28</f>
        <v>0</v>
      </c>
      <c r="K4" s="209">
        <f>Plan1!M28</f>
        <v>0</v>
      </c>
      <c r="L4" s="209">
        <f>Plan1!N28</f>
        <v>0</v>
      </c>
      <c r="M4" s="209">
        <f>Plan1!O28</f>
        <v>0</v>
      </c>
      <c r="N4" s="210"/>
    </row>
    <row r="5" spans="2:14" x14ac:dyDescent="0.25">
      <c r="B5" s="209">
        <v>2</v>
      </c>
      <c r="C5" s="209" t="str">
        <f>Plan1!E77</f>
        <v>10º CAMPEONATO  ITALIANO</v>
      </c>
      <c r="D5" s="209">
        <f>Plan1!F77</f>
        <v>0</v>
      </c>
      <c r="E5" s="209">
        <f>Plan1!G77</f>
        <v>0</v>
      </c>
      <c r="F5" s="209">
        <f>Plan1!H77</f>
        <v>0</v>
      </c>
      <c r="G5" s="209">
        <f>Plan1!I77</f>
        <v>0</v>
      </c>
      <c r="H5" s="209">
        <f>Plan1!J77</f>
        <v>0</v>
      </c>
      <c r="I5" s="209">
        <f>Plan1!K77</f>
        <v>0</v>
      </c>
      <c r="J5" s="209">
        <f>Plan1!L77</f>
        <v>0</v>
      </c>
      <c r="K5" s="209">
        <f>Plan1!M77</f>
        <v>0</v>
      </c>
      <c r="L5" s="209">
        <f>Plan1!N77</f>
        <v>0</v>
      </c>
      <c r="M5" s="209">
        <f>Plan1!O77</f>
        <v>0</v>
      </c>
      <c r="N5" s="210"/>
    </row>
    <row r="6" spans="2:14" x14ac:dyDescent="0.25">
      <c r="B6" s="209">
        <v>3</v>
      </c>
      <c r="C6" s="209" t="str">
        <f>Plan1!E126</f>
        <v>11º CAMPEONATO  ITALIANO</v>
      </c>
      <c r="D6" s="209">
        <f>Plan1!F126</f>
        <v>0</v>
      </c>
      <c r="E6" s="209">
        <f>Plan1!G126</f>
        <v>0</v>
      </c>
      <c r="F6" s="209">
        <f>Plan1!H126</f>
        <v>0</v>
      </c>
      <c r="G6" s="209">
        <f>Plan1!I126</f>
        <v>0</v>
      </c>
      <c r="H6" s="209">
        <f>Plan1!J126</f>
        <v>0</v>
      </c>
      <c r="I6" s="209">
        <f>Plan1!K126</f>
        <v>0</v>
      </c>
      <c r="J6" s="209">
        <f>Plan1!L126</f>
        <v>0</v>
      </c>
      <c r="K6" s="209">
        <f>Plan1!M126</f>
        <v>0</v>
      </c>
      <c r="L6" s="209">
        <f>Plan1!N126</f>
        <v>0</v>
      </c>
      <c r="M6" s="209">
        <f>Plan1!O126</f>
        <v>0</v>
      </c>
      <c r="N6" s="210"/>
    </row>
    <row r="7" spans="2:14" x14ac:dyDescent="0.25">
      <c r="B7" s="209">
        <v>4</v>
      </c>
      <c r="C7" s="209" t="str">
        <f>Plan1!E175</f>
        <v>10º CAMPEONATO  INGLÊS</v>
      </c>
      <c r="D7" s="209">
        <f>Plan1!F175</f>
        <v>0</v>
      </c>
      <c r="E7" s="209">
        <f>Plan1!G175</f>
        <v>0</v>
      </c>
      <c r="F7" s="209">
        <f>Plan1!H175</f>
        <v>0</v>
      </c>
      <c r="G7" s="209">
        <f>Plan1!I175</f>
        <v>0</v>
      </c>
      <c r="H7" s="209">
        <f>Plan1!J175</f>
        <v>0</v>
      </c>
      <c r="I7" s="209">
        <f>Plan1!K175</f>
        <v>0</v>
      </c>
      <c r="J7" s="209">
        <f>Plan1!L175</f>
        <v>0</v>
      </c>
      <c r="K7" s="209">
        <f>Plan1!M175</f>
        <v>0</v>
      </c>
      <c r="L7" s="209">
        <f>Plan1!N175</f>
        <v>0</v>
      </c>
      <c r="M7" s="209">
        <f>Plan1!O175</f>
        <v>0</v>
      </c>
      <c r="N7" s="210"/>
    </row>
    <row r="8" spans="2:14" x14ac:dyDescent="0.25">
      <c r="B8" s="209">
        <v>5</v>
      </c>
      <c r="C8" s="209" t="str">
        <f>Plan1!E224</f>
        <v>11º CAMPEONATO  INGLÊS</v>
      </c>
      <c r="D8" s="209">
        <f>Plan1!F224</f>
        <v>0</v>
      </c>
      <c r="E8" s="209">
        <f>Plan1!G224</f>
        <v>0</v>
      </c>
      <c r="F8" s="209">
        <f>Plan1!H224</f>
        <v>0</v>
      </c>
      <c r="G8" s="209">
        <f>Plan1!I224</f>
        <v>0</v>
      </c>
      <c r="H8" s="209">
        <f>Plan1!J224</f>
        <v>0</v>
      </c>
      <c r="I8" s="209">
        <f>Plan1!K224</f>
        <v>0</v>
      </c>
      <c r="J8" s="209">
        <f>Plan1!L224</f>
        <v>0</v>
      </c>
      <c r="K8" s="209">
        <f>Plan1!M224</f>
        <v>0</v>
      </c>
      <c r="L8" s="209">
        <f>Plan1!N224</f>
        <v>0</v>
      </c>
      <c r="M8" s="209">
        <f>Plan1!O224</f>
        <v>0</v>
      </c>
      <c r="N8" s="210"/>
    </row>
    <row r="9" spans="2:14" x14ac:dyDescent="0.25">
      <c r="B9" s="209">
        <v>6</v>
      </c>
      <c r="C9" s="209" t="str">
        <f>Plan1!E273</f>
        <v>10º CAMPEONATO ESPANHOL</v>
      </c>
      <c r="D9" s="209">
        <f>Plan1!F273</f>
        <v>0</v>
      </c>
      <c r="E9" s="209">
        <f>Plan1!G273</f>
        <v>0</v>
      </c>
      <c r="F9" s="209">
        <f>Plan1!H273</f>
        <v>0</v>
      </c>
      <c r="G9" s="209">
        <f>Plan1!I273</f>
        <v>0</v>
      </c>
      <c r="H9" s="209">
        <f>Plan1!J273</f>
        <v>0</v>
      </c>
      <c r="I9" s="209">
        <f>Plan1!K273</f>
        <v>0</v>
      </c>
      <c r="J9" s="209">
        <f>Plan1!L273</f>
        <v>0</v>
      </c>
      <c r="K9" s="209">
        <f>Plan1!M273</f>
        <v>0</v>
      </c>
      <c r="L9" s="209">
        <f>Plan1!N273</f>
        <v>0</v>
      </c>
      <c r="M9" s="209">
        <f>Plan1!O273</f>
        <v>0</v>
      </c>
      <c r="N9" s="210"/>
    </row>
    <row r="10" spans="2:14" x14ac:dyDescent="0.25">
      <c r="B10" s="210"/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</row>
    <row r="11" spans="2:14" x14ac:dyDescent="0.25">
      <c r="B11" s="210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210"/>
      <c r="N11" s="210"/>
    </row>
    <row r="12" spans="2:14" x14ac:dyDescent="0.25">
      <c r="B12" s="210"/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210"/>
    </row>
    <row r="13" spans="2:14" x14ac:dyDescent="0.25">
      <c r="B13" s="210"/>
      <c r="C13" s="210"/>
      <c r="D13" s="210"/>
      <c r="E13" s="210"/>
      <c r="F13" s="210"/>
      <c r="G13" s="210"/>
      <c r="H13" s="210"/>
      <c r="I13" s="210"/>
      <c r="J13" s="210"/>
      <c r="K13" s="210"/>
      <c r="L13" s="210"/>
      <c r="M13" s="210"/>
      <c r="N13" s="210"/>
    </row>
    <row r="14" spans="2:14" x14ac:dyDescent="0.25">
      <c r="B14" s="210"/>
      <c r="C14" s="210"/>
      <c r="D14" s="210"/>
      <c r="E14" s="210"/>
      <c r="F14" s="210"/>
      <c r="G14" s="210"/>
      <c r="H14" s="210"/>
      <c r="I14" s="210"/>
      <c r="J14" s="210"/>
      <c r="K14" s="210"/>
      <c r="L14" s="210"/>
      <c r="M14" s="210"/>
      <c r="N14" s="210"/>
    </row>
  </sheetData>
  <sheetProtection password="EE74" sheet="1" objects="1" scenarios="1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2014-07-25T19:02:26Z</dcterms:created>
  <dcterms:modified xsi:type="dcterms:W3CDTF">2016-03-03T15:01:56Z</dcterms:modified>
</cp:coreProperties>
</file>