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2" windowWidth="15600" windowHeight="8196"/>
  </bookViews>
  <sheets>
    <sheet name="Inglês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I116" i="1" l="1"/>
  <c r="I112" i="1"/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Y19" i="1" l="1"/>
  <c r="X22" i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19" i="1" l="1"/>
  <c r="AI19" i="1" s="1"/>
  <c r="AH24" i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N19" i="1"/>
  <c r="AH29" i="1"/>
  <c r="AI29" i="1" s="1"/>
  <c r="I29" i="1" s="1"/>
  <c r="AH34" i="1"/>
  <c r="AI34" i="1" s="1"/>
  <c r="E34" i="1" s="1"/>
  <c r="B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B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E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B304" i="1" s="1"/>
  <c r="I33" i="1"/>
  <c r="M27" i="1"/>
  <c r="I27" i="1"/>
  <c r="O23" i="1"/>
  <c r="G23" i="1"/>
  <c r="M20" i="1"/>
  <c r="I20" i="1"/>
  <c r="E20" i="1"/>
  <c r="E227" i="1" s="1"/>
  <c r="E23" i="1"/>
  <c r="E260" i="1" s="1"/>
  <c r="J29" i="1"/>
  <c r="L27" i="1"/>
  <c r="L23" i="1"/>
  <c r="H22" i="1"/>
  <c r="L20" i="1"/>
  <c r="H21" i="1"/>
  <c r="F31" i="1"/>
  <c r="G29" i="1"/>
  <c r="E29" i="1"/>
  <c r="E326" i="1" s="1"/>
  <c r="N31" i="1"/>
  <c r="N29" i="1"/>
  <c r="F29" i="1"/>
  <c r="O29" i="1"/>
  <c r="J31" i="1"/>
  <c r="K29" i="1"/>
  <c r="I21" i="1"/>
  <c r="G19" i="1"/>
  <c r="L34" i="1"/>
  <c r="H34" i="1"/>
  <c r="E21" i="1"/>
  <c r="B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B216" i="1" s="1"/>
  <c r="L31" i="1"/>
  <c r="H31" i="1"/>
  <c r="N23" i="1"/>
  <c r="J23" i="1"/>
  <c r="F23" i="1"/>
  <c r="I19" i="1"/>
  <c r="M19" i="1"/>
  <c r="I31" i="1"/>
  <c r="E31" i="1"/>
  <c r="E348" i="1" s="1"/>
  <c r="E22" i="1"/>
  <c r="B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B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B315" i="1" s="1"/>
  <c r="H28" i="1"/>
  <c r="O32" i="1"/>
  <c r="N28" i="1"/>
  <c r="F28" i="1"/>
  <c r="E26" i="1"/>
  <c r="E293" i="1" s="1"/>
  <c r="M32" i="1"/>
  <c r="E32" i="1"/>
  <c r="E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B337" i="1" s="1"/>
  <c r="N30" i="1"/>
  <c r="I30" i="1"/>
  <c r="L30" i="1"/>
</calcChain>
</file>

<file path=xl/sharedStrings.xml><?xml version="1.0" encoding="utf-8"?>
<sst xmlns="http://schemas.openxmlformats.org/spreadsheetml/2006/main" count="223" uniqueCount="96">
  <si>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</si>
  <si>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</si>
  <si>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</si>
  <si>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</si>
  <si>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</si>
  <si>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</si>
  <si>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</si>
  <si>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</si>
  <si>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</si>
  <si>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</si>
  <si>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</si>
  <si>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</si>
  <si>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</si>
  <si>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</si>
  <si>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</si>
  <si>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</si>
  <si>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</si>
  <si>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</si>
  <si>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</si>
  <si>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</si>
  <si>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</si>
  <si>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</si>
  <si>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</si>
  <si>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</si>
  <si>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</si>
  <si>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</si>
  <si>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</si>
  <si>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</si>
  <si>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</si>
  <si>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</si>
  <si>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</si>
  <si>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</si>
  <si>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</si>
  <si>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</si>
  <si>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</si>
  <si>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</si>
  <si>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</si>
  <si>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</si>
  <si>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</si>
  <si>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</si>
  <si>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</si>
  <si>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</si>
  <si>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</si>
  <si>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</si>
  <si>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</si>
  <si>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</si>
  <si>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</si>
  <si>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</si>
  <si>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</si>
  <si>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</si>
  <si>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</si>
  <si>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</si>
  <si>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</si>
  <si>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</si>
  <si>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</si>
  <si>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</si>
  <si>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</si>
  <si>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</si>
  <si>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</si>
  <si>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</si>
  <si>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</si>
  <si>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Liga Europa</t>
  </si>
  <si>
    <t xml:space="preserve">19 pontos Ranking - CHAMPIONS </t>
  </si>
  <si>
    <t xml:space="preserve">18 pontos Ranking - CHAMPIONS </t>
  </si>
  <si>
    <t>17 pontos Ranking - CHAMPIONS</t>
  </si>
  <si>
    <t>10 pontos Ranking - EUROPA LEAGUE</t>
  </si>
  <si>
    <t>9 pontos Ranking - EUROPA LEAGUE</t>
  </si>
  <si>
    <t>16 pontos Ranking - CHAMPIONS</t>
  </si>
  <si>
    <t>14 pontos Ranking - EUROPA LEAGUE</t>
  </si>
  <si>
    <t>13 pontos Ranking - EUROPA LEAGUE</t>
  </si>
  <si>
    <t>12 pontos Ranking - EUROPA LEAGUE</t>
  </si>
  <si>
    <t>11 pontos Ranking - EUROPA LEAGUE</t>
  </si>
  <si>
    <t>FC Van Persie</t>
  </si>
  <si>
    <t xml:space="preserve">Champions League </t>
  </si>
  <si>
    <t>Eliminado</t>
  </si>
  <si>
    <t>Galácticos C.F.R.</t>
  </si>
  <si>
    <t>5 pontos Ranking - ELIMINADO</t>
  </si>
  <si>
    <t>6 pontos Ranking - ELIMINADO</t>
  </si>
  <si>
    <t xml:space="preserve">7 pontos Ranking - ELIMINADO </t>
  </si>
  <si>
    <t>8 pontos Ranking - ELIMINADO</t>
  </si>
  <si>
    <t>15 pontos Ranking - CHAMPIONS</t>
  </si>
  <si>
    <t xml:space="preserve">25 pontos Ranking - CHAMPIONS </t>
  </si>
  <si>
    <t>Ninho Garcia FC</t>
  </si>
  <si>
    <t>Rock celeste F.C</t>
  </si>
  <si>
    <t>Sam peckinpah</t>
  </si>
  <si>
    <t>ProGamer2.0</t>
  </si>
  <si>
    <t>palestra vzt fc</t>
  </si>
  <si>
    <t>Leicester Esporte Club</t>
  </si>
  <si>
    <t>S.C. Jesner</t>
  </si>
  <si>
    <t xml:space="preserve"> Caaneludos FC </t>
  </si>
  <si>
    <t xml:space="preserve">PITA F7 </t>
  </si>
  <si>
    <t>DannieL M</t>
  </si>
  <si>
    <t>Negro-Jalde FC</t>
  </si>
  <si>
    <t>Fabrício M.N FC</t>
  </si>
  <si>
    <t>Os guerreiro 2017</t>
  </si>
  <si>
    <t>Maximum 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</si>
</sst>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4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12">
    <xf numFmtId="0" fontId="0" fillId="0" borderId="0" xfId="0"/>
    <xf numFmtId="0" fontId="1" fillId="3" borderId="4" xfId="0" applyFont="1" applyFill="1" applyBorder="1" applyAlignment="1" applyProtection="1">
      <alignment horizontal="center"/>
      <protection hidden="1"/>
    </xf>
    <xf numFmtId="0" fontId="1" fillId="4" borderId="4" xfId="0" applyFont="1" applyFill="1" applyBorder="1" applyAlignment="1" applyProtection="1">
      <alignment horizontal="center"/>
      <protection hidden="1"/>
    </xf>
    <xf numFmtId="0" fontId="1" fillId="4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4" borderId="5" xfId="0" applyFont="1" applyFill="1" applyBorder="1" applyAlignment="1" applyProtection="1">
      <alignment horizontal="center"/>
      <protection hidden="1"/>
    </xf>
    <xf numFmtId="1" fontId="1" fillId="4" borderId="5" xfId="0" applyNumberFormat="1" applyFont="1" applyFill="1" applyBorder="1" applyAlignment="1" applyProtection="1">
      <alignment horizontal="center"/>
      <protection hidden="1"/>
    </xf>
    <xf numFmtId="0" fontId="1" fillId="4" borderId="8" xfId="0" applyFont="1" applyFill="1" applyBorder="1" applyAlignment="1" applyProtection="1">
      <alignment horizontal="center"/>
      <protection hidden="1"/>
    </xf>
    <xf numFmtId="1" fontId="1" fillId="4" borderId="8" xfId="0" applyNumberFormat="1" applyFont="1" applyFill="1" applyBorder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0" fontId="1" fillId="2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17" xfId="0" applyFont="1" applyFill="1" applyBorder="1" applyProtection="1"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4" borderId="6" xfId="1" applyFont="1" applyFill="1" applyBorder="1" applyAlignment="1" applyProtection="1">
      <alignment horizontal="center"/>
      <protection hidden="1"/>
    </xf>
    <xf numFmtId="9" fontId="1" fillId="4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3" borderId="19" xfId="0" applyFont="1" applyFill="1" applyBorder="1" applyProtection="1">
      <protection hidden="1"/>
    </xf>
    <xf numFmtId="0" fontId="3" fillId="5" borderId="0" xfId="0" applyFont="1" applyFill="1" applyBorder="1" applyAlignment="1" applyProtection="1">
      <alignment vertical="center"/>
      <protection hidden="1"/>
    </xf>
    <xf numFmtId="0" fontId="10" fillId="5" borderId="0" xfId="0" applyFont="1" applyFill="1" applyBorder="1" applyAlignment="1" applyProtection="1">
      <alignment vertical="center"/>
      <protection hidden="1"/>
    </xf>
    <xf numFmtId="0" fontId="12" fillId="5" borderId="0" xfId="0" applyFont="1" applyFill="1" applyBorder="1" applyAlignment="1" applyProtection="1">
      <alignment vertical="center"/>
      <protection hidden="1"/>
    </xf>
    <xf numFmtId="0" fontId="1" fillId="7" borderId="5" xfId="0" applyFont="1" applyFill="1" applyBorder="1" applyAlignment="1" applyProtection="1">
      <alignment horizontal="center"/>
      <protection hidden="1"/>
    </xf>
    <xf numFmtId="1" fontId="1" fillId="7" borderId="5" xfId="0" applyNumberFormat="1" applyFont="1" applyFill="1" applyBorder="1" applyAlignment="1" applyProtection="1">
      <alignment horizontal="center"/>
      <protection hidden="1"/>
    </xf>
    <xf numFmtId="0" fontId="6" fillId="6" borderId="19" xfId="0" applyFont="1" applyFill="1" applyBorder="1" applyProtection="1">
      <protection hidden="1"/>
    </xf>
    <xf numFmtId="0" fontId="6" fillId="5" borderId="0" xfId="0" applyFont="1" applyFill="1" applyBorder="1" applyProtection="1">
      <protection hidden="1"/>
    </xf>
    <xf numFmtId="0" fontId="9" fillId="4" borderId="19" xfId="0" applyFont="1" applyFill="1" applyBorder="1" applyProtection="1">
      <protection hidden="1"/>
    </xf>
    <xf numFmtId="0" fontId="1" fillId="7" borderId="4" xfId="0" applyFont="1" applyFill="1" applyBorder="1" applyAlignment="1" applyProtection="1">
      <alignment horizontal="center"/>
      <protection hidden="1"/>
    </xf>
    <xf numFmtId="9" fontId="1" fillId="7" borderId="6" xfId="1" applyFont="1" applyFill="1" applyBorder="1" applyAlignment="1" applyProtection="1">
      <alignment horizontal="center"/>
      <protection hidden="1"/>
    </xf>
    <xf numFmtId="0" fontId="1" fillId="3" borderId="15" xfId="0" applyFont="1" applyFill="1" applyBorder="1" applyAlignment="1" applyProtection="1">
      <alignment horizont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1" fontId="1" fillId="3" borderId="16" xfId="0" applyNumberFormat="1" applyFont="1" applyFill="1" applyBorder="1" applyAlignment="1" applyProtection="1">
      <alignment horizontal="center"/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0" xfId="0" applyFont="1" applyBorder="1"/>
    <xf numFmtId="0" fontId="14" fillId="0" borderId="0" xfId="0" applyFont="1"/>
    <xf numFmtId="0" fontId="0" fillId="0" borderId="0" xfId="0" applyBorder="1"/>
    <xf numFmtId="0" fontId="2" fillId="5" borderId="0" xfId="0" applyFont="1" applyFill="1" applyProtection="1">
      <protection hidden="1"/>
    </xf>
    <xf numFmtId="0" fontId="15" fillId="0" borderId="21" xfId="0" applyFont="1" applyBorder="1" applyAlignment="1" applyProtection="1">
      <alignment vertical="center"/>
      <protection hidden="1"/>
    </xf>
    <xf numFmtId="0" fontId="15" fillId="0" borderId="23" xfId="0" applyFont="1" applyBorder="1" applyAlignment="1" applyProtection="1">
      <alignment vertical="center"/>
      <protection hidden="1"/>
    </xf>
    <xf numFmtId="0" fontId="15" fillId="0" borderId="25" xfId="0" applyFont="1" applyBorder="1" applyAlignment="1" applyProtection="1">
      <alignment vertical="center"/>
      <protection hidden="1"/>
    </xf>
    <xf numFmtId="0" fontId="15" fillId="0" borderId="26" xfId="0" applyFont="1" applyBorder="1" applyAlignment="1" applyProtection="1">
      <alignment vertical="center"/>
      <protection hidden="1"/>
    </xf>
    <xf numFmtId="0" fontId="6" fillId="0" borderId="20" xfId="0" applyFont="1" applyBorder="1" applyProtection="1">
      <protection hidden="1"/>
    </xf>
    <xf numFmtId="0" fontId="2" fillId="5" borderId="0" xfId="0" applyFont="1" applyFill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5" borderId="0" xfId="0" applyFont="1" applyFill="1" applyAlignment="1" applyProtection="1">
      <alignment horizontal="center"/>
      <protection hidden="1"/>
    </xf>
    <xf numFmtId="1" fontId="2" fillId="5" borderId="0" xfId="0" applyNumberFormat="1" applyFont="1" applyFill="1" applyAlignment="1" applyProtection="1">
      <alignment horizontal="center" vertic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vertical="center"/>
      <protection hidden="1"/>
    </xf>
    <xf numFmtId="0" fontId="2" fillId="0" borderId="0" xfId="0" applyFont="1"/>
    <xf numFmtId="0" fontId="1" fillId="0" borderId="0" xfId="0" applyFont="1" applyProtection="1">
      <protection hidden="1"/>
    </xf>
    <xf numFmtId="0" fontId="1" fillId="0" borderId="0" xfId="0" applyFont="1" applyBorder="1"/>
    <xf numFmtId="0" fontId="2" fillId="0" borderId="0" xfId="0" applyFont="1" applyBorder="1"/>
    <xf numFmtId="0" fontId="9" fillId="0" borderId="0" xfId="0" applyFont="1" applyProtection="1">
      <protection hidden="1"/>
    </xf>
    <xf numFmtId="0" fontId="9" fillId="5" borderId="0" xfId="0" applyFont="1" applyFill="1" applyBorder="1" applyProtection="1">
      <protection hidden="1"/>
    </xf>
    <xf numFmtId="0" fontId="9" fillId="0" borderId="0" xfId="0" applyFont="1"/>
    <xf numFmtId="0" fontId="17" fillId="0" borderId="0" xfId="0" applyFont="1" applyProtection="1">
      <protection hidden="1"/>
    </xf>
    <xf numFmtId="0" fontId="17" fillId="0" borderId="0" xfId="0" applyFont="1" applyBorder="1"/>
    <xf numFmtId="0" fontId="9" fillId="0" borderId="0" xfId="0" applyFont="1" applyBorder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5" fillId="0" borderId="5" xfId="0" applyFont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1" fillId="5" borderId="0" xfId="0" applyFont="1" applyFill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right" vertical="center"/>
      <protection hidden="1"/>
    </xf>
    <xf numFmtId="0" fontId="15" fillId="0" borderId="22" xfId="0" applyFont="1" applyBorder="1" applyAlignment="1" applyProtection="1">
      <alignment horizontal="right" vertical="center"/>
      <protection hidden="1"/>
    </xf>
    <xf numFmtId="0" fontId="15" fillId="0" borderId="23" xfId="0" applyFont="1" applyBorder="1" applyAlignment="1" applyProtection="1">
      <alignment horizontal="right" vertical="center"/>
      <protection hidden="1"/>
    </xf>
    <xf numFmtId="0" fontId="15" fillId="0" borderId="0" xfId="0" applyFont="1" applyBorder="1" applyAlignment="1" applyProtection="1">
      <alignment horizontal="right" vertical="center"/>
      <protection hidden="1"/>
    </xf>
    <xf numFmtId="0" fontId="15" fillId="0" borderId="24" xfId="0" applyFont="1" applyBorder="1" applyAlignment="1" applyProtection="1">
      <alignment horizontal="right" vertical="center"/>
      <protection hidden="1"/>
    </xf>
    <xf numFmtId="0" fontId="15" fillId="0" borderId="25" xfId="0" applyFont="1" applyBorder="1" applyAlignment="1" applyProtection="1">
      <alignment horizontal="right" vertical="center"/>
      <protection hidden="1"/>
    </xf>
    <xf numFmtId="0" fontId="15" fillId="0" borderId="26" xfId="0" applyFont="1" applyBorder="1" applyAlignment="1" applyProtection="1">
      <alignment horizontal="right" vertical="center"/>
      <protection hidden="1"/>
    </xf>
    <xf numFmtId="0" fontId="15" fillId="0" borderId="27" xfId="0" applyFont="1" applyBorder="1" applyAlignment="1" applyProtection="1">
      <alignment horizontal="right" vertical="center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16" fillId="0" borderId="27" xfId="0" applyFont="1" applyBorder="1" applyAlignment="1" applyProtection="1">
      <alignment horizontal="center" vertical="center"/>
      <protection hidden="1"/>
    </xf>
    <xf numFmtId="0" fontId="15" fillId="0" borderId="21" xfId="0" applyFont="1" applyBorder="1" applyAlignment="1" applyProtection="1">
      <alignment horizontal="center" vertical="center" wrapText="1"/>
      <protection hidden="1"/>
    </xf>
    <xf numFmtId="0" fontId="15" fillId="0" borderId="22" xfId="0" applyFont="1" applyBorder="1" applyAlignment="1" applyProtection="1">
      <alignment horizontal="center" vertical="center" wrapText="1"/>
      <protection hidden="1"/>
    </xf>
    <xf numFmtId="0" fontId="15" fillId="0" borderId="0" xfId="0" applyFont="1" applyBorder="1" applyAlignment="1" applyProtection="1">
      <alignment horizontal="center" vertical="center" wrapText="1"/>
      <protection hidden="1"/>
    </xf>
    <xf numFmtId="0" fontId="15" fillId="0" borderId="24" xfId="0" applyFont="1" applyBorder="1" applyAlignment="1" applyProtection="1">
      <alignment horizontal="center" vertical="center" wrapText="1"/>
      <protection hidden="1"/>
    </xf>
    <xf numFmtId="0" fontId="15" fillId="0" borderId="26" xfId="0" applyFont="1" applyBorder="1" applyAlignment="1" applyProtection="1">
      <alignment horizontal="center" vertical="center" wrapText="1"/>
      <protection hidden="1"/>
    </xf>
    <xf numFmtId="0" fontId="15" fillId="0" borderId="27" xfId="0" applyFont="1" applyBorder="1" applyAlignment="1" applyProtection="1">
      <alignment horizontal="center" vertical="center" wrapText="1"/>
      <protection hidden="1"/>
    </xf>
    <xf numFmtId="0" fontId="15" fillId="0" borderId="21" xfId="0" applyFont="1" applyBorder="1" applyAlignment="1" applyProtection="1">
      <alignment horizontal="right" vertical="center" wrapText="1"/>
      <protection hidden="1"/>
    </xf>
    <xf numFmtId="0" fontId="15" fillId="0" borderId="22" xfId="0" applyFont="1" applyBorder="1" applyAlignment="1" applyProtection="1">
      <alignment horizontal="right" vertical="center" wrapText="1"/>
      <protection hidden="1"/>
    </xf>
    <xf numFmtId="0" fontId="15" fillId="0" borderId="0" xfId="0" applyFont="1" applyBorder="1" applyAlignment="1" applyProtection="1">
      <alignment horizontal="right" vertical="center" wrapText="1"/>
      <protection hidden="1"/>
    </xf>
    <xf numFmtId="0" fontId="15" fillId="0" borderId="24" xfId="0" applyFont="1" applyBorder="1" applyAlignment="1" applyProtection="1">
      <alignment horizontal="right" vertical="center" wrapText="1"/>
      <protection hidden="1"/>
    </xf>
    <xf numFmtId="0" fontId="15" fillId="0" borderId="26" xfId="0" applyFont="1" applyBorder="1" applyAlignment="1" applyProtection="1">
      <alignment horizontal="right" vertical="center" wrapText="1"/>
      <protection hidden="1"/>
    </xf>
    <xf numFmtId="0" fontId="15" fillId="0" borderId="27" xfId="0" applyFont="1" applyBorder="1" applyAlignment="1" applyProtection="1">
      <alignment horizontal="right" vertical="center" wrapText="1"/>
      <protection hidden="1"/>
    </xf>
    <xf numFmtId="0" fontId="18" fillId="0" borderId="21" xfId="0" applyFont="1" applyBorder="1" applyAlignment="1" applyProtection="1">
      <alignment horizontal="right" vertical="center" wrapText="1"/>
      <protection hidden="1"/>
    </xf>
    <xf numFmtId="0" fontId="18" fillId="0" borderId="22" xfId="0" applyFont="1" applyBorder="1" applyAlignment="1" applyProtection="1">
      <alignment horizontal="righ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24" xfId="0" applyFont="1" applyBorder="1" applyAlignment="1" applyProtection="1">
      <alignment horizontal="right" vertical="center" wrapText="1"/>
      <protection hidden="1"/>
    </xf>
    <xf numFmtId="0" fontId="18" fillId="0" borderId="26" xfId="0" applyFont="1" applyBorder="1" applyAlignment="1" applyProtection="1">
      <alignment horizontal="right" vertical="center" wrapText="1"/>
      <protection hidden="1"/>
    </xf>
    <xf numFmtId="0" fontId="18" fillId="0" borderId="27" xfId="0" applyFont="1" applyBorder="1" applyAlignment="1" applyProtection="1">
      <alignment horizontal="right" vertical="center" wrapText="1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285750</xdr:colOff>
      <xdr:row>6</xdr:row>
      <xdr:rowOff>149679</xdr:rowOff>
    </xdr:from>
    <xdr:to>
      <xdr:col>14</xdr:col>
      <xdr:colOff>311870</xdr:colOff>
      <xdr:row>16</xdr:row>
      <xdr:rowOff>126676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0393" y="2435679"/>
          <a:ext cx="2626179" cy="2018068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190502</xdr:colOff>
      <xdr:row>0</xdr:row>
      <xdr:rowOff>68035</xdr:rowOff>
    </xdr:from>
    <xdr:to>
      <xdr:col>5</xdr:col>
      <xdr:colOff>320595</xdr:colOff>
      <xdr:row>8</xdr:row>
      <xdr:rowOff>160564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323" y="258535"/>
          <a:ext cx="2694214" cy="1616529"/>
        </a:xfrm>
        <a:prstGeom prst="rect">
          <a:avLst/>
        </a:prstGeom>
      </xdr:spPr>
    </xdr:pic>
    <xdr:clientData/>
  </xdr:twoCellAnchor>
  <xdr:twoCellAnchor editAs="oneCell">
    <xdr:from>
      <xdr:col>3</xdr:col>
      <xdr:colOff>141515</xdr:colOff>
      <xdr:row>10</xdr:row>
      <xdr:rowOff>54429</xdr:rowOff>
    </xdr:from>
    <xdr:to>
      <xdr:col>6</xdr:col>
      <xdr:colOff>43542</xdr:colOff>
      <xdr:row>16</xdr:row>
      <xdr:rowOff>74755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9829" y="1948543"/>
          <a:ext cx="2939142" cy="1315726"/>
        </a:xfrm>
        <a:prstGeom prst="rect">
          <a:avLst/>
        </a:prstGeom>
      </xdr:spPr>
    </xdr:pic>
    <xdr:clientData/>
  </xdr:twoCellAnchor>
  <xdr:oneCellAnchor>
    <xdr:from>
      <xdr:col>6</xdr:col>
      <xdr:colOff>158302</xdr:colOff>
      <xdr:row>0</xdr:row>
      <xdr:rowOff>48256</xdr:rowOff>
    </xdr:from>
    <xdr:ext cx="4370156" cy="1469890"/>
    <xdr:sp macro="" textlink="">
      <xdr:nvSpPr>
        <xdr:cNvPr id="3" name="Retângulo 2"/>
        <xdr:cNvSpPr/>
      </xdr:nvSpPr>
      <xdr:spPr>
        <a:xfrm>
          <a:off x="4403731" y="48256"/>
          <a:ext cx="4370156" cy="146989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pt-BR" sz="4400" b="1" cap="none" spc="300">
              <a:ln w="11430" cmpd="sng">
                <a:solidFill>
                  <a:sysClr val="windowText" lastClr="000000"/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63500">
                  <a:schemeClr val="accent1">
                    <a:satMod val="175000"/>
                    <a:alpha val="40000"/>
                  </a:schemeClr>
                </a:glow>
              </a:effectLst>
            </a:rPr>
            <a:t>CAMPEONATO </a:t>
          </a:r>
        </a:p>
        <a:p>
          <a:pPr algn="ctr"/>
          <a:r>
            <a:rPr lang="pt-BR" sz="4400" b="1" cap="none" spc="300">
              <a:ln w="11430" cmpd="sng">
                <a:solidFill>
                  <a:sysClr val="windowText" lastClr="000000"/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63500">
                  <a:schemeClr val="accent1">
                    <a:satMod val="175000"/>
                    <a:alpha val="40000"/>
                  </a:schemeClr>
                </a:glow>
              </a:effectLst>
            </a:rPr>
            <a:t>INGLÊS 2017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391"/>
  <sheetViews>
    <sheetView showGridLines="0" showRowColHeaders="0" tabSelected="1" zoomScale="70" zoomScaleNormal="70" workbookViewId="0">
      <selection activeCell="AE16" sqref="AE16"/>
    </sheetView>
  </sheetViews>
  <sheetFormatPr defaultColWidth="9.109375" defaultRowHeight="14.4" x14ac:dyDescent="0.3"/>
  <cols>
    <col min="1" max="1" width="9.109375" style="4"/>
    <col min="2" max="3" width="4.33203125" style="4" customWidth="1"/>
    <col min="4" max="4" width="8" style="4" bestFit="1" customWidth="1"/>
    <col min="5" max="5" width="30.44140625" style="4" bestFit="1" customWidth="1"/>
    <col min="6" max="6" width="5.88671875" style="4" customWidth="1"/>
    <col min="7" max="7" width="5.44140625" style="4" bestFit="1" customWidth="1"/>
    <col min="8" max="9" width="6.6640625" style="4" bestFit="1" customWidth="1"/>
    <col min="10" max="10" width="4.44140625" style="4" customWidth="1"/>
    <col min="11" max="11" width="5.5546875" style="4" customWidth="1"/>
    <col min="12" max="12" width="6.5546875" style="4" customWidth="1"/>
    <col min="13" max="13" width="7.5546875" style="4" bestFit="1" customWidth="1"/>
    <col min="14" max="14" width="8.109375" style="4" bestFit="1" customWidth="1"/>
    <col min="15" max="15" width="10.44140625" style="4" bestFit="1" customWidth="1"/>
    <col min="16" max="17" width="4.33203125" style="4" customWidth="1"/>
    <col min="18" max="18" width="6.109375" style="4" customWidth="1"/>
    <col min="19" max="19" width="11.109375" style="4" customWidth="1"/>
    <col min="20" max="20" width="27" style="57" customWidth="1"/>
    <col min="21" max="21" width="5.88671875" style="20" customWidth="1"/>
    <col min="22" max="22" width="34.33203125" style="20" customWidth="1"/>
    <col min="23" max="23" width="7.109375" style="20" customWidth="1"/>
    <col min="24" max="28" width="6.109375" style="20" customWidth="1"/>
    <col min="29" max="29" width="5.88671875" style="20" customWidth="1"/>
    <col min="30" max="30" width="6.109375" style="20" customWidth="1"/>
    <col min="31" max="31" width="6.44140625" style="20" customWidth="1"/>
    <col min="32" max="32" width="11" style="20" customWidth="1"/>
    <col min="33" max="34" width="16.33203125" style="20" bestFit="1" customWidth="1"/>
    <col min="35" max="35" width="9.5546875" style="20" bestFit="1" customWidth="1"/>
    <col min="36" max="36" width="9.109375" style="20"/>
    <col min="37" max="16384" width="9.109375" style="4"/>
  </cols>
  <sheetData>
    <row r="1" spans="2:17" ht="15" customHeight="1" x14ac:dyDescent="0.3">
      <c r="H1" s="74"/>
      <c r="I1" s="74"/>
      <c r="J1" s="74"/>
      <c r="K1" s="74"/>
      <c r="L1" s="74"/>
      <c r="M1" s="74"/>
      <c r="N1" s="74"/>
      <c r="O1" s="74"/>
    </row>
    <row r="2" spans="2:17" ht="15" customHeight="1" x14ac:dyDescent="0.3">
      <c r="H2" s="74"/>
      <c r="I2" s="74"/>
      <c r="J2" s="74"/>
      <c r="K2" s="74"/>
      <c r="L2" s="74"/>
      <c r="M2" s="74"/>
      <c r="N2" s="74"/>
      <c r="O2" s="74"/>
    </row>
    <row r="3" spans="2:17" ht="15" customHeight="1" x14ac:dyDescent="0.3">
      <c r="H3" s="74"/>
      <c r="I3" s="74"/>
      <c r="J3" s="74"/>
      <c r="K3" s="74"/>
      <c r="L3" s="74"/>
      <c r="M3" s="74"/>
      <c r="N3" s="74"/>
      <c r="O3" s="74"/>
    </row>
    <row r="4" spans="2:17" ht="15" customHeight="1" x14ac:dyDescent="0.3">
      <c r="H4" s="74"/>
      <c r="I4" s="74"/>
      <c r="J4" s="74"/>
      <c r="K4" s="74"/>
      <c r="L4" s="74"/>
      <c r="M4" s="74"/>
      <c r="N4" s="74"/>
      <c r="O4" s="74"/>
    </row>
    <row r="5" spans="2:17" x14ac:dyDescent="0.3">
      <c r="H5" s="74"/>
      <c r="I5" s="74"/>
      <c r="J5" s="74"/>
      <c r="K5" s="74"/>
      <c r="L5" s="74"/>
      <c r="M5" s="74"/>
      <c r="N5" s="74"/>
      <c r="O5" s="74"/>
    </row>
    <row r="6" spans="2:17" x14ac:dyDescent="0.3">
      <c r="H6" s="74"/>
      <c r="I6" s="74"/>
      <c r="J6" s="74"/>
      <c r="K6" s="74"/>
      <c r="L6" s="74"/>
      <c r="M6" s="74"/>
      <c r="N6" s="74"/>
      <c r="O6" s="74"/>
    </row>
    <row r="7" spans="2:17" x14ac:dyDescent="0.3">
      <c r="H7" s="74"/>
      <c r="I7" s="74"/>
      <c r="J7" s="74"/>
      <c r="K7" s="74"/>
      <c r="L7" s="74"/>
      <c r="M7" s="74"/>
      <c r="N7" s="74"/>
      <c r="O7" s="74"/>
    </row>
    <row r="11" spans="2:17" ht="15" customHeight="1" x14ac:dyDescent="0.3"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2"/>
      <c r="Q11" s="22"/>
    </row>
    <row r="12" spans="2:17" ht="15" customHeight="1" x14ac:dyDescent="0.3">
      <c r="B12" s="22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2"/>
      <c r="Q12" s="22"/>
    </row>
    <row r="13" spans="2:17" ht="24" customHeight="1" x14ac:dyDescent="0.3">
      <c r="B13" s="22"/>
      <c r="C13" s="23"/>
      <c r="D13" s="23"/>
      <c r="E13" s="24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2"/>
      <c r="Q13" s="22"/>
    </row>
    <row r="15" spans="2:17" ht="17.25" customHeight="1" x14ac:dyDescent="0.3"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2:17" ht="15" customHeight="1" x14ac:dyDescent="0.3"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</row>
    <row r="17" spans="4:35" ht="15.75" customHeight="1" thickBot="1" x14ac:dyDescent="0.35"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</row>
    <row r="18" spans="4:35" ht="15" thickBot="1" x14ac:dyDescent="0.35">
      <c r="D18" s="16" t="s">
        <v>0</v>
      </c>
      <c r="E18" s="14" t="s">
        <v>1</v>
      </c>
      <c r="F18" s="14" t="s">
        <v>52</v>
      </c>
      <c r="G18" s="14" t="s">
        <v>2</v>
      </c>
      <c r="H18" s="14" t="s">
        <v>53</v>
      </c>
      <c r="I18" s="14" t="s">
        <v>54</v>
      </c>
      <c r="J18" s="14" t="s">
        <v>55</v>
      </c>
      <c r="K18" s="14" t="s">
        <v>56</v>
      </c>
      <c r="L18" s="14" t="s">
        <v>57</v>
      </c>
      <c r="M18" s="14" t="s">
        <v>58</v>
      </c>
      <c r="N18" s="14" t="s">
        <v>3</v>
      </c>
      <c r="O18" s="15" t="s">
        <v>59</v>
      </c>
      <c r="R18" s="37" t="s">
        <v>4</v>
      </c>
      <c r="U18" s="47" t="s">
        <v>0</v>
      </c>
      <c r="V18" s="47" t="s">
        <v>5</v>
      </c>
      <c r="W18" s="47" t="s">
        <v>52</v>
      </c>
      <c r="X18" s="47" t="s">
        <v>2</v>
      </c>
      <c r="Y18" s="47" t="s">
        <v>53</v>
      </c>
      <c r="Z18" s="47" t="s">
        <v>54</v>
      </c>
      <c r="AA18" s="47" t="s">
        <v>55</v>
      </c>
      <c r="AB18" s="47" t="s">
        <v>56</v>
      </c>
      <c r="AC18" s="47" t="s">
        <v>6</v>
      </c>
      <c r="AD18" s="47" t="s">
        <v>7</v>
      </c>
      <c r="AE18" s="47" t="s">
        <v>8</v>
      </c>
      <c r="AF18" s="47" t="s">
        <v>59</v>
      </c>
      <c r="AG18" s="47" t="s">
        <v>9</v>
      </c>
      <c r="AH18" s="47" t="s">
        <v>10</v>
      </c>
      <c r="AI18" s="48" t="s">
        <v>11</v>
      </c>
    </row>
    <row r="19" spans="4:35" x14ac:dyDescent="0.3">
      <c r="D19" s="32" t="s">
        <v>12</v>
      </c>
      <c r="E19" s="33" t="str">
        <f>VLOOKUP(AI19,$U$19:$AH$34,2)</f>
        <v>Maximum EC</v>
      </c>
      <c r="F19" s="33">
        <f>VLOOKUP(AI19,$U$19:$AH$34,3)</f>
        <v>0</v>
      </c>
      <c r="G19" s="33">
        <f>VLOOKUP(AI19,$U$19:$AH$34,4)</f>
        <v>0</v>
      </c>
      <c r="H19" s="34">
        <f>VLOOKUP(AI19,$U$19:$AH$34,5)</f>
        <v>0</v>
      </c>
      <c r="I19" s="34">
        <f>VLOOKUP(AI19,$U$19:$AH$34,6)</f>
        <v>0</v>
      </c>
      <c r="J19" s="34">
        <f>VLOOKUP(AI19,$U$19:$AH$34,7)</f>
        <v>0</v>
      </c>
      <c r="K19" s="34">
        <f>VLOOKUP(AI19,$U$19:$AH$34,8)</f>
        <v>0</v>
      </c>
      <c r="L19" s="34">
        <f>VLOOKUP(AI19,$U$19:$AH$34,9)</f>
        <v>0</v>
      </c>
      <c r="M19" s="34">
        <f>VLOOKUP(AI19,$U$19:$AH$34,10)</f>
        <v>0</v>
      </c>
      <c r="N19" s="33">
        <f>VLOOKUP(AI19,$U$19:$AH$34,11)</f>
        <v>0</v>
      </c>
      <c r="O19" s="35">
        <f>VLOOKUP(AI19,$U$19:$AH$34,12)</f>
        <v>0</v>
      </c>
      <c r="R19" s="37" t="s">
        <v>13</v>
      </c>
      <c r="U19" s="47">
        <v>1</v>
      </c>
      <c r="V19" s="49" t="s">
        <v>82</v>
      </c>
      <c r="W19" s="47">
        <f>COUNT(H42,F53,H63,H82,F91,F102,F117,H126,F141,H147,F165,H178,F185,H197,H209)</f>
        <v>0</v>
      </c>
      <c r="X19" s="47">
        <f>SUM(Q42,C53,Q63,Q82,C91,C102,C117,Q126,C141,Q147,C165,Q178,C185,Q197,Q209)</f>
        <v>0</v>
      </c>
      <c r="Y19" s="47">
        <f>SUM(COUNTIFS($C$39:$C$214,3,$D$39:$D$214,V19),COUNTIFS($I$39:$I$214,V19,$Q$39:$Q$214,3))</f>
        <v>0</v>
      </c>
      <c r="Z19" s="47">
        <f>SUM(COUNTIFS($C$39:$C$214,2,$D$39:$D$214,V19),COUNTIFS($I$39:$I$214,V19,$Q$39:$Q$214,2))</f>
        <v>0</v>
      </c>
      <c r="AA19" s="47">
        <f>SUM(COUNTIFS($C$39:$C$214,1,$D$39:$D$214,V19),COUNTIFS($I$39:$I$214,V19,$Q$39:$Q$214,1))</f>
        <v>0</v>
      </c>
      <c r="AB19" s="47">
        <f>SUM(COUNTIFS($C$39:$C$214,0,$D$39:$D$214,V19),COUNTIFS($I$39:$I$214,V19,$Q$39:$Q$214,0))</f>
        <v>0</v>
      </c>
      <c r="AC19" s="50">
        <f>SUM(H42,F53,H63,H82,F91,F102,F117,H126,F141,H147,F165,H178,F185,H197,H209)</f>
        <v>0</v>
      </c>
      <c r="AD19" s="50">
        <f>SUM(H185,F178,H165,F147,H141,F126,H117,H102,F197,H91,F82,F63,H53,F42,F209)</f>
        <v>0</v>
      </c>
      <c r="AE19" s="50">
        <f>AC19-AD19</f>
        <v>0</v>
      </c>
      <c r="AF19" s="50">
        <f>IF(OR($F$39="",$H$39=""),0,(X19/(W19*3)))</f>
        <v>0</v>
      </c>
      <c r="AG19" s="47">
        <f>(X19*10^10)+((AC19+5000)*10^6)+(AE19*10)+U19</f>
        <v>5000000001</v>
      </c>
      <c r="AH19" s="47">
        <f>LARGE($AG$19:$AG$34,U19)</f>
        <v>5000000016</v>
      </c>
      <c r="AI19" s="48">
        <f>MATCH(AH19,$AG$19:$AG$34,0)</f>
        <v>16</v>
      </c>
    </row>
    <row r="20" spans="4:35" x14ac:dyDescent="0.3">
      <c r="D20" s="1" t="s">
        <v>14</v>
      </c>
      <c r="E20" s="9" t="str">
        <f t="shared" ref="E20:E34" si="0">VLOOKUP(AI20,$U$19:$AH$34,2)</f>
        <v>Os guerreiro 2017</v>
      </c>
      <c r="F20" s="9">
        <f t="shared" ref="F20:F34" si="1">VLOOKUP(AI20,$U$19:$AH$34,3)</f>
        <v>0</v>
      </c>
      <c r="G20" s="9">
        <f t="shared" ref="G20:G34" si="2">VLOOKUP(AI20,$U$19:$AH$34,4)</f>
        <v>0</v>
      </c>
      <c r="H20" s="10">
        <f t="shared" ref="H20:H34" si="3">VLOOKUP(AI20,$U$19:$AH$34,5)</f>
        <v>0</v>
      </c>
      <c r="I20" s="10">
        <f t="shared" ref="I20:I34" si="4">VLOOKUP(AI20,$U$19:$AH$34,6)</f>
        <v>0</v>
      </c>
      <c r="J20" s="10">
        <f t="shared" ref="J20:J34" si="5">VLOOKUP(AI20,$U$19:$AH$34,7)</f>
        <v>0</v>
      </c>
      <c r="K20" s="10">
        <f t="shared" ref="K20:K34" si="6">VLOOKUP(AI20,$U$19:$AH$34,8)</f>
        <v>0</v>
      </c>
      <c r="L20" s="10">
        <f t="shared" ref="L20:L34" si="7">VLOOKUP(AI20,$U$19:$AH$34,9)</f>
        <v>0</v>
      </c>
      <c r="M20" s="10">
        <f t="shared" ref="M20:M34" si="8">VLOOKUP(AI20,$U$19:$AH$34,10)</f>
        <v>0</v>
      </c>
      <c r="N20" s="9">
        <f t="shared" ref="N20:N34" si="9">VLOOKUP(AI20,$U$19:$AH$34,11)</f>
        <v>0</v>
      </c>
      <c r="O20" s="17">
        <f t="shared" ref="O20:O34" si="10">VLOOKUP(AI20,$U$19:$AH$34,12)</f>
        <v>0</v>
      </c>
      <c r="R20" s="37" t="s">
        <v>46</v>
      </c>
      <c r="U20" s="47">
        <v>2</v>
      </c>
      <c r="V20" s="47" t="s">
        <v>83</v>
      </c>
      <c r="W20" s="47">
        <f>COUNT(F44,F56,H66,H75,F92,H106,F113,H123,F135,H150,F161,H177,H186,H198,F209)</f>
        <v>0</v>
      </c>
      <c r="X20" s="47">
        <f>SUM(C44,C56,Q66,Q75,C92,Q106,C113,Q123,C135,Q150,C161,Q177,Q186,Q198,C209)</f>
        <v>0</v>
      </c>
      <c r="Y20" s="47">
        <f>SUM(COUNTIFS($C$39:$C$214,3,$D$39:$D$214,V20),COUNTIFS($I$39:$I$214,V20,$Q$39:$Q$214,3))</f>
        <v>0</v>
      </c>
      <c r="Z20" s="47">
        <f>SUM(COUNTIFS($C$39:$C$214,2,$D$39:$D$214,V20),COUNTIFS($I$39:$I$214,V20,$Q$39:$Q$214,2))</f>
        <v>0</v>
      </c>
      <c r="AA20" s="47">
        <f>SUM(COUNTIFS($C$39:$C$214,1,$D$39:$D$214,V20),COUNTIFS($I$39:$I$214,V20,$Q$39:$Q$214,1))</f>
        <v>0</v>
      </c>
      <c r="AB20" s="47">
        <f>SUM(COUNTIFS($C$39:$C$214,0,$D$39:$D$214,V20),COUNTIFS($I$39:$I$214,V20,$Q$39:$Q$214,0))</f>
        <v>0</v>
      </c>
      <c r="AC20" s="50">
        <f>SUM(F44,F56,H66,H75,F92,H106,F113,H123,F135,H150,F161,H177,H186,H198,F209)</f>
        <v>0</v>
      </c>
      <c r="AD20" s="50">
        <f>SUM(H44,H56,F66,F75,H92,F106,H113,F123,H135,F150,H161,F177,F186,F198,H209)</f>
        <v>0</v>
      </c>
      <c r="AE20" s="50">
        <f t="shared" ref="AE20:AE34" si="11">AC20-AD20</f>
        <v>0</v>
      </c>
      <c r="AF20" s="50">
        <f t="shared" ref="AF20:AF34" si="12">IF(OR($F$39="",$H$39=""),0,(X20/(W20*3)))</f>
        <v>0</v>
      </c>
      <c r="AG20" s="47">
        <f t="shared" ref="AG20:AG34" si="13">(X20*10^10)+((AC20+5000)*10^6)+(AE20*10)+U20</f>
        <v>5000000002</v>
      </c>
      <c r="AH20" s="47">
        <f t="shared" ref="AH20:AH34" si="14">LARGE($AG$19:$AG$34,U20)</f>
        <v>5000000015</v>
      </c>
      <c r="AI20" s="48">
        <f t="shared" ref="AI20:AI34" si="15">MATCH(AH20,$AG$19:$AG$34,0)</f>
        <v>15</v>
      </c>
    </row>
    <row r="21" spans="4:35" x14ac:dyDescent="0.3">
      <c r="D21" s="1" t="s">
        <v>15</v>
      </c>
      <c r="E21" s="9" t="str">
        <f t="shared" si="0"/>
        <v>Fabrício M.N FC</v>
      </c>
      <c r="F21" s="9">
        <f t="shared" si="1"/>
        <v>0</v>
      </c>
      <c r="G21" s="9">
        <f t="shared" si="2"/>
        <v>0</v>
      </c>
      <c r="H21" s="10">
        <f t="shared" si="3"/>
        <v>0</v>
      </c>
      <c r="I21" s="10">
        <f t="shared" si="4"/>
        <v>0</v>
      </c>
      <c r="J21" s="10">
        <f t="shared" si="5"/>
        <v>0</v>
      </c>
      <c r="K21" s="10">
        <f t="shared" si="6"/>
        <v>0</v>
      </c>
      <c r="L21" s="10">
        <f t="shared" si="7"/>
        <v>0</v>
      </c>
      <c r="M21" s="10">
        <f t="shared" si="8"/>
        <v>0</v>
      </c>
      <c r="N21" s="9">
        <f t="shared" si="9"/>
        <v>0</v>
      </c>
      <c r="O21" s="17">
        <f t="shared" si="10"/>
        <v>0</v>
      </c>
      <c r="R21" s="37" t="s">
        <v>47</v>
      </c>
      <c r="U21" s="47">
        <v>3</v>
      </c>
      <c r="V21" s="47" t="s">
        <v>84</v>
      </c>
      <c r="W21" s="47">
        <f>COUNT(H44,F51,H69,F79,H88,F104,H115,F129,H138,F151,H163,F178,H183,H200,F210)</f>
        <v>0</v>
      </c>
      <c r="X21" s="47">
        <f>SUM(Q44,C51,Q69,C79,Q88,C104,Q115,C129,Q138,C151,Q163,C178,Q183,Q200,C210)</f>
        <v>0</v>
      </c>
      <c r="Y21" s="47">
        <f t="shared" ref="Y21:Y34" si="16">SUM(COUNTIFS($C$39:$C$214,3,$D$39:$D$214,V21),COUNTIFS($I$39:$I$214,V21,$Q$39:$Q$214,3))</f>
        <v>0</v>
      </c>
      <c r="Z21" s="47">
        <f t="shared" ref="Z21:Z34" si="17">SUM(COUNTIFS($C$39:$C$214,2,$D$39:$D$214,V21),COUNTIFS($I$39:$I$214,V21,$Q$39:$Q$214,2))</f>
        <v>0</v>
      </c>
      <c r="AA21" s="47">
        <f t="shared" ref="AA21:AA34" si="18">SUM(COUNTIFS($C$39:$C$214,1,$D$39:$D$214,V21),COUNTIFS($I$39:$I$214,V21,$Q$39:$Q$214,1))</f>
        <v>0</v>
      </c>
      <c r="AB21" s="47">
        <f t="shared" ref="AB21:AB34" si="19">SUM(COUNTIFS($C$39:$C$214,0,$D$39:$D$214,V21),COUNTIFS($I$39:$I$214,V21,$Q$39:$Q$214,0))</f>
        <v>0</v>
      </c>
      <c r="AC21" s="50">
        <f>SUM(H44,F51,H69,F79,H88,F104,H115,F129,H138,F151,H163,F178,H183,H200,F210)</f>
        <v>0</v>
      </c>
      <c r="AD21" s="50">
        <f>SUM(H210,F200,F183,H178,F163,H151,F138,H129,F115,H104,F88,H79,F69,H51,F44)</f>
        <v>0</v>
      </c>
      <c r="AE21" s="50">
        <f t="shared" si="11"/>
        <v>0</v>
      </c>
      <c r="AF21" s="50">
        <f t="shared" si="12"/>
        <v>0</v>
      </c>
      <c r="AG21" s="47">
        <f t="shared" si="13"/>
        <v>5000000003</v>
      </c>
      <c r="AH21" s="47">
        <f t="shared" si="14"/>
        <v>5000000014</v>
      </c>
      <c r="AI21" s="48">
        <f t="shared" si="15"/>
        <v>14</v>
      </c>
    </row>
    <row r="22" spans="4:35" x14ac:dyDescent="0.3">
      <c r="D22" s="1" t="s">
        <v>16</v>
      </c>
      <c r="E22" s="9" t="str">
        <f t="shared" si="0"/>
        <v>Negro-Jalde FC</v>
      </c>
      <c r="F22" s="9">
        <f t="shared" si="1"/>
        <v>0</v>
      </c>
      <c r="G22" s="9">
        <f t="shared" si="2"/>
        <v>0</v>
      </c>
      <c r="H22" s="10">
        <f t="shared" si="3"/>
        <v>0</v>
      </c>
      <c r="I22" s="10">
        <f t="shared" si="4"/>
        <v>0</v>
      </c>
      <c r="J22" s="10">
        <f t="shared" si="5"/>
        <v>0</v>
      </c>
      <c r="K22" s="10">
        <f t="shared" si="6"/>
        <v>0</v>
      </c>
      <c r="L22" s="10">
        <f t="shared" si="7"/>
        <v>0</v>
      </c>
      <c r="M22" s="10">
        <f t="shared" si="8"/>
        <v>0</v>
      </c>
      <c r="N22" s="9">
        <f t="shared" si="9"/>
        <v>0</v>
      </c>
      <c r="O22" s="17">
        <f t="shared" si="10"/>
        <v>0</v>
      </c>
      <c r="R22" s="37" t="s">
        <v>48</v>
      </c>
      <c r="U22" s="47">
        <v>4</v>
      </c>
      <c r="V22" s="47" t="s">
        <v>85</v>
      </c>
      <c r="W22" s="47">
        <f>COUNT(F43,H57,F70,H77,F89,H105,H113,F127,F138,H152,F166,F172,H189,F197,H212)</f>
        <v>0</v>
      </c>
      <c r="X22" s="47">
        <f>SUM(C43,Q57,C70,Q77,C89,Q105,Q113,C127,C138,Q152,C166,C172,C197,Q189,Q212)</f>
        <v>0</v>
      </c>
      <c r="Y22" s="47">
        <f t="shared" si="16"/>
        <v>0</v>
      </c>
      <c r="Z22" s="47">
        <f t="shared" si="17"/>
        <v>0</v>
      </c>
      <c r="AA22" s="47">
        <f t="shared" si="18"/>
        <v>0</v>
      </c>
      <c r="AB22" s="47">
        <f t="shared" si="19"/>
        <v>0</v>
      </c>
      <c r="AC22" s="50">
        <f>SUM(F43,H57,F70,H77,F89,H105,H113,F127,F138,H152,F166,F172,H189,F197,H212)</f>
        <v>0</v>
      </c>
      <c r="AD22" s="50">
        <f>SUM(H43,F57,H70,F77,H89,F105,F113,H127,H138,F152,H166,H172,F189,H197,F212)</f>
        <v>0</v>
      </c>
      <c r="AE22" s="50">
        <f t="shared" si="11"/>
        <v>0</v>
      </c>
      <c r="AF22" s="50">
        <f t="shared" si="12"/>
        <v>0</v>
      </c>
      <c r="AG22" s="47">
        <f t="shared" si="13"/>
        <v>5000000004</v>
      </c>
      <c r="AH22" s="47">
        <f t="shared" si="14"/>
        <v>5000000013</v>
      </c>
      <c r="AI22" s="48">
        <f t="shared" si="15"/>
        <v>13</v>
      </c>
    </row>
    <row r="23" spans="4:35" x14ac:dyDescent="0.3">
      <c r="D23" s="1" t="s">
        <v>17</v>
      </c>
      <c r="E23" s="9" t="str">
        <f t="shared" si="0"/>
        <v>DannieL M</v>
      </c>
      <c r="F23" s="9">
        <f t="shared" si="1"/>
        <v>0</v>
      </c>
      <c r="G23" s="9">
        <f t="shared" si="2"/>
        <v>0</v>
      </c>
      <c r="H23" s="10">
        <f t="shared" si="3"/>
        <v>0</v>
      </c>
      <c r="I23" s="10">
        <f t="shared" si="4"/>
        <v>0</v>
      </c>
      <c r="J23" s="10">
        <f t="shared" si="5"/>
        <v>0</v>
      </c>
      <c r="K23" s="10">
        <f t="shared" si="6"/>
        <v>0</v>
      </c>
      <c r="L23" s="10">
        <f t="shared" si="7"/>
        <v>0</v>
      </c>
      <c r="M23" s="10">
        <f t="shared" si="8"/>
        <v>0</v>
      </c>
      <c r="N23" s="9">
        <f t="shared" si="9"/>
        <v>0</v>
      </c>
      <c r="O23" s="17">
        <f t="shared" si="10"/>
        <v>0</v>
      </c>
      <c r="R23" s="37" t="s">
        <v>49</v>
      </c>
      <c r="U23" s="47">
        <v>5</v>
      </c>
      <c r="V23" s="47" t="s">
        <v>86</v>
      </c>
      <c r="W23" s="47">
        <f>COUNT(F42,F57,H65,F75,H94,H104,H112,F130,F140,H149,F160,H175,H190,F195,H211)</f>
        <v>0</v>
      </c>
      <c r="X23" s="47">
        <f>SUM(C42,C57,Q65,C75,Q94,Q104,Q112,C130,C140,Q149,C160,Q175,Q190,C195,Q211)</f>
        <v>0</v>
      </c>
      <c r="Y23" s="47">
        <f t="shared" si="16"/>
        <v>0</v>
      </c>
      <c r="Z23" s="47">
        <f t="shared" si="17"/>
        <v>0</v>
      </c>
      <c r="AA23" s="47">
        <f t="shared" si="18"/>
        <v>0</v>
      </c>
      <c r="AB23" s="47">
        <f t="shared" si="19"/>
        <v>0</v>
      </c>
      <c r="AC23" s="50">
        <f>SUM(F42,F57,H65,F75,H94,H104,H112,F130,F140,H149,F160,H175,H190,F195,H211)</f>
        <v>0</v>
      </c>
      <c r="AD23" s="50">
        <f>SUM(F211,F190,F175,H160,F149,H140,H130,F112,F104,F94,H75,F65,H57,H42)</f>
        <v>0</v>
      </c>
      <c r="AE23" s="50">
        <f t="shared" si="11"/>
        <v>0</v>
      </c>
      <c r="AF23" s="50">
        <f t="shared" si="12"/>
        <v>0</v>
      </c>
      <c r="AG23" s="47">
        <f t="shared" si="13"/>
        <v>5000000005</v>
      </c>
      <c r="AH23" s="47">
        <f t="shared" si="14"/>
        <v>5000000012</v>
      </c>
      <c r="AI23" s="48">
        <f t="shared" si="15"/>
        <v>12</v>
      </c>
    </row>
    <row r="24" spans="4:35" x14ac:dyDescent="0.3">
      <c r="D24" s="1" t="s">
        <v>19</v>
      </c>
      <c r="E24" s="9" t="str">
        <f t="shared" si="0"/>
        <v xml:space="preserve">PITA F7 </v>
      </c>
      <c r="F24" s="9">
        <f t="shared" si="1"/>
        <v>0</v>
      </c>
      <c r="G24" s="9">
        <f t="shared" si="2"/>
        <v>0</v>
      </c>
      <c r="H24" s="10">
        <f t="shared" si="3"/>
        <v>0</v>
      </c>
      <c r="I24" s="10">
        <f t="shared" si="4"/>
        <v>0</v>
      </c>
      <c r="J24" s="10">
        <f t="shared" si="5"/>
        <v>0</v>
      </c>
      <c r="K24" s="10">
        <f t="shared" si="6"/>
        <v>0</v>
      </c>
      <c r="L24" s="10">
        <f t="shared" si="7"/>
        <v>0</v>
      </c>
      <c r="M24" s="10">
        <f t="shared" si="8"/>
        <v>0</v>
      </c>
      <c r="N24" s="9">
        <f t="shared" si="9"/>
        <v>0</v>
      </c>
      <c r="O24" s="17">
        <f t="shared" si="10"/>
        <v>0</v>
      </c>
      <c r="R24" s="37" t="s">
        <v>60</v>
      </c>
      <c r="U24" s="47">
        <v>6</v>
      </c>
      <c r="V24" s="47" t="s">
        <v>87</v>
      </c>
      <c r="W24" s="47">
        <f>COUNT(F212,H196,F190,H171,F164,H153,H135,F125,H114,F99,F88,H78,F67,H53,F41)</f>
        <v>0</v>
      </c>
      <c r="X24" s="47">
        <f>SUM(C41,Q53,C67,Q78,C88,C99,Q114,C125,Q135,Q153,C164,Q171,C190,Q196,C212)</f>
        <v>0</v>
      </c>
      <c r="Y24" s="47">
        <f>SUM(COUNTIFS($C$39:$C$214,3,$D$39:$D$214,V24),COUNTIFS($I$39:$I$214,V24,$Q$39:$Q$214,3))</f>
        <v>0</v>
      </c>
      <c r="Z24" s="47">
        <f>SUM(COUNTIFS($C$39:$C$214,2,$D$39:$D$214,V24),COUNTIFS($I$39:$I$214,V24,$Q$39:$Q$214,2))</f>
        <v>0</v>
      </c>
      <c r="AA24" s="47">
        <f>SUM(COUNTIFS($C$39:$C$214,1,$D$39:$D$214,V24),COUNTIFS($I$39:$I$214,V24,$Q$39:$Q$214,1))</f>
        <v>0</v>
      </c>
      <c r="AB24" s="47">
        <f>SUM(COUNTIFS($C$39:$C$214,0,$D$39:$D$214,V24),COUNTIFS($I$39:$I$214,V24,$Q$39:$Q$214,0))</f>
        <v>0</v>
      </c>
      <c r="AC24" s="50">
        <f>SUM(F212,H196,F190,H171,F164,H153,H135,F125,H114,F99,F88,H78,F67,H53,F41)</f>
        <v>0</v>
      </c>
      <c r="AD24" s="50">
        <f>SUM(H41,F53,H67,F78,H88,H99,F114,H125,F135,F153,H164,F171,H190,F196,H212)</f>
        <v>0</v>
      </c>
      <c r="AE24" s="50">
        <f t="shared" si="11"/>
        <v>0</v>
      </c>
      <c r="AF24" s="50">
        <f t="shared" si="12"/>
        <v>0</v>
      </c>
      <c r="AG24" s="47">
        <f t="shared" si="13"/>
        <v>5000000006</v>
      </c>
      <c r="AH24" s="47">
        <f t="shared" si="14"/>
        <v>5000000011</v>
      </c>
      <c r="AI24" s="48">
        <f t="shared" si="15"/>
        <v>11</v>
      </c>
    </row>
    <row r="25" spans="4:35" x14ac:dyDescent="0.3">
      <c r="D25" s="30" t="s">
        <v>20</v>
      </c>
      <c r="E25" s="25" t="str">
        <f t="shared" si="0"/>
        <v>FC Van Persie</v>
      </c>
      <c r="F25" s="25">
        <f t="shared" si="1"/>
        <v>0</v>
      </c>
      <c r="G25" s="25">
        <f t="shared" si="2"/>
        <v>0</v>
      </c>
      <c r="H25" s="26">
        <f t="shared" si="3"/>
        <v>0</v>
      </c>
      <c r="I25" s="26">
        <f t="shared" si="4"/>
        <v>0</v>
      </c>
      <c r="J25" s="26">
        <f t="shared" si="5"/>
        <v>0</v>
      </c>
      <c r="K25" s="26">
        <f t="shared" si="6"/>
        <v>0</v>
      </c>
      <c r="L25" s="26">
        <f t="shared" si="7"/>
        <v>0</v>
      </c>
      <c r="M25" s="26">
        <f t="shared" si="8"/>
        <v>0</v>
      </c>
      <c r="N25" s="25">
        <f t="shared" si="9"/>
        <v>0</v>
      </c>
      <c r="O25" s="31">
        <f t="shared" si="10"/>
        <v>0</v>
      </c>
      <c r="R25" s="37" t="s">
        <v>50</v>
      </c>
      <c r="U25" s="47">
        <v>7</v>
      </c>
      <c r="V25" s="47" t="s">
        <v>88</v>
      </c>
      <c r="W25" s="47">
        <f>COUNT(H39,H52,H64,F82,F90,H99,F112,H127,F142,H154,F163,H173,H184,F198,F214)</f>
        <v>0</v>
      </c>
      <c r="X25" s="47">
        <f>SUM(Q39,Q52,Q64,C82,C90,Q99,C112,Q127,C142,Q154,C163,Q173,Q184,C198,C214)</f>
        <v>0</v>
      </c>
      <c r="Y25" s="47">
        <f>SUM(COUNTIFS($C$39:$C$214,3,$D$39:$D$214,V25),COUNTIFS($I$39:$I$214,V25,$Q$39:$Q$214,3))</f>
        <v>0</v>
      </c>
      <c r="Z25" s="47">
        <f>SUM(COUNTIFS($C$39:$C$214,2,$D$39:$D$214,V25),COUNTIFS($I$39:$I$214,V25,$Q$39:$Q$214,2))</f>
        <v>0</v>
      </c>
      <c r="AA25" s="47">
        <f>SUM(COUNTIFS($C$39:$C$214,1,$D$39:$D$214,V25),COUNTIFS($I$39:$I$214,V25,$Q$39:$Q$214,1))</f>
        <v>0</v>
      </c>
      <c r="AB25" s="47">
        <f>SUM(COUNTIFS($C$39:$C$214,0,$D$39:$D$214,V25),COUNTIFS($I$39:$I$214,V25,$Q$39:$Q$214,0))</f>
        <v>0</v>
      </c>
      <c r="AC25" s="50">
        <f>SUM(H39,H52,H64,F82,F90,H99,F112,H127,F142,H154,F163,H173,H184,F198,F214)</f>
        <v>0</v>
      </c>
      <c r="AD25" s="50">
        <f>SUM(H214,H198,F184,F173,H163,F154,H142,F127,H112,F99,H90,H82,F64,F52,F39)</f>
        <v>0</v>
      </c>
      <c r="AE25" s="50">
        <f t="shared" si="11"/>
        <v>0</v>
      </c>
      <c r="AF25" s="50">
        <f t="shared" si="12"/>
        <v>0</v>
      </c>
      <c r="AG25" s="47">
        <f t="shared" si="13"/>
        <v>5000000007</v>
      </c>
      <c r="AH25" s="47">
        <f t="shared" si="14"/>
        <v>5000000010</v>
      </c>
      <c r="AI25" s="48">
        <f t="shared" si="15"/>
        <v>10</v>
      </c>
    </row>
    <row r="26" spans="4:35" x14ac:dyDescent="0.3">
      <c r="D26" s="30" t="s">
        <v>21</v>
      </c>
      <c r="E26" s="25" t="str">
        <f t="shared" si="0"/>
        <v>Galácticos C.F.R.</v>
      </c>
      <c r="F26" s="25">
        <f t="shared" si="1"/>
        <v>0</v>
      </c>
      <c r="G26" s="25">
        <f t="shared" si="2"/>
        <v>0</v>
      </c>
      <c r="H26" s="26">
        <f t="shared" si="3"/>
        <v>0</v>
      </c>
      <c r="I26" s="26">
        <f t="shared" si="4"/>
        <v>0</v>
      </c>
      <c r="J26" s="26">
        <f t="shared" si="5"/>
        <v>0</v>
      </c>
      <c r="K26" s="26">
        <f t="shared" si="6"/>
        <v>0</v>
      </c>
      <c r="L26" s="26">
        <f t="shared" si="7"/>
        <v>0</v>
      </c>
      <c r="M26" s="26">
        <f t="shared" si="8"/>
        <v>0</v>
      </c>
      <c r="N26" s="25">
        <f t="shared" si="9"/>
        <v>0</v>
      </c>
      <c r="O26" s="31">
        <f t="shared" si="10"/>
        <v>0</v>
      </c>
      <c r="R26" s="37" t="s">
        <v>18</v>
      </c>
      <c r="U26" s="47">
        <v>8</v>
      </c>
      <c r="V26" s="47" t="s">
        <v>89</v>
      </c>
      <c r="W26" s="47">
        <f>COUNT(F211,H202,F183,F176,H166,F150,F139,H125,F116,H101,H91,F80,F64,H54,H40)</f>
        <v>0</v>
      </c>
      <c r="X26" s="47">
        <f>SUM(Q40,Q54,C64,C80,Q91,Q101,C116,Q125,C139,C150,Q166,C176,C183,Q202,C211)</f>
        <v>0</v>
      </c>
      <c r="Y26" s="47">
        <f t="shared" si="16"/>
        <v>0</v>
      </c>
      <c r="Z26" s="47">
        <f t="shared" si="17"/>
        <v>0</v>
      </c>
      <c r="AA26" s="47">
        <f t="shared" si="18"/>
        <v>0</v>
      </c>
      <c r="AB26" s="47">
        <f t="shared" si="19"/>
        <v>0</v>
      </c>
      <c r="AC26" s="50">
        <f>SUM(F211,H202,F183,F176,H166,F150,F139,H125,F116,H101,H91,F80,F64,H54,H40)</f>
        <v>0</v>
      </c>
      <c r="AD26" s="50">
        <f>SUM(F40,F54,H64,H80,F91,F101,H116,F125,H139,H150,F166,H176,H183,F202,H211)</f>
        <v>0</v>
      </c>
      <c r="AE26" s="50">
        <f t="shared" si="11"/>
        <v>0</v>
      </c>
      <c r="AF26" s="50">
        <f t="shared" si="12"/>
        <v>0</v>
      </c>
      <c r="AG26" s="47">
        <f t="shared" si="13"/>
        <v>5000000008</v>
      </c>
      <c r="AH26" s="47">
        <f t="shared" si="14"/>
        <v>5000000009</v>
      </c>
      <c r="AI26" s="48">
        <f t="shared" si="15"/>
        <v>9</v>
      </c>
    </row>
    <row r="27" spans="4:35" x14ac:dyDescent="0.3">
      <c r="D27" s="30" t="s">
        <v>22</v>
      </c>
      <c r="E27" s="25" t="str">
        <f t="shared" si="0"/>
        <v xml:space="preserve"> Caaneludos FC </v>
      </c>
      <c r="F27" s="25">
        <f t="shared" si="1"/>
        <v>0</v>
      </c>
      <c r="G27" s="25">
        <f t="shared" si="2"/>
        <v>0</v>
      </c>
      <c r="H27" s="26">
        <f t="shared" si="3"/>
        <v>0</v>
      </c>
      <c r="I27" s="26">
        <f t="shared" si="4"/>
        <v>0</v>
      </c>
      <c r="J27" s="26">
        <f t="shared" si="5"/>
        <v>0</v>
      </c>
      <c r="K27" s="26">
        <f t="shared" si="6"/>
        <v>0</v>
      </c>
      <c r="L27" s="26">
        <f t="shared" si="7"/>
        <v>0</v>
      </c>
      <c r="M27" s="26">
        <f t="shared" si="8"/>
        <v>0</v>
      </c>
      <c r="N27" s="25">
        <f t="shared" si="9"/>
        <v>0</v>
      </c>
      <c r="O27" s="31">
        <f t="shared" si="10"/>
        <v>0</v>
      </c>
      <c r="R27" s="37" t="s">
        <v>51</v>
      </c>
      <c r="U27" s="47">
        <v>9</v>
      </c>
      <c r="V27" s="47" t="s">
        <v>75</v>
      </c>
      <c r="W27" s="47">
        <f>COUNT(H46,F52,H67,F76,H87,F106,H118,F126,H137,F149,F159,H172,F188,F202,H210)</f>
        <v>0</v>
      </c>
      <c r="X27" s="47">
        <f>SUM(Q46,C52,Q67,C76,Q87,C106,Q118,C126,Q137,C149,C159,Q172,C188,C202,Q210)</f>
        <v>0</v>
      </c>
      <c r="Y27" s="47">
        <f t="shared" si="16"/>
        <v>0</v>
      </c>
      <c r="Z27" s="47">
        <f t="shared" si="17"/>
        <v>0</v>
      </c>
      <c r="AA27" s="47">
        <f t="shared" si="18"/>
        <v>0</v>
      </c>
      <c r="AB27" s="47">
        <f t="shared" si="19"/>
        <v>0</v>
      </c>
      <c r="AC27" s="50">
        <f>SUM(H46,F52,H67,F76,H87,F106,H118,F126,H137,F149,F159,H172,F188,F202,H210)</f>
        <v>0</v>
      </c>
      <c r="AD27" s="50">
        <f>SUM(F210,H202,H188,F172,H159,H149,F137,H126,F118,H106,F87,H76,F67,H52,F46)</f>
        <v>0</v>
      </c>
      <c r="AE27" s="50">
        <f t="shared" si="11"/>
        <v>0</v>
      </c>
      <c r="AF27" s="50">
        <f t="shared" si="12"/>
        <v>0</v>
      </c>
      <c r="AG27" s="47">
        <f t="shared" si="13"/>
        <v>5000000009</v>
      </c>
      <c r="AH27" s="47">
        <f t="shared" si="14"/>
        <v>5000000008</v>
      </c>
      <c r="AI27" s="48">
        <f t="shared" si="15"/>
        <v>8</v>
      </c>
    </row>
    <row r="28" spans="4:35" ht="15" thickBot="1" x14ac:dyDescent="0.35">
      <c r="D28" s="30" t="s">
        <v>23</v>
      </c>
      <c r="E28" s="25" t="str">
        <f t="shared" si="0"/>
        <v>S.C. Jesner</v>
      </c>
      <c r="F28" s="25">
        <f t="shared" si="1"/>
        <v>0</v>
      </c>
      <c r="G28" s="25">
        <f t="shared" si="2"/>
        <v>0</v>
      </c>
      <c r="H28" s="26">
        <f t="shared" si="3"/>
        <v>0</v>
      </c>
      <c r="I28" s="26">
        <f t="shared" si="4"/>
        <v>0</v>
      </c>
      <c r="J28" s="26">
        <f t="shared" si="5"/>
        <v>0</v>
      </c>
      <c r="K28" s="26">
        <f t="shared" si="6"/>
        <v>0</v>
      </c>
      <c r="L28" s="26">
        <f t="shared" si="7"/>
        <v>0</v>
      </c>
      <c r="M28" s="26">
        <f t="shared" si="8"/>
        <v>0</v>
      </c>
      <c r="N28" s="25">
        <f t="shared" si="9"/>
        <v>0</v>
      </c>
      <c r="O28" s="31">
        <f t="shared" si="10"/>
        <v>0</v>
      </c>
      <c r="U28" s="47">
        <v>10</v>
      </c>
      <c r="V28" s="47" t="s">
        <v>72</v>
      </c>
      <c r="W28" s="47">
        <f>COUNT(H46,F51,H65,F80,F92,H100,F111,H124,F136,H154,F165,H171,H189,F199,H208)</f>
        <v>0</v>
      </c>
      <c r="X28" s="47">
        <f>SUM(C46,Q51,C65,Q80,Q92,C100,Q111,C124,Q136,C154,Q165,C171,C189,Q199,C208)</f>
        <v>0</v>
      </c>
      <c r="Y28" s="47">
        <f t="shared" si="16"/>
        <v>0</v>
      </c>
      <c r="Z28" s="47">
        <f t="shared" si="17"/>
        <v>0</v>
      </c>
      <c r="AA28" s="47">
        <f t="shared" si="18"/>
        <v>0</v>
      </c>
      <c r="AB28" s="47">
        <f t="shared" si="19"/>
        <v>0</v>
      </c>
      <c r="AC28" s="50">
        <f>SUM(F208,H199,F189,F171,H165,F154,H136,F124,H111,F100,H92,H80,F65,H51,F46)</f>
        <v>0</v>
      </c>
      <c r="AD28" s="50">
        <f>SUM(H46,F51,H65,F80,F92,H100,F111,H124,F136,H154,F165,H171,H189,F199,H208)</f>
        <v>0</v>
      </c>
      <c r="AE28" s="50">
        <f t="shared" si="11"/>
        <v>0</v>
      </c>
      <c r="AF28" s="50">
        <f t="shared" si="12"/>
        <v>0</v>
      </c>
      <c r="AG28" s="47">
        <f t="shared" si="13"/>
        <v>5000000010</v>
      </c>
      <c r="AH28" s="47">
        <f t="shared" si="14"/>
        <v>5000000007</v>
      </c>
      <c r="AI28" s="48">
        <f t="shared" si="15"/>
        <v>7</v>
      </c>
    </row>
    <row r="29" spans="4:35" ht="15" thickBot="1" x14ac:dyDescent="0.35">
      <c r="D29" s="30" t="s">
        <v>24</v>
      </c>
      <c r="E29" s="25" t="str">
        <f t="shared" si="0"/>
        <v>Leicester Esporte Club</v>
      </c>
      <c r="F29" s="25">
        <f t="shared" si="1"/>
        <v>0</v>
      </c>
      <c r="G29" s="25">
        <f t="shared" si="2"/>
        <v>0</v>
      </c>
      <c r="H29" s="26">
        <f t="shared" si="3"/>
        <v>0</v>
      </c>
      <c r="I29" s="26">
        <f t="shared" si="4"/>
        <v>0</v>
      </c>
      <c r="J29" s="26">
        <f t="shared" si="5"/>
        <v>0</v>
      </c>
      <c r="K29" s="26">
        <f t="shared" si="6"/>
        <v>0</v>
      </c>
      <c r="L29" s="26">
        <f t="shared" si="7"/>
        <v>0</v>
      </c>
      <c r="M29" s="26">
        <f t="shared" si="8"/>
        <v>0</v>
      </c>
      <c r="N29" s="25">
        <f t="shared" si="9"/>
        <v>0</v>
      </c>
      <c r="O29" s="31">
        <f t="shared" si="10"/>
        <v>0</v>
      </c>
      <c r="R29" s="21"/>
      <c r="S29" s="12" t="s">
        <v>73</v>
      </c>
      <c r="U29" s="47">
        <v>11</v>
      </c>
      <c r="V29" s="47" t="s">
        <v>90</v>
      </c>
      <c r="W29" s="47">
        <f>COUNT(F40,F58,H70,H76,F93,H102,F115,H124,H142,F153,H161,F175,F187,H201,H207)</f>
        <v>0</v>
      </c>
      <c r="X29" s="47">
        <f>SUM(C40,C58,Q70,Q76,C93,Q102,C115,Q124,Q142,C153,Q161,C175,C187,Q201,Q207)</f>
        <v>0</v>
      </c>
      <c r="Y29" s="47">
        <f t="shared" si="16"/>
        <v>0</v>
      </c>
      <c r="Z29" s="47">
        <f t="shared" si="17"/>
        <v>0</v>
      </c>
      <c r="AA29" s="47">
        <f t="shared" si="18"/>
        <v>0</v>
      </c>
      <c r="AB29" s="47">
        <f t="shared" si="19"/>
        <v>0</v>
      </c>
      <c r="AC29" s="50">
        <f>SUM(F40,F58,H70,H76,F93,H102,F115,H124,H142,F153,H161,F175,F187,H201,H207)</f>
        <v>0</v>
      </c>
      <c r="AD29" s="50">
        <f>SUM(F207,F201,H187,H175,F161,H153,F142,F124,H115,F102,H93,F76,F70,H58,H40)</f>
        <v>0</v>
      </c>
      <c r="AE29" s="50">
        <f t="shared" si="11"/>
        <v>0</v>
      </c>
      <c r="AF29" s="50">
        <f t="shared" si="12"/>
        <v>0</v>
      </c>
      <c r="AG29" s="47">
        <f t="shared" si="13"/>
        <v>5000000011</v>
      </c>
      <c r="AH29" s="47">
        <f t="shared" si="14"/>
        <v>5000000006</v>
      </c>
      <c r="AI29" s="48">
        <f t="shared" si="15"/>
        <v>6</v>
      </c>
    </row>
    <row r="30" spans="4:35" ht="15" thickBot="1" x14ac:dyDescent="0.35">
      <c r="D30" s="30" t="s">
        <v>25</v>
      </c>
      <c r="E30" s="25" t="str">
        <f t="shared" si="0"/>
        <v>palestra vzt fc</v>
      </c>
      <c r="F30" s="25">
        <f t="shared" si="1"/>
        <v>0</v>
      </c>
      <c r="G30" s="25">
        <f t="shared" si="2"/>
        <v>0</v>
      </c>
      <c r="H30" s="26">
        <f t="shared" si="3"/>
        <v>0</v>
      </c>
      <c r="I30" s="26">
        <f t="shared" si="4"/>
        <v>0</v>
      </c>
      <c r="J30" s="26">
        <f t="shared" si="5"/>
        <v>0</v>
      </c>
      <c r="K30" s="26">
        <f t="shared" si="6"/>
        <v>0</v>
      </c>
      <c r="L30" s="26">
        <f t="shared" si="7"/>
        <v>0</v>
      </c>
      <c r="M30" s="26">
        <f t="shared" si="8"/>
        <v>0</v>
      </c>
      <c r="N30" s="25">
        <f t="shared" si="9"/>
        <v>0</v>
      </c>
      <c r="O30" s="31">
        <f t="shared" si="10"/>
        <v>0</v>
      </c>
      <c r="R30" s="27"/>
      <c r="S30" s="12" t="s">
        <v>61</v>
      </c>
      <c r="U30" s="47">
        <v>12</v>
      </c>
      <c r="V30" s="47" t="s">
        <v>91</v>
      </c>
      <c r="W30" s="47">
        <f>COUNT(F213,F199,H188,F174,H162,F152,H141,H130,F114,F101,H93,H79,F68,H56,F39)</f>
        <v>0</v>
      </c>
      <c r="X30" s="47">
        <f>SUM(C39,Q56,C68,Q79,Q93,C101,C114,Q130,Q141,C152,Q162,C174,Q188,C199,C213)</f>
        <v>0</v>
      </c>
      <c r="Y30" s="47">
        <f t="shared" si="16"/>
        <v>0</v>
      </c>
      <c r="Z30" s="47">
        <f t="shared" si="17"/>
        <v>0</v>
      </c>
      <c r="AA30" s="47">
        <f t="shared" si="18"/>
        <v>0</v>
      </c>
      <c r="AB30" s="47">
        <f t="shared" si="19"/>
        <v>0</v>
      </c>
      <c r="AC30" s="50">
        <f>SUM(F213,F199,H188,F174,H162,F152,H141,H130,F114,F101,H93,H79,F68,H56,F39)</f>
        <v>0</v>
      </c>
      <c r="AD30" s="50">
        <f>SUM(H39,F56,H68,F79,F93,H101,H114,F130,F141,H152,F162,H174,F188,H199,H213)</f>
        <v>0</v>
      </c>
      <c r="AE30" s="50">
        <f t="shared" si="11"/>
        <v>0</v>
      </c>
      <c r="AF30" s="50">
        <f t="shared" si="12"/>
        <v>0</v>
      </c>
      <c r="AG30" s="47">
        <f t="shared" si="13"/>
        <v>5000000012</v>
      </c>
      <c r="AH30" s="47">
        <f t="shared" si="14"/>
        <v>5000000005</v>
      </c>
      <c r="AI30" s="48">
        <f t="shared" si="15"/>
        <v>5</v>
      </c>
    </row>
    <row r="31" spans="4:35" ht="15" thickBot="1" x14ac:dyDescent="0.35">
      <c r="D31" s="2" t="s">
        <v>26</v>
      </c>
      <c r="E31" s="5" t="str">
        <f t="shared" si="0"/>
        <v>ProGamer2.0</v>
      </c>
      <c r="F31" s="5">
        <f t="shared" si="1"/>
        <v>0</v>
      </c>
      <c r="G31" s="5">
        <f t="shared" si="2"/>
        <v>0</v>
      </c>
      <c r="H31" s="6">
        <f t="shared" si="3"/>
        <v>0</v>
      </c>
      <c r="I31" s="6">
        <f t="shared" si="4"/>
        <v>0</v>
      </c>
      <c r="J31" s="6">
        <f t="shared" si="5"/>
        <v>0</v>
      </c>
      <c r="K31" s="6">
        <f t="shared" si="6"/>
        <v>0</v>
      </c>
      <c r="L31" s="6">
        <f t="shared" si="7"/>
        <v>0</v>
      </c>
      <c r="M31" s="6">
        <f t="shared" si="8"/>
        <v>0</v>
      </c>
      <c r="N31" s="5">
        <f t="shared" si="9"/>
        <v>0</v>
      </c>
      <c r="O31" s="18">
        <f t="shared" si="10"/>
        <v>0</v>
      </c>
      <c r="R31" s="29"/>
      <c r="S31" s="12" t="s">
        <v>74</v>
      </c>
      <c r="T31" s="58"/>
      <c r="U31" s="47">
        <v>13</v>
      </c>
      <c r="V31" s="47" t="s">
        <v>92</v>
      </c>
      <c r="W31" s="47">
        <f>COUNT(H43,H55,F69,F78,H90,F103,F111,H128,H139,F147,H159,H174,F186,H195,F207)</f>
        <v>0</v>
      </c>
      <c r="X31" s="47">
        <f>SUM(Q43,Q55,C69,C78,Q90,C103,C111,Q128,Q139,C147,Q159,Q174,C186,Q195,C207)</f>
        <v>0</v>
      </c>
      <c r="Y31" s="47">
        <f t="shared" si="16"/>
        <v>0</v>
      </c>
      <c r="Z31" s="47">
        <f t="shared" si="17"/>
        <v>0</v>
      </c>
      <c r="AA31" s="47">
        <f t="shared" si="18"/>
        <v>0</v>
      </c>
      <c r="AB31" s="47">
        <f t="shared" si="19"/>
        <v>0</v>
      </c>
      <c r="AC31" s="50">
        <f>SUM(H43,H55,F69,F78,H90,F103,F111,H128,H139,F147,H159,H174,F186,H195,F207)</f>
        <v>0</v>
      </c>
      <c r="AD31" s="50">
        <f>SUM(H207,F195,H186,F174,F159,H147,F139,F128,H111,H103,F90,H78,H69,F55,F43)</f>
        <v>0</v>
      </c>
      <c r="AE31" s="50">
        <f t="shared" si="11"/>
        <v>0</v>
      </c>
      <c r="AF31" s="50">
        <f t="shared" si="12"/>
        <v>0</v>
      </c>
      <c r="AG31" s="47">
        <f t="shared" si="13"/>
        <v>5000000013</v>
      </c>
      <c r="AH31" s="47">
        <f t="shared" si="14"/>
        <v>5000000004</v>
      </c>
      <c r="AI31" s="48">
        <f t="shared" si="15"/>
        <v>4</v>
      </c>
    </row>
    <row r="32" spans="4:35" x14ac:dyDescent="0.3">
      <c r="D32" s="2" t="s">
        <v>27</v>
      </c>
      <c r="E32" s="5" t="str">
        <f t="shared" si="0"/>
        <v>Sam peckinpah</v>
      </c>
      <c r="F32" s="5">
        <f t="shared" si="1"/>
        <v>0</v>
      </c>
      <c r="G32" s="5">
        <f t="shared" si="2"/>
        <v>0</v>
      </c>
      <c r="H32" s="6">
        <f t="shared" si="3"/>
        <v>0</v>
      </c>
      <c r="I32" s="6">
        <f t="shared" si="4"/>
        <v>0</v>
      </c>
      <c r="J32" s="6">
        <f t="shared" si="5"/>
        <v>0</v>
      </c>
      <c r="K32" s="6">
        <f t="shared" si="6"/>
        <v>0</v>
      </c>
      <c r="L32" s="6">
        <f t="shared" si="7"/>
        <v>0</v>
      </c>
      <c r="M32" s="6">
        <f t="shared" si="8"/>
        <v>0</v>
      </c>
      <c r="N32" s="5">
        <f t="shared" si="9"/>
        <v>0</v>
      </c>
      <c r="O32" s="18">
        <f t="shared" si="10"/>
        <v>0</v>
      </c>
      <c r="R32" s="28"/>
      <c r="S32" s="28"/>
      <c r="T32" s="58"/>
      <c r="U32" s="47">
        <v>14</v>
      </c>
      <c r="V32" s="47" t="s">
        <v>93</v>
      </c>
      <c r="W32" s="47">
        <f>COUNT(H213,F201,F184,H176,H160,F148,F136,H129,H117,F105,F87,H81,F66,F55,H41)</f>
        <v>0</v>
      </c>
      <c r="X32" s="47">
        <f>SUM(Q41,C55,C66,Q81,C87,C105,Q117,Q129,C136,C148,Q160,Q176,C184,C201,Q213)</f>
        <v>0</v>
      </c>
      <c r="Y32" s="47">
        <f t="shared" si="16"/>
        <v>0</v>
      </c>
      <c r="Z32" s="47">
        <f t="shared" si="17"/>
        <v>0</v>
      </c>
      <c r="AA32" s="47">
        <f t="shared" si="18"/>
        <v>0</v>
      </c>
      <c r="AB32" s="47">
        <f t="shared" si="19"/>
        <v>0</v>
      </c>
      <c r="AC32" s="50">
        <f>SUM(H213,F201,F184,H176,H160,F148,F136,H129,H117,F105,F87,H81,F66,F55,H41)</f>
        <v>0</v>
      </c>
      <c r="AD32" s="50">
        <f>SUM(F41,H55,H66,F81,H87,H105,F117,F129,H136,H148,F160,F176,H184,H201,F213)</f>
        <v>0</v>
      </c>
      <c r="AE32" s="50">
        <f t="shared" si="11"/>
        <v>0</v>
      </c>
      <c r="AF32" s="50">
        <f t="shared" si="12"/>
        <v>0</v>
      </c>
      <c r="AG32" s="47">
        <f t="shared" si="13"/>
        <v>5000000014</v>
      </c>
      <c r="AH32" s="47">
        <f t="shared" si="14"/>
        <v>5000000003</v>
      </c>
      <c r="AI32" s="48">
        <f t="shared" si="15"/>
        <v>3</v>
      </c>
    </row>
    <row r="33" spans="3:35" x14ac:dyDescent="0.3">
      <c r="D33" s="2" t="s">
        <v>28</v>
      </c>
      <c r="E33" s="5" t="str">
        <f t="shared" si="0"/>
        <v>Rock celeste F.C</v>
      </c>
      <c r="F33" s="5">
        <f t="shared" si="1"/>
        <v>0</v>
      </c>
      <c r="G33" s="5">
        <f t="shared" si="2"/>
        <v>0</v>
      </c>
      <c r="H33" s="6">
        <f t="shared" si="3"/>
        <v>0</v>
      </c>
      <c r="I33" s="6">
        <f t="shared" si="4"/>
        <v>0</v>
      </c>
      <c r="J33" s="6">
        <f t="shared" si="5"/>
        <v>0</v>
      </c>
      <c r="K33" s="6">
        <f t="shared" si="6"/>
        <v>0</v>
      </c>
      <c r="L33" s="6">
        <f t="shared" si="7"/>
        <v>0</v>
      </c>
      <c r="M33" s="6">
        <f t="shared" si="8"/>
        <v>0</v>
      </c>
      <c r="N33" s="5">
        <f t="shared" si="9"/>
        <v>0</v>
      </c>
      <c r="O33" s="18">
        <f t="shared" si="10"/>
        <v>0</v>
      </c>
      <c r="U33" s="47">
        <v>15</v>
      </c>
      <c r="V33" s="47" t="s">
        <v>94</v>
      </c>
      <c r="W33" s="47">
        <f>COUNT(F45,H58,H68,F77,F94,H103,H116,F123,F137,H148,H164,F173,H185,F200,H208)</f>
        <v>0</v>
      </c>
      <c r="X33" s="47">
        <f>SUM(C45,Q58,Q68,C77,C94,Q103,Q116,C123,C137,Q148,Q164,C173,Q185,C200,Q208)</f>
        <v>0</v>
      </c>
      <c r="Y33" s="47">
        <f t="shared" si="16"/>
        <v>0</v>
      </c>
      <c r="Z33" s="47">
        <f t="shared" si="17"/>
        <v>0</v>
      </c>
      <c r="AA33" s="47">
        <f t="shared" si="18"/>
        <v>0</v>
      </c>
      <c r="AB33" s="47">
        <f t="shared" si="19"/>
        <v>0</v>
      </c>
      <c r="AC33" s="50">
        <f>SUM(F45,H58,H68,F77,F94,H103,H116,F123,F137,H148,H164,F173,H185,F200,H208)</f>
        <v>0</v>
      </c>
      <c r="AD33" s="50">
        <f>SUM(F208,H200,F185,H173,F164,F148,H137,H123,F116,F103,H94,H77,F68,F58,H45)</f>
        <v>0</v>
      </c>
      <c r="AE33" s="50">
        <f t="shared" si="11"/>
        <v>0</v>
      </c>
      <c r="AF33" s="50">
        <f t="shared" si="12"/>
        <v>0</v>
      </c>
      <c r="AG33" s="47">
        <f t="shared" si="13"/>
        <v>5000000015</v>
      </c>
      <c r="AH33" s="47">
        <f t="shared" si="14"/>
        <v>5000000002</v>
      </c>
      <c r="AI33" s="48">
        <f t="shared" si="15"/>
        <v>2</v>
      </c>
    </row>
    <row r="34" spans="3:35" ht="15" thickBot="1" x14ac:dyDescent="0.35">
      <c r="D34" s="3" t="s">
        <v>29</v>
      </c>
      <c r="E34" s="7" t="str">
        <f t="shared" si="0"/>
        <v>Ninho Garcia FC</v>
      </c>
      <c r="F34" s="7">
        <f t="shared" si="1"/>
        <v>0</v>
      </c>
      <c r="G34" s="7">
        <f t="shared" si="2"/>
        <v>0</v>
      </c>
      <c r="H34" s="8">
        <f t="shared" si="3"/>
        <v>0</v>
      </c>
      <c r="I34" s="8">
        <f t="shared" si="4"/>
        <v>0</v>
      </c>
      <c r="J34" s="8">
        <f t="shared" si="5"/>
        <v>0</v>
      </c>
      <c r="K34" s="8">
        <f t="shared" si="6"/>
        <v>0</v>
      </c>
      <c r="L34" s="8">
        <f t="shared" si="7"/>
        <v>0</v>
      </c>
      <c r="M34" s="8">
        <f t="shared" si="8"/>
        <v>0</v>
      </c>
      <c r="N34" s="7">
        <f t="shared" si="9"/>
        <v>0</v>
      </c>
      <c r="O34" s="19">
        <f t="shared" si="10"/>
        <v>0</v>
      </c>
      <c r="U34" s="47">
        <v>16</v>
      </c>
      <c r="V34" s="47" t="s">
        <v>95</v>
      </c>
      <c r="W34" s="47">
        <f>COUNT(H214,F196,H187,F177,F162,H151,H140,F128,F118,H100,H89,F81,F63,F54,H45)</f>
        <v>0</v>
      </c>
      <c r="X34" s="47">
        <f>SUM(Q45,C54,C63,C81,Q89,Q100,C118,C128,Q140,Q151,C162,C177,Q187,C196,Q214)</f>
        <v>0</v>
      </c>
      <c r="Y34" s="47">
        <f t="shared" si="16"/>
        <v>0</v>
      </c>
      <c r="Z34" s="47">
        <f t="shared" si="17"/>
        <v>0</v>
      </c>
      <c r="AA34" s="47">
        <f t="shared" si="18"/>
        <v>0</v>
      </c>
      <c r="AB34" s="47">
        <f t="shared" si="19"/>
        <v>0</v>
      </c>
      <c r="AC34" s="50">
        <f>SUM(H214,F196,H187,F177,F162,H151,H140,F128,F118,H100,H89,F81,F63,F54,H45)</f>
        <v>0</v>
      </c>
      <c r="AD34" s="50">
        <f>SUM(F45,H54,H63,H81,F89,F100,H118,H128,F140,F151,H162,H177,F187,H196,F214)</f>
        <v>0</v>
      </c>
      <c r="AE34" s="50">
        <f t="shared" si="11"/>
        <v>0</v>
      </c>
      <c r="AF34" s="50">
        <f t="shared" si="12"/>
        <v>0</v>
      </c>
      <c r="AG34" s="47">
        <f t="shared" si="13"/>
        <v>5000000016</v>
      </c>
      <c r="AH34" s="47">
        <f t="shared" si="14"/>
        <v>5000000001</v>
      </c>
      <c r="AI34" s="48">
        <f t="shared" si="15"/>
        <v>1</v>
      </c>
    </row>
    <row r="35" spans="3:35" ht="15" thickBot="1" x14ac:dyDescent="0.35">
      <c r="U35" s="48"/>
      <c r="V35" s="51"/>
    </row>
    <row r="36" spans="3:35" ht="13.5" customHeight="1" x14ac:dyDescent="0.3">
      <c r="D36" s="65" t="s">
        <v>30</v>
      </c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7"/>
      <c r="U36" s="48"/>
      <c r="V36" s="51"/>
    </row>
    <row r="37" spans="3:35" ht="15" thickBot="1" x14ac:dyDescent="0.35">
      <c r="D37" s="68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70"/>
      <c r="U37" s="48"/>
      <c r="V37" s="51"/>
    </row>
    <row r="38" spans="3:35" x14ac:dyDescent="0.3"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U38" s="48"/>
      <c r="V38" s="51"/>
    </row>
    <row r="39" spans="3:35" x14ac:dyDescent="0.3">
      <c r="C39" s="20" t="str">
        <f>IF(OR(F39="",H39=""),"",IF(F39=H39,1,IF(F39&lt;H39,0,IF(F39-H39&lt;10,2,IF(F39&gt;H39,3,SE)))))</f>
        <v/>
      </c>
      <c r="D39" s="71" t="str">
        <f>V30</f>
        <v>DannieL M</v>
      </c>
      <c r="E39" s="72"/>
      <c r="F39" s="63"/>
      <c r="G39" s="13" t="s">
        <v>31</v>
      </c>
      <c r="H39" s="63"/>
      <c r="I39" s="71" t="str">
        <f>V25</f>
        <v>S.C. Jesner</v>
      </c>
      <c r="J39" s="73"/>
      <c r="K39" s="73"/>
      <c r="L39" s="73"/>
      <c r="M39" s="73"/>
      <c r="N39" s="73"/>
      <c r="O39" s="73"/>
      <c r="P39" s="72"/>
      <c r="Q39" s="20" t="str">
        <f>IF(OR(H39="",F39=""),"",IF(H39=F39,1,IF(H39&lt;F39,0,IF(H39-F39&lt;10,2,IF(H39&gt;F39,3,SE)))))</f>
        <v/>
      </c>
      <c r="U39" s="48"/>
      <c r="V39" s="51"/>
    </row>
    <row r="40" spans="3:35" x14ac:dyDescent="0.3">
      <c r="C40" s="20" t="str">
        <f>IF(OR(F40="",H40=""),"",IF(F40=H40,1,IF(F40&lt;H40,0,IF(F40-H40&lt;10,2,IF(F40&gt;H40,3,SE)))))</f>
        <v/>
      </c>
      <c r="D40" s="64" t="str">
        <f>V29</f>
        <v xml:space="preserve">PITA F7 </v>
      </c>
      <c r="E40" s="64"/>
      <c r="F40" s="63"/>
      <c r="G40" s="13" t="s">
        <v>31</v>
      </c>
      <c r="H40" s="63"/>
      <c r="I40" s="64" t="str">
        <f>V26</f>
        <v xml:space="preserve"> Caaneludos FC </v>
      </c>
      <c r="J40" s="64"/>
      <c r="K40" s="64"/>
      <c r="L40" s="64"/>
      <c r="M40" s="64"/>
      <c r="N40" s="64"/>
      <c r="O40" s="64"/>
      <c r="P40" s="64"/>
      <c r="Q40" s="20" t="str">
        <f>IF(OR(H40="",F40=""),"",IF(H40=F40,1,IF(H40&lt;F40,0,IF(H40-F40&lt;10,2,IF(H40&gt;F40,3,SE)))))</f>
        <v/>
      </c>
      <c r="U40" s="48"/>
      <c r="V40" s="51"/>
    </row>
    <row r="41" spans="3:35" x14ac:dyDescent="0.3">
      <c r="C41" s="20" t="str">
        <f>IF(OR(F41="",H41=""),"",IF(F41=H41,1,IF(F41&lt;H41,0,IF(F41-H41&lt;10,2,IF(F41&gt;H41,3,SE)))))</f>
        <v/>
      </c>
      <c r="D41" s="71" t="str">
        <f>V24</f>
        <v>Leicester Esporte Club</v>
      </c>
      <c r="E41" s="72"/>
      <c r="F41" s="63"/>
      <c r="G41" s="13" t="s">
        <v>31</v>
      </c>
      <c r="H41" s="63"/>
      <c r="I41" s="71" t="str">
        <f>V32</f>
        <v>Fabrício M.N FC</v>
      </c>
      <c r="J41" s="73"/>
      <c r="K41" s="73"/>
      <c r="L41" s="73"/>
      <c r="M41" s="73"/>
      <c r="N41" s="73"/>
      <c r="O41" s="73"/>
      <c r="P41" s="72"/>
      <c r="Q41" s="20" t="str">
        <f>IF(OR(H41="",F41=""),"",IF(H41=F41,1,IF(H41&lt;F41,0,IF(H41-F41&lt;10,2,IF(H41&gt;F41,3,SE)))))</f>
        <v/>
      </c>
      <c r="U41" s="48"/>
      <c r="V41" s="51"/>
    </row>
    <row r="42" spans="3:35" x14ac:dyDescent="0.3">
      <c r="C42" s="20" t="str">
        <f>IF(OR(F42="",H42=""),"",IF(F42=H42,1,IF(F42&lt;H42,0,IF(F42-H42&lt;10,2,IF(F42&gt;H42,3,SE)))))</f>
        <v/>
      </c>
      <c r="D42" s="64" t="str">
        <f>V23</f>
        <v>palestra vzt fc</v>
      </c>
      <c r="E42" s="64"/>
      <c r="F42" s="63"/>
      <c r="G42" s="13" t="s">
        <v>31</v>
      </c>
      <c r="H42" s="63"/>
      <c r="I42" s="64" t="str">
        <f>V19</f>
        <v>Ninho Garcia FC</v>
      </c>
      <c r="J42" s="64"/>
      <c r="K42" s="64"/>
      <c r="L42" s="64"/>
      <c r="M42" s="64"/>
      <c r="N42" s="64"/>
      <c r="O42" s="64"/>
      <c r="P42" s="64"/>
      <c r="Q42" s="20" t="str">
        <f>IF(OR(H42="",F42=""),"",IF(H42=F42,1,IF(H42&lt;F42,0,IF(H42-F42&lt;10,2,IF(H42&gt;F42,3,SE)))))</f>
        <v/>
      </c>
      <c r="U42" s="48"/>
      <c r="V42" s="51"/>
    </row>
    <row r="43" spans="3:35" x14ac:dyDescent="0.3">
      <c r="C43" s="20" t="str">
        <f>IF(OR(F43="",H43=""),"",IF(F43=H43,1,IF(F43&lt;H43,0,IF(F43-H43&lt;10,2,IF(F43&gt;H43,3,SE)))))</f>
        <v/>
      </c>
      <c r="D43" s="64" t="str">
        <f>V22</f>
        <v>ProGamer2.0</v>
      </c>
      <c r="E43" s="64"/>
      <c r="F43" s="63"/>
      <c r="G43" s="13" t="s">
        <v>31</v>
      </c>
      <c r="H43" s="63"/>
      <c r="I43" s="64" t="str">
        <f>V31</f>
        <v>Negro-Jalde FC</v>
      </c>
      <c r="J43" s="64"/>
      <c r="K43" s="64"/>
      <c r="L43" s="64"/>
      <c r="M43" s="64"/>
      <c r="N43" s="64"/>
      <c r="O43" s="64"/>
      <c r="P43" s="64"/>
      <c r="Q43" s="20" t="str">
        <f>IF(OR(H43="",F43=""),"",IF(H43=F43,1,IF(H43&lt;F43,0,IF(H43-F43&lt;10,2,IF(H43&gt;F43,3,SE)))))</f>
        <v/>
      </c>
      <c r="U43" s="48"/>
      <c r="V43" s="51"/>
    </row>
    <row r="44" spans="3:35" x14ac:dyDescent="0.3">
      <c r="C44" s="20" t="str">
        <f>IF(OR(F44="",H44=""),"",IF(F44=H44,1,IF(F44&lt;H44,0,IF(F44-H44&lt;10,2,IF(F44&gt;H44,3,SE)))))</f>
        <v/>
      </c>
      <c r="D44" s="64" t="str">
        <f>V20</f>
        <v>Rock celeste F.C</v>
      </c>
      <c r="E44" s="64"/>
      <c r="F44" s="63"/>
      <c r="G44" s="13" t="s">
        <v>31</v>
      </c>
      <c r="H44" s="63"/>
      <c r="I44" s="64" t="str">
        <f>V21</f>
        <v>Sam peckinpah</v>
      </c>
      <c r="J44" s="64"/>
      <c r="K44" s="64"/>
      <c r="L44" s="64"/>
      <c r="M44" s="64"/>
      <c r="N44" s="64"/>
      <c r="O44" s="64"/>
      <c r="P44" s="64"/>
      <c r="Q44" s="20" t="str">
        <f>IF(OR(H44="",F44=""),"",IF(H44=F44,1,IF(H44&lt;F44,0,IF(H44-F44&lt;10,2,IF(H44&gt;F44,3,SE)))))</f>
        <v/>
      </c>
      <c r="U44" s="48"/>
      <c r="V44" s="51"/>
    </row>
    <row r="45" spans="3:35" x14ac:dyDescent="0.3">
      <c r="C45" s="20" t="str">
        <f>IF(OR(F45="",H45=""),"",IF(F45=H45,1,IF(F45&lt;H45,0,IF(F45-H45&lt;10,2,IF(F45&gt;H45,3,SE)))))</f>
        <v/>
      </c>
      <c r="D45" s="64" t="str">
        <f>V33</f>
        <v>Os guerreiro 2017</v>
      </c>
      <c r="E45" s="64"/>
      <c r="F45" s="63"/>
      <c r="G45" s="13" t="s">
        <v>31</v>
      </c>
      <c r="H45" s="63"/>
      <c r="I45" s="64" t="str">
        <f>V34</f>
        <v>Maximum EC</v>
      </c>
      <c r="J45" s="64"/>
      <c r="K45" s="64"/>
      <c r="L45" s="64"/>
      <c r="M45" s="64"/>
      <c r="N45" s="64"/>
      <c r="O45" s="64"/>
      <c r="P45" s="64"/>
      <c r="Q45" s="20" t="str">
        <f>IF(OR(H45="",F45=""),"",IF(H45=F45,1,IF(H45&lt;F45,0,IF(H45-F45&lt;10,2,IF(H45&gt;F45,3,SE)))))</f>
        <v/>
      </c>
      <c r="U45" s="48"/>
      <c r="V45" s="51"/>
    </row>
    <row r="46" spans="3:35" x14ac:dyDescent="0.3">
      <c r="C46" s="20" t="str">
        <f>IF(OR(F46="",H46=""),"",IF(F46=H46,1,IF(F46&lt;H46,0,IF(F46-H46&lt;10,2,IF(F46&gt;H46,3,SE)))))</f>
        <v/>
      </c>
      <c r="D46" s="64" t="str">
        <f>V28</f>
        <v>FC Van Persie</v>
      </c>
      <c r="E46" s="64"/>
      <c r="F46" s="63"/>
      <c r="G46" s="13" t="s">
        <v>31</v>
      </c>
      <c r="H46" s="63"/>
      <c r="I46" s="64" t="str">
        <f>V27</f>
        <v>Galácticos C.F.R.</v>
      </c>
      <c r="J46" s="64"/>
      <c r="K46" s="64"/>
      <c r="L46" s="64"/>
      <c r="M46" s="64"/>
      <c r="N46" s="64"/>
      <c r="O46" s="64"/>
      <c r="P46" s="64"/>
      <c r="Q46" s="20" t="str">
        <f>IF(OR(H46="",F46=""),"",IF(H46=F46,1,IF(H46&lt;F46,0,IF(H46-F46&lt;10,2,IF(H46&gt;F46,3,SE)))))</f>
        <v/>
      </c>
      <c r="U46" s="48"/>
      <c r="V46" s="51"/>
    </row>
    <row r="47" spans="3:35" ht="15" thickBot="1" x14ac:dyDescent="0.35">
      <c r="C47" s="20" t="str">
        <f>IF(OR(F47="",H47=""),"",IF(F47=H47,1,IF(F47&lt;H47,0,IF(F47-H47&lt;10,2,IF(F47&gt;H47,3,SE)))))</f>
        <v/>
      </c>
      <c r="Q47" s="20" t="str">
        <f>IF(OR(H47="",F47=""),"",IF(H47=F47,1,IF(H47&lt;F47,0,IF(H47-F47&lt;10,2,IF(H47&gt;F47,3,SE)))))</f>
        <v/>
      </c>
      <c r="U47" s="48"/>
      <c r="V47" s="51"/>
    </row>
    <row r="48" spans="3:35" x14ac:dyDescent="0.3">
      <c r="C48" s="20" t="str">
        <f>IF(OR(F48="",H48=""),"",IF(F48=H48,1,IF(F48&lt;H48,0,IF(F48-H48&lt;10,2,IF(F48&gt;H48,3,SE)))))</f>
        <v/>
      </c>
      <c r="D48" s="65" t="s">
        <v>32</v>
      </c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7"/>
      <c r="Q48" s="20" t="str">
        <f>IF(OR(H48="",F48=""),"",IF(H48=F48,1,IF(H48&lt;F48,0,IF(H48-F48&lt;10,2,IF(H48&gt;F48,3,SE)))))</f>
        <v/>
      </c>
      <c r="U48" s="48"/>
      <c r="V48" s="51"/>
    </row>
    <row r="49" spans="3:22" ht="15" thickBot="1" x14ac:dyDescent="0.35">
      <c r="C49" s="20" t="str">
        <f>IF(OR(F49="",H49=""),"",IF(F49=H49,1,IF(F49&lt;H49,0,IF(F49-H49&lt;10,2,IF(F49&gt;H49,3,SE)))))</f>
        <v/>
      </c>
      <c r="D49" s="68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70"/>
      <c r="Q49" s="20" t="str">
        <f>IF(OR(H49="",F49=""),"",IF(H49=F49,1,IF(H49&lt;F49,0,IF(H49-F49&lt;10,2,IF(H49&gt;F49,3,SE)))))</f>
        <v/>
      </c>
      <c r="U49" s="48"/>
      <c r="V49" s="51"/>
    </row>
    <row r="50" spans="3:22" x14ac:dyDescent="0.3">
      <c r="C50" s="20" t="str">
        <f>IF(OR(F50="",H50=""),"",IF(F50=H50,1,IF(F50&lt;H50,0,IF(F50-H50&lt;10,2,IF(F50&gt;H50,3,SE)))))</f>
        <v/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20" t="str">
        <f>IF(OR(H50="",F50=""),"",IF(H50=F50,1,IF(H50&lt;F50,0,IF(H50-F50&lt;10,2,IF(H50&gt;F50,3,SE)))))</f>
        <v/>
      </c>
      <c r="U50" s="48"/>
    </row>
    <row r="51" spans="3:22" x14ac:dyDescent="0.3">
      <c r="C51" s="20" t="str">
        <f>IF(OR(F51="",H51=""),"",IF(F51=H51,1,IF(F51&lt;H51,0,IF(F51-H51&lt;10,2,IF(F51&gt;H51,3,SE)))))</f>
        <v/>
      </c>
      <c r="D51" s="71" t="str">
        <f>V21</f>
        <v>Sam peckinpah</v>
      </c>
      <c r="E51" s="72"/>
      <c r="F51" s="63"/>
      <c r="G51" s="13" t="s">
        <v>31</v>
      </c>
      <c r="H51" s="63"/>
      <c r="I51" s="71" t="str">
        <f>V28</f>
        <v>FC Van Persie</v>
      </c>
      <c r="J51" s="73"/>
      <c r="K51" s="73"/>
      <c r="L51" s="73"/>
      <c r="M51" s="73"/>
      <c r="N51" s="73"/>
      <c r="O51" s="73"/>
      <c r="P51" s="72"/>
      <c r="Q51" s="20" t="str">
        <f>IF(OR(H51="",F51=""),"",IF(H51=F51,1,IF(H51&lt;F51,0,IF(H51-F51&lt;10,2,IF(H51&gt;F51,3,SE)))))</f>
        <v/>
      </c>
      <c r="U51" s="48"/>
    </row>
    <row r="52" spans="3:22" x14ac:dyDescent="0.3">
      <c r="C52" s="20" t="str">
        <f>IF(OR(F52="",H52=""),"",IF(F52=H52,1,IF(F52&lt;H52,0,IF(F52-H52&lt;10,2,IF(F52&gt;H52,3,SE)))))</f>
        <v/>
      </c>
      <c r="D52" s="64" t="str">
        <f>V27</f>
        <v>Galácticos C.F.R.</v>
      </c>
      <c r="E52" s="64"/>
      <c r="F52" s="63"/>
      <c r="G52" s="13" t="s">
        <v>31</v>
      </c>
      <c r="H52" s="63"/>
      <c r="I52" s="64" t="str">
        <f>V25</f>
        <v>S.C. Jesner</v>
      </c>
      <c r="J52" s="64"/>
      <c r="K52" s="64"/>
      <c r="L52" s="64"/>
      <c r="M52" s="64"/>
      <c r="N52" s="64"/>
      <c r="O52" s="64"/>
      <c r="P52" s="64"/>
      <c r="Q52" s="20" t="str">
        <f>IF(OR(H52="",F52=""),"",IF(H52=F52,1,IF(H52&lt;F52,0,IF(H52-F52&lt;10,2,IF(H52&gt;F52,3,SE)))))</f>
        <v/>
      </c>
      <c r="U52" s="48"/>
    </row>
    <row r="53" spans="3:22" x14ac:dyDescent="0.3">
      <c r="C53" s="20" t="str">
        <f>IF(OR(F53="",H53=""),"",IF(F53=H53,1,IF(F53&lt;H53,0,IF(F53-H53&lt;10,2,IF(F53&gt;H53,3,SE)))))</f>
        <v/>
      </c>
      <c r="D53" s="71" t="str">
        <f>V19</f>
        <v>Ninho Garcia FC</v>
      </c>
      <c r="E53" s="72"/>
      <c r="F53" s="63"/>
      <c r="G53" s="13" t="s">
        <v>31</v>
      </c>
      <c r="H53" s="63"/>
      <c r="I53" s="71" t="str">
        <f>V24</f>
        <v>Leicester Esporte Club</v>
      </c>
      <c r="J53" s="73"/>
      <c r="K53" s="73"/>
      <c r="L53" s="73"/>
      <c r="M53" s="73"/>
      <c r="N53" s="73"/>
      <c r="O53" s="73"/>
      <c r="P53" s="72"/>
      <c r="Q53" s="20" t="str">
        <f>IF(OR(H53="",F53=""),"",IF(H53=F53,1,IF(H53&lt;F53,0,IF(H53-F53&lt;10,2,IF(H53&gt;F53,3,SE)))))</f>
        <v/>
      </c>
      <c r="U53" s="48"/>
    </row>
    <row r="54" spans="3:22" x14ac:dyDescent="0.3">
      <c r="C54" s="20" t="str">
        <f>IF(OR(F54="",H54=""),"",IF(F54=H54,1,IF(F54&lt;H54,0,IF(F54-H54&lt;10,2,IF(F54&gt;H54,3,SE)))))</f>
        <v/>
      </c>
      <c r="D54" s="64" t="str">
        <f>V34</f>
        <v>Maximum EC</v>
      </c>
      <c r="E54" s="64"/>
      <c r="F54" s="63"/>
      <c r="G54" s="13" t="s">
        <v>31</v>
      </c>
      <c r="H54" s="63"/>
      <c r="I54" s="64" t="str">
        <f>V26</f>
        <v xml:space="preserve"> Caaneludos FC </v>
      </c>
      <c r="J54" s="64"/>
      <c r="K54" s="64"/>
      <c r="L54" s="64"/>
      <c r="M54" s="64"/>
      <c r="N54" s="64"/>
      <c r="O54" s="64"/>
      <c r="P54" s="64"/>
      <c r="Q54" s="20" t="str">
        <f>IF(OR(H54="",F54=""),"",IF(H54=F54,1,IF(H54&lt;F54,0,IF(H54-F54&lt;10,2,IF(H54&gt;F54,3,SE)))))</f>
        <v/>
      </c>
      <c r="U54" s="48"/>
    </row>
    <row r="55" spans="3:22" x14ac:dyDescent="0.3">
      <c r="C55" s="20" t="str">
        <f>IF(OR(F55="",H55=""),"",IF(F55=H55,1,IF(F55&lt;H55,0,IF(F55-H55&lt;10,2,IF(F55&gt;H55,3,SE)))))</f>
        <v/>
      </c>
      <c r="D55" s="64" t="str">
        <f>V32</f>
        <v>Fabrício M.N FC</v>
      </c>
      <c r="E55" s="64"/>
      <c r="F55" s="63"/>
      <c r="G55" s="13" t="s">
        <v>31</v>
      </c>
      <c r="H55" s="63"/>
      <c r="I55" s="64" t="str">
        <f>V31</f>
        <v>Negro-Jalde FC</v>
      </c>
      <c r="J55" s="64"/>
      <c r="K55" s="64"/>
      <c r="L55" s="64"/>
      <c r="M55" s="64"/>
      <c r="N55" s="64"/>
      <c r="O55" s="64"/>
      <c r="P55" s="64"/>
      <c r="Q55" s="20" t="str">
        <f>IF(OR(H55="",F55=""),"",IF(H55=F55,1,IF(H55&lt;F55,0,IF(H55-F55&lt;10,2,IF(H55&gt;F55,3,SE)))))</f>
        <v/>
      </c>
      <c r="U55" s="48"/>
    </row>
    <row r="56" spans="3:22" x14ac:dyDescent="0.3">
      <c r="C56" s="20" t="str">
        <f>IF(OR(F56="",H56=""),"",IF(F56=H56,1,IF(F56&lt;H56,0,IF(F56-H56&lt;10,2,IF(F56&gt;H56,3,SE)))))</f>
        <v/>
      </c>
      <c r="D56" s="64" t="str">
        <f>V20</f>
        <v>Rock celeste F.C</v>
      </c>
      <c r="E56" s="64"/>
      <c r="F56" s="63"/>
      <c r="G56" s="13" t="s">
        <v>31</v>
      </c>
      <c r="H56" s="63"/>
      <c r="I56" s="64" t="str">
        <f>V30</f>
        <v>DannieL M</v>
      </c>
      <c r="J56" s="64"/>
      <c r="K56" s="64"/>
      <c r="L56" s="64"/>
      <c r="M56" s="64"/>
      <c r="N56" s="64"/>
      <c r="O56" s="64"/>
      <c r="P56" s="64"/>
      <c r="Q56" s="20" t="str">
        <f>IF(OR(H56="",F56=""),"",IF(H56=F56,1,IF(H56&lt;F56,0,IF(H56-F56&lt;10,2,IF(H56&gt;F56,3,SE)))))</f>
        <v/>
      </c>
      <c r="U56" s="48"/>
    </row>
    <row r="57" spans="3:22" x14ac:dyDescent="0.3">
      <c r="C57" s="20" t="str">
        <f>IF(OR(F57="",H57=""),"",IF(F57=H57,1,IF(F57&lt;H57,0,IF(F57-H57&lt;10,2,IF(F57&gt;H57,3,SE)))))</f>
        <v/>
      </c>
      <c r="D57" s="64" t="str">
        <f>V23</f>
        <v>palestra vzt fc</v>
      </c>
      <c r="E57" s="64"/>
      <c r="F57" s="63"/>
      <c r="G57" s="13" t="s">
        <v>31</v>
      </c>
      <c r="H57" s="63"/>
      <c r="I57" s="64" t="str">
        <f>V22</f>
        <v>ProGamer2.0</v>
      </c>
      <c r="J57" s="64"/>
      <c r="K57" s="64"/>
      <c r="L57" s="64"/>
      <c r="M57" s="64"/>
      <c r="N57" s="64"/>
      <c r="O57" s="64"/>
      <c r="P57" s="64"/>
      <c r="Q57" s="20" t="str">
        <f>IF(OR(H57="",F57=""),"",IF(H57=F57,1,IF(H57&lt;F57,0,IF(H57-F57&lt;10,2,IF(H57&gt;F57,3,SE)))))</f>
        <v/>
      </c>
      <c r="U57" s="48"/>
    </row>
    <row r="58" spans="3:22" x14ac:dyDescent="0.3">
      <c r="C58" s="20" t="str">
        <f>IF(OR(F58="",H58=""),"",IF(F58=H58,1,IF(F58&lt;H58,0,IF(F58-H58&lt;10,2,IF(F58&gt;H58,3,SE)))))</f>
        <v/>
      </c>
      <c r="D58" s="64" t="str">
        <f>V29</f>
        <v xml:space="preserve">PITA F7 </v>
      </c>
      <c r="E58" s="64"/>
      <c r="F58" s="63"/>
      <c r="G58" s="13" t="s">
        <v>31</v>
      </c>
      <c r="H58" s="63"/>
      <c r="I58" s="64" t="str">
        <f>V33</f>
        <v>Os guerreiro 2017</v>
      </c>
      <c r="J58" s="64"/>
      <c r="K58" s="64"/>
      <c r="L58" s="64"/>
      <c r="M58" s="64"/>
      <c r="N58" s="64"/>
      <c r="O58" s="64"/>
      <c r="P58" s="64"/>
      <c r="Q58" s="20" t="str">
        <f>IF(OR(H58="",F58=""),"",IF(H58=F58,1,IF(H58&lt;F58,0,IF(H58-F58&lt;10,2,IF(H58&gt;F58,3,SE)))))</f>
        <v/>
      </c>
      <c r="U58" s="48"/>
    </row>
    <row r="59" spans="3:22" ht="15" thickBot="1" x14ac:dyDescent="0.35">
      <c r="C59" s="20" t="str">
        <f>IF(OR(F59="",H59=""),"",IF(F59=H59,1,IF(F59&lt;H59,0,IF(F59-H59&lt;10,2,IF(F59&gt;H59,3,SE)))))</f>
        <v/>
      </c>
      <c r="Q59" s="20" t="str">
        <f>IF(OR(H59="",F59=""),"",IF(H59=F59,1,IF(H59&lt;F59,0,IF(H59-F59&lt;10,2,IF(H59&gt;F59,3,SE)))))</f>
        <v/>
      </c>
      <c r="U59" s="48"/>
    </row>
    <row r="60" spans="3:22" x14ac:dyDescent="0.3">
      <c r="C60" s="20" t="str">
        <f>IF(OR(F60="",H60=""),"",IF(F60=H60,1,IF(F60&lt;H60,0,IF(F60-H60&lt;10,2,IF(F60&gt;H60,3,SE)))))</f>
        <v/>
      </c>
      <c r="D60" s="65" t="s">
        <v>33</v>
      </c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7"/>
      <c r="Q60" s="20" t="str">
        <f>IF(OR(H60="",F60=""),"",IF(H60=F60,1,IF(H60&lt;F60,0,IF(H60-F60&lt;10,2,IF(H60&gt;F60,3,SE)))))</f>
        <v/>
      </c>
      <c r="U60" s="48"/>
    </row>
    <row r="61" spans="3:22" ht="15" thickBot="1" x14ac:dyDescent="0.35">
      <c r="C61" s="20" t="str">
        <f>IF(OR(F61="",H61=""),"",IF(F61=H61,1,IF(F61&lt;H61,0,IF(F61-H61&lt;10,2,IF(F61&gt;H61,3,SE)))))</f>
        <v/>
      </c>
      <c r="D61" s="68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70"/>
      <c r="Q61" s="20" t="str">
        <f>IF(OR(H61="",F61=""),"",IF(H61=F61,1,IF(H61&lt;F61,0,IF(H61-F61&lt;10,2,IF(H61&gt;F61,3,SE)))))</f>
        <v/>
      </c>
      <c r="U61" s="48"/>
    </row>
    <row r="62" spans="3:22" x14ac:dyDescent="0.3">
      <c r="C62" s="20" t="str">
        <f>IF(OR(F62="",H62=""),"",IF(F62=H62,1,IF(F62&lt;H62,0,IF(F62-H62&lt;10,2,IF(F62&gt;H62,3,SE)))))</f>
        <v/>
      </c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20" t="str">
        <f>IF(OR(H62="",F62=""),"",IF(H62=F62,1,IF(H62&lt;F62,0,IF(H62-F62&lt;10,2,IF(H62&gt;F62,3,SE)))))</f>
        <v/>
      </c>
      <c r="U62" s="48"/>
    </row>
    <row r="63" spans="3:22" x14ac:dyDescent="0.3">
      <c r="C63" s="20" t="str">
        <f>IF(OR(F63="",H63=""),"",IF(F63=H63,1,IF(F63&lt;H63,0,IF(F63-H63&lt;10,2,IF(F63&gt;H63,3,SE)))))</f>
        <v/>
      </c>
      <c r="D63" s="71" t="str">
        <f>V34</f>
        <v>Maximum EC</v>
      </c>
      <c r="E63" s="72"/>
      <c r="F63" s="63"/>
      <c r="G63" s="13" t="s">
        <v>31</v>
      </c>
      <c r="H63" s="63"/>
      <c r="I63" s="71" t="str">
        <f>V19</f>
        <v>Ninho Garcia FC</v>
      </c>
      <c r="J63" s="73"/>
      <c r="K63" s="73"/>
      <c r="L63" s="73"/>
      <c r="M63" s="73"/>
      <c r="N63" s="73"/>
      <c r="O63" s="73"/>
      <c r="P63" s="72"/>
      <c r="Q63" s="20" t="str">
        <f>IF(OR(H63="",F63=""),"",IF(H63=F63,1,IF(H63&lt;F63,0,IF(H63-F63&lt;10,2,IF(H63&gt;F63,3,SE)))))</f>
        <v/>
      </c>
      <c r="U63" s="48"/>
    </row>
    <row r="64" spans="3:22" x14ac:dyDescent="0.3">
      <c r="C64" s="20" t="str">
        <f>IF(OR(F64="",H64=""),"",IF(F64=H64,1,IF(F64&lt;H64,0,IF(F64-H64&lt;10,2,IF(F64&gt;H64,3,SE)))))</f>
        <v/>
      </c>
      <c r="D64" s="64" t="str">
        <f>V26</f>
        <v xml:space="preserve"> Caaneludos FC </v>
      </c>
      <c r="E64" s="64"/>
      <c r="F64" s="63"/>
      <c r="G64" s="13" t="s">
        <v>31</v>
      </c>
      <c r="H64" s="63"/>
      <c r="I64" s="64" t="str">
        <f>V25</f>
        <v>S.C. Jesner</v>
      </c>
      <c r="J64" s="64"/>
      <c r="K64" s="64"/>
      <c r="L64" s="64"/>
      <c r="M64" s="64"/>
      <c r="N64" s="64"/>
      <c r="O64" s="64"/>
      <c r="P64" s="64"/>
      <c r="Q64" s="20" t="str">
        <f>IF(OR(H64="",F64=""),"",IF(H64=F64,1,IF(H64&lt;F64,0,IF(H64-F64&lt;10,2,IF(H64&gt;F64,3,SE)))))</f>
        <v/>
      </c>
      <c r="U64" s="48"/>
    </row>
    <row r="65" spans="3:21" x14ac:dyDescent="0.3">
      <c r="C65" s="20" t="str">
        <f>IF(OR(F65="",H65=""),"",IF(F65=H65,1,IF(F65&lt;H65,0,IF(F65-H65&lt;10,2,IF(F65&gt;H65,3,SE)))))</f>
        <v/>
      </c>
      <c r="D65" s="71" t="str">
        <f>V28</f>
        <v>FC Van Persie</v>
      </c>
      <c r="E65" s="72"/>
      <c r="F65" s="63"/>
      <c r="G65" s="13" t="s">
        <v>31</v>
      </c>
      <c r="H65" s="63"/>
      <c r="I65" s="71" t="str">
        <f>V23</f>
        <v>palestra vzt fc</v>
      </c>
      <c r="J65" s="73"/>
      <c r="K65" s="73"/>
      <c r="L65" s="73"/>
      <c r="M65" s="73"/>
      <c r="N65" s="73"/>
      <c r="O65" s="73"/>
      <c r="P65" s="72"/>
      <c r="Q65" s="20" t="str">
        <f>IF(OR(H65="",F65=""),"",IF(H65=F65,1,IF(H65&lt;F65,0,IF(H65-F65&lt;10,2,IF(H65&gt;F65,3,SE)))))</f>
        <v/>
      </c>
      <c r="U65" s="48"/>
    </row>
    <row r="66" spans="3:21" x14ac:dyDescent="0.3">
      <c r="C66" s="20" t="str">
        <f>IF(OR(F66="",H66=""),"",IF(F66=H66,1,IF(F66&lt;H66,0,IF(F66-H66&lt;10,2,IF(F66&gt;H66,3,SE)))))</f>
        <v/>
      </c>
      <c r="D66" s="64" t="str">
        <f>V32</f>
        <v>Fabrício M.N FC</v>
      </c>
      <c r="E66" s="64"/>
      <c r="F66" s="63"/>
      <c r="G66" s="13" t="s">
        <v>31</v>
      </c>
      <c r="H66" s="63"/>
      <c r="I66" s="64" t="str">
        <f>V20</f>
        <v>Rock celeste F.C</v>
      </c>
      <c r="J66" s="64"/>
      <c r="K66" s="64"/>
      <c r="L66" s="64"/>
      <c r="M66" s="64"/>
      <c r="N66" s="64"/>
      <c r="O66" s="64"/>
      <c r="P66" s="64"/>
      <c r="Q66" s="20" t="str">
        <f>IF(OR(H66="",F66=""),"",IF(H66=F66,1,IF(H66&lt;F66,0,IF(H66-F66&lt;10,2,IF(H66&gt;F66,3,SE)))))</f>
        <v/>
      </c>
      <c r="U66" s="48"/>
    </row>
    <row r="67" spans="3:21" x14ac:dyDescent="0.3">
      <c r="C67" s="20" t="str">
        <f>IF(OR(F67="",H67=""),"",IF(F67=H67,1,IF(F67&lt;H67,0,IF(F67-H67&lt;10,2,IF(F67&gt;H67,3,SE)))))</f>
        <v/>
      </c>
      <c r="D67" s="64" t="str">
        <f>V24</f>
        <v>Leicester Esporte Club</v>
      </c>
      <c r="E67" s="64"/>
      <c r="F67" s="63"/>
      <c r="G67" s="13" t="s">
        <v>31</v>
      </c>
      <c r="H67" s="63"/>
      <c r="I67" s="64" t="str">
        <f>V27</f>
        <v>Galácticos C.F.R.</v>
      </c>
      <c r="J67" s="64"/>
      <c r="K67" s="64"/>
      <c r="L67" s="64"/>
      <c r="M67" s="64"/>
      <c r="N67" s="64"/>
      <c r="O67" s="64"/>
      <c r="P67" s="64"/>
      <c r="Q67" s="20" t="str">
        <f>IF(OR(H67="",F67=""),"",IF(H67=F67,1,IF(H67&lt;F67,0,IF(H67-F67&lt;10,2,IF(H67&gt;F67,3,SE)))))</f>
        <v/>
      </c>
      <c r="U67" s="48"/>
    </row>
    <row r="68" spans="3:21" x14ac:dyDescent="0.3">
      <c r="C68" s="20" t="str">
        <f>IF(OR(F68="",H68=""),"",IF(F68=H68,1,IF(F68&lt;H68,0,IF(F68-H68&lt;10,2,IF(F68&gt;H68,3,SE)))))</f>
        <v/>
      </c>
      <c r="D68" s="64" t="str">
        <f>V30</f>
        <v>DannieL M</v>
      </c>
      <c r="E68" s="64"/>
      <c r="F68" s="63"/>
      <c r="G68" s="13" t="s">
        <v>31</v>
      </c>
      <c r="H68" s="63"/>
      <c r="I68" s="64" t="str">
        <f>V33</f>
        <v>Os guerreiro 2017</v>
      </c>
      <c r="J68" s="64"/>
      <c r="K68" s="64"/>
      <c r="L68" s="64"/>
      <c r="M68" s="64"/>
      <c r="N68" s="64"/>
      <c r="O68" s="64"/>
      <c r="P68" s="64"/>
      <c r="Q68" s="20" t="str">
        <f>IF(OR(H68="",F68=""),"",IF(H68=F68,1,IF(H68&lt;F68,0,IF(H68-F68&lt;10,2,IF(H68&gt;F68,3,SE)))))</f>
        <v/>
      </c>
      <c r="U68" s="48"/>
    </row>
    <row r="69" spans="3:21" x14ac:dyDescent="0.3">
      <c r="C69" s="20" t="str">
        <f>IF(OR(F69="",H69=""),"",IF(F69=H69,1,IF(F69&lt;H69,0,IF(F69-H69&lt;10,2,IF(F69&gt;H69,3,SE)))))</f>
        <v/>
      </c>
      <c r="D69" s="64" t="str">
        <f>V31</f>
        <v>Negro-Jalde FC</v>
      </c>
      <c r="E69" s="64"/>
      <c r="F69" s="63"/>
      <c r="G69" s="13" t="s">
        <v>31</v>
      </c>
      <c r="H69" s="63"/>
      <c r="I69" s="64" t="str">
        <f>V21</f>
        <v>Sam peckinpah</v>
      </c>
      <c r="J69" s="64"/>
      <c r="K69" s="64"/>
      <c r="L69" s="64"/>
      <c r="M69" s="64"/>
      <c r="N69" s="64"/>
      <c r="O69" s="64"/>
      <c r="P69" s="64"/>
      <c r="Q69" s="20" t="str">
        <f>IF(OR(H69="",F69=""),"",IF(H69=F69,1,IF(H69&lt;F69,0,IF(H69-F69&lt;10,2,IF(H69&gt;F69,3,SE)))))</f>
        <v/>
      </c>
      <c r="U69" s="48"/>
    </row>
    <row r="70" spans="3:21" x14ac:dyDescent="0.3">
      <c r="C70" s="20" t="str">
        <f>IF(OR(F70="",H70=""),"",IF(F70=H70,1,IF(F70&lt;H70,0,IF(F70-H70&lt;10,2,IF(F70&gt;H70,3,SE)))))</f>
        <v/>
      </c>
      <c r="D70" s="64" t="str">
        <f>V22</f>
        <v>ProGamer2.0</v>
      </c>
      <c r="E70" s="64"/>
      <c r="F70" s="63"/>
      <c r="G70" s="13" t="s">
        <v>31</v>
      </c>
      <c r="H70" s="63"/>
      <c r="I70" s="64" t="str">
        <f>V29</f>
        <v xml:space="preserve">PITA F7 </v>
      </c>
      <c r="J70" s="64"/>
      <c r="K70" s="64"/>
      <c r="L70" s="64"/>
      <c r="M70" s="64"/>
      <c r="N70" s="64"/>
      <c r="O70" s="64"/>
      <c r="P70" s="64"/>
      <c r="Q70" s="20" t="str">
        <f>IF(OR(H70="",F70=""),"",IF(H70=F70,1,IF(H70&lt;F70,0,IF(H70-F70&lt;10,2,IF(H70&gt;F70,3,SE)))))</f>
        <v/>
      </c>
      <c r="U70" s="48"/>
    </row>
    <row r="71" spans="3:21" ht="15" thickBot="1" x14ac:dyDescent="0.35">
      <c r="C71" s="20" t="str">
        <f>IF(OR(F71="",H71=""),"",IF(F71=H71,1,IF(F71&lt;H71,0,IF(F71-H71&lt;10,2,IF(F71&gt;H71,3,SE)))))</f>
        <v/>
      </c>
      <c r="Q71" s="20" t="str">
        <f>IF(OR(H71="",F71=""),"",IF(H71=F71,1,IF(H71&lt;F71,0,IF(H71-F71&lt;10,2,IF(H71&gt;F71,3,SE)))))</f>
        <v/>
      </c>
      <c r="U71" s="48"/>
    </row>
    <row r="72" spans="3:21" x14ac:dyDescent="0.3">
      <c r="C72" s="20" t="str">
        <f>IF(OR(F72="",H72=""),"",IF(F72=H72,1,IF(F72&lt;H72,0,IF(F72-H72&lt;10,2,IF(F72&gt;H72,3,SE)))))</f>
        <v/>
      </c>
      <c r="D72" s="65" t="s">
        <v>34</v>
      </c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7"/>
      <c r="Q72" s="20" t="str">
        <f>IF(OR(H72="",F72=""),"",IF(H72=F72,1,IF(H72&lt;F72,0,IF(H72-F72&lt;10,2,IF(H72&gt;F72,3,SE)))))</f>
        <v/>
      </c>
      <c r="U72" s="48"/>
    </row>
    <row r="73" spans="3:21" ht="15" thickBot="1" x14ac:dyDescent="0.35">
      <c r="C73" s="20" t="str">
        <f>IF(OR(F73="",H73=""),"",IF(F73=H73,1,IF(F73&lt;H73,0,IF(F73-H73&lt;10,2,IF(F73&gt;H73,3,SE)))))</f>
        <v/>
      </c>
      <c r="D73" s="68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70"/>
      <c r="Q73" s="20" t="str">
        <f>IF(OR(H73="",F73=""),"",IF(H73=F73,1,IF(H73&lt;F73,0,IF(H73-F73&lt;10,2,IF(H73&gt;F73,3,SE)))))</f>
        <v/>
      </c>
      <c r="U73" s="48"/>
    </row>
    <row r="74" spans="3:21" x14ac:dyDescent="0.3">
      <c r="C74" s="20" t="str">
        <f>IF(OR(F74="",H74=""),"",IF(F74=H74,1,IF(F74&lt;H74,0,IF(F74-H74&lt;10,2,IF(F74&gt;H74,3,SE)))))</f>
        <v/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20" t="str">
        <f>IF(OR(H74="",F74=""),"",IF(H74=F74,1,IF(H74&lt;F74,0,IF(H74-F74&lt;10,2,IF(H74&gt;F74,3,SE)))))</f>
        <v/>
      </c>
      <c r="U74" s="48"/>
    </row>
    <row r="75" spans="3:21" x14ac:dyDescent="0.3">
      <c r="C75" s="20" t="str">
        <f>IF(OR(F75="",H75=""),"",IF(F75=H75,1,IF(F75&lt;H75,0,IF(F75-H75&lt;10,2,IF(F75&gt;H75,3,SE)))))</f>
        <v/>
      </c>
      <c r="D75" s="71" t="str">
        <f>V23</f>
        <v>palestra vzt fc</v>
      </c>
      <c r="E75" s="72"/>
      <c r="F75" s="63"/>
      <c r="G75" s="13" t="s">
        <v>31</v>
      </c>
      <c r="H75" s="63"/>
      <c r="I75" s="71" t="str">
        <f>V20</f>
        <v>Rock celeste F.C</v>
      </c>
      <c r="J75" s="73"/>
      <c r="K75" s="73"/>
      <c r="L75" s="73"/>
      <c r="M75" s="73"/>
      <c r="N75" s="73"/>
      <c r="O75" s="73"/>
      <c r="P75" s="72"/>
      <c r="Q75" s="20" t="str">
        <f>IF(OR(H75="",F75=""),"",IF(H75=F75,1,IF(H75&lt;F75,0,IF(H75-F75&lt;10,2,IF(H75&gt;F75,3,SE)))))</f>
        <v/>
      </c>
      <c r="U75" s="48"/>
    </row>
    <row r="76" spans="3:21" x14ac:dyDescent="0.3">
      <c r="C76" s="20" t="str">
        <f>IF(OR(F76="",H76=""),"",IF(F76=H76,1,IF(F76&lt;H76,0,IF(F76-H76&lt;10,2,IF(F76&gt;H76,3,SE)))))</f>
        <v/>
      </c>
      <c r="D76" s="64" t="str">
        <f>V27</f>
        <v>Galácticos C.F.R.</v>
      </c>
      <c r="E76" s="64"/>
      <c r="F76" s="63"/>
      <c r="G76" s="13" t="s">
        <v>31</v>
      </c>
      <c r="H76" s="63"/>
      <c r="I76" s="64" t="str">
        <f>V29</f>
        <v xml:space="preserve">PITA F7 </v>
      </c>
      <c r="J76" s="64"/>
      <c r="K76" s="64"/>
      <c r="L76" s="64"/>
      <c r="M76" s="64"/>
      <c r="N76" s="64"/>
      <c r="O76" s="64"/>
      <c r="P76" s="64"/>
      <c r="Q76" s="20" t="str">
        <f>IF(OR(H76="",F76=""),"",IF(H76=F76,1,IF(H76&lt;F76,0,IF(H76-F76&lt;10,2,IF(H76&gt;F76,3,SE)))))</f>
        <v/>
      </c>
      <c r="U76" s="48"/>
    </row>
    <row r="77" spans="3:21" x14ac:dyDescent="0.3">
      <c r="C77" s="20" t="str">
        <f>IF(OR(F77="",H77=""),"",IF(F77=H77,1,IF(F77&lt;H77,0,IF(F77-H77&lt;10,2,IF(F77&gt;H77,3,SE)))))</f>
        <v/>
      </c>
      <c r="D77" s="71" t="str">
        <f>V33</f>
        <v>Os guerreiro 2017</v>
      </c>
      <c r="E77" s="72"/>
      <c r="F77" s="63"/>
      <c r="G77" s="13" t="s">
        <v>31</v>
      </c>
      <c r="H77" s="63"/>
      <c r="I77" s="71" t="str">
        <f>V22</f>
        <v>ProGamer2.0</v>
      </c>
      <c r="J77" s="73"/>
      <c r="K77" s="73"/>
      <c r="L77" s="73"/>
      <c r="M77" s="73"/>
      <c r="N77" s="73"/>
      <c r="O77" s="73"/>
      <c r="P77" s="72"/>
      <c r="Q77" s="20" t="str">
        <f>IF(OR(H77="",F77=""),"",IF(H77=F77,1,IF(H77&lt;F77,0,IF(H77-F77&lt;10,2,IF(H77&gt;F77,3,SE)))))</f>
        <v/>
      </c>
      <c r="U77" s="48"/>
    </row>
    <row r="78" spans="3:21" x14ac:dyDescent="0.3">
      <c r="C78" s="20" t="str">
        <f>IF(OR(F78="",H78=""),"",IF(F78=H78,1,IF(F78&lt;H78,0,IF(F78-H78&lt;10,2,IF(F78&gt;H78,3,SE)))))</f>
        <v/>
      </c>
      <c r="D78" s="64" t="str">
        <f>V31</f>
        <v>Negro-Jalde FC</v>
      </c>
      <c r="E78" s="64"/>
      <c r="F78" s="63"/>
      <c r="G78" s="13" t="s">
        <v>31</v>
      </c>
      <c r="H78" s="63"/>
      <c r="I78" s="64" t="str">
        <f>V24</f>
        <v>Leicester Esporte Club</v>
      </c>
      <c r="J78" s="64"/>
      <c r="K78" s="64"/>
      <c r="L78" s="64"/>
      <c r="M78" s="64"/>
      <c r="N78" s="64"/>
      <c r="O78" s="64"/>
      <c r="P78" s="64"/>
      <c r="Q78" s="20" t="str">
        <f>IF(OR(H78="",F78=""),"",IF(H78=F78,1,IF(H78&lt;F78,0,IF(H78-F78&lt;10,2,IF(H78&gt;F78,3,SE)))))</f>
        <v/>
      </c>
      <c r="U78" s="48"/>
    </row>
    <row r="79" spans="3:21" x14ac:dyDescent="0.3">
      <c r="C79" s="20" t="str">
        <f>IF(OR(F79="",H79=""),"",IF(F79=H79,1,IF(F79&lt;H79,0,IF(F79-H79&lt;10,2,IF(F79&gt;H79,3,SE)))))</f>
        <v/>
      </c>
      <c r="D79" s="64" t="str">
        <f>V21</f>
        <v>Sam peckinpah</v>
      </c>
      <c r="E79" s="64"/>
      <c r="F79" s="63"/>
      <c r="G79" s="13" t="s">
        <v>31</v>
      </c>
      <c r="H79" s="63"/>
      <c r="I79" s="64" t="str">
        <f>V30</f>
        <v>DannieL M</v>
      </c>
      <c r="J79" s="64"/>
      <c r="K79" s="64"/>
      <c r="L79" s="64"/>
      <c r="M79" s="64"/>
      <c r="N79" s="64"/>
      <c r="O79" s="64"/>
      <c r="P79" s="64"/>
      <c r="Q79" s="20" t="str">
        <f>IF(OR(H79="",F79=""),"",IF(H79=F79,1,IF(H79&lt;F79,0,IF(H79-F79&lt;10,2,IF(H79&gt;F79,3,SE)))))</f>
        <v/>
      </c>
      <c r="U79" s="48"/>
    </row>
    <row r="80" spans="3:21" x14ac:dyDescent="0.3">
      <c r="C80" s="20" t="str">
        <f>IF(OR(F80="",H80=""),"",IF(F80=H80,1,IF(F80&lt;H80,0,IF(F80-H80&lt;10,2,IF(F80&gt;H80,3,SE)))))</f>
        <v/>
      </c>
      <c r="D80" s="64" t="str">
        <f>V26</f>
        <v xml:space="preserve"> Caaneludos FC </v>
      </c>
      <c r="E80" s="64"/>
      <c r="F80" s="63"/>
      <c r="G80" s="13" t="s">
        <v>31</v>
      </c>
      <c r="H80" s="63"/>
      <c r="I80" s="64" t="str">
        <f>V28</f>
        <v>FC Van Persie</v>
      </c>
      <c r="J80" s="64"/>
      <c r="K80" s="64"/>
      <c r="L80" s="64"/>
      <c r="M80" s="64"/>
      <c r="N80" s="64"/>
      <c r="O80" s="64"/>
      <c r="P80" s="64"/>
      <c r="Q80" s="20" t="str">
        <f>IF(OR(H80="",F80=""),"",IF(H80=F80,1,IF(H80&lt;F80,0,IF(H80-F80&lt;10,2,IF(H80&gt;F80,3,SE)))))</f>
        <v/>
      </c>
      <c r="U80" s="48"/>
    </row>
    <row r="81" spans="3:21" x14ac:dyDescent="0.3">
      <c r="C81" s="20" t="str">
        <f>IF(OR(F81="",H81=""),"",IF(F81=H81,1,IF(F81&lt;H81,0,IF(F81-H81&lt;10,2,IF(F81&gt;H81,3,SE)))))</f>
        <v/>
      </c>
      <c r="D81" s="64" t="str">
        <f>V34</f>
        <v>Maximum EC</v>
      </c>
      <c r="E81" s="64"/>
      <c r="F81" s="63"/>
      <c r="G81" s="13" t="s">
        <v>31</v>
      </c>
      <c r="H81" s="63"/>
      <c r="I81" s="64" t="str">
        <f>V32</f>
        <v>Fabrício M.N FC</v>
      </c>
      <c r="J81" s="64"/>
      <c r="K81" s="64"/>
      <c r="L81" s="64"/>
      <c r="M81" s="64"/>
      <c r="N81" s="64"/>
      <c r="O81" s="64"/>
      <c r="P81" s="64"/>
      <c r="Q81" s="20" t="str">
        <f>IF(OR(H81="",F81=""),"",IF(H81=F81,1,IF(H81&lt;F81,0,IF(H81-F81&lt;10,2,IF(H81&gt;F81,3,SE)))))</f>
        <v/>
      </c>
      <c r="U81" s="48"/>
    </row>
    <row r="82" spans="3:21" x14ac:dyDescent="0.3">
      <c r="C82" s="20" t="str">
        <f>IF(OR(F82="",H82=""),"",IF(F82=H82,1,IF(F82&lt;H82,0,IF(F82-H82&lt;10,2,IF(F82&gt;H82,3,SE)))))</f>
        <v/>
      </c>
      <c r="D82" s="64" t="str">
        <f>V25</f>
        <v>S.C. Jesner</v>
      </c>
      <c r="E82" s="64"/>
      <c r="F82" s="63"/>
      <c r="G82" s="13" t="s">
        <v>31</v>
      </c>
      <c r="H82" s="63"/>
      <c r="I82" s="64" t="str">
        <f>V19</f>
        <v>Ninho Garcia FC</v>
      </c>
      <c r="J82" s="64"/>
      <c r="K82" s="64"/>
      <c r="L82" s="64"/>
      <c r="M82" s="64"/>
      <c r="N82" s="64"/>
      <c r="O82" s="64"/>
      <c r="P82" s="64"/>
      <c r="Q82" s="20" t="str">
        <f>IF(OR(H82="",F82=""),"",IF(H82=F82,1,IF(H82&lt;F82,0,IF(H82-F82&lt;10,2,IF(H82&gt;F82,3,SE)))))</f>
        <v/>
      </c>
      <c r="U82" s="48"/>
    </row>
    <row r="83" spans="3:21" ht="15" thickBot="1" x14ac:dyDescent="0.35">
      <c r="C83" s="20" t="str">
        <f>IF(OR(F83="",H83=""),"",IF(F83=H83,1,IF(F83&lt;H83,0,IF(F83-H83&lt;10,2,IF(F83&gt;H83,3,SE)))))</f>
        <v/>
      </c>
      <c r="Q83" s="20" t="str">
        <f>IF(OR(H83="",F83=""),"",IF(H83=F83,1,IF(H83&lt;F83,0,IF(H83-F83&lt;10,2,IF(H83&gt;F83,3,SE)))))</f>
        <v/>
      </c>
      <c r="U83" s="48"/>
    </row>
    <row r="84" spans="3:21" x14ac:dyDescent="0.3">
      <c r="C84" s="20" t="str">
        <f>IF(OR(F84="",H84=""),"",IF(F84=H84,1,IF(F84&lt;H84,0,IF(F84-H84&lt;10,2,IF(F84&gt;H84,3,SE)))))</f>
        <v/>
      </c>
      <c r="D84" s="65" t="s">
        <v>35</v>
      </c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7"/>
      <c r="Q84" s="20" t="str">
        <f>IF(OR(H84="",F84=""),"",IF(H84=F84,1,IF(H84&lt;F84,0,IF(H84-F84&lt;10,2,IF(H84&gt;F84,3,SE)))))</f>
        <v/>
      </c>
      <c r="U84" s="48"/>
    </row>
    <row r="85" spans="3:21" ht="15" thickBot="1" x14ac:dyDescent="0.35">
      <c r="C85" s="20" t="str">
        <f>IF(OR(F85="",H85=""),"",IF(F85=H85,1,IF(F85&lt;H85,0,IF(F85-H85&lt;10,2,IF(F85&gt;H85,3,SE)))))</f>
        <v/>
      </c>
      <c r="D85" s="68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70"/>
      <c r="Q85" s="20" t="str">
        <f>IF(OR(H85="",F85=""),"",IF(H85=F85,1,IF(H85&lt;F85,0,IF(H85-F85&lt;10,2,IF(H85&gt;F85,3,SE)))))</f>
        <v/>
      </c>
      <c r="U85" s="48"/>
    </row>
    <row r="86" spans="3:21" x14ac:dyDescent="0.3">
      <c r="C86" s="20" t="str">
        <f>IF(OR(F86="",H86=""),"",IF(F86=H86,1,IF(F86&lt;H86,0,IF(F86-H86&lt;10,2,IF(F86&gt;H86,3,SE)))))</f>
        <v/>
      </c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20" t="str">
        <f>IF(OR(H86="",F86=""),"",IF(H86=F86,1,IF(H86&lt;F86,0,IF(H86-F86&lt;10,2,IF(H86&gt;F86,3,SE)))))</f>
        <v/>
      </c>
      <c r="U86" s="48"/>
    </row>
    <row r="87" spans="3:21" x14ac:dyDescent="0.3">
      <c r="C87" s="20" t="str">
        <f>IF(OR(F87="",H87=""),"",IF(F87=H87,1,IF(F87&lt;H87,0,IF(F87-H87&lt;10,2,IF(F87&gt;H87,3,SE)))))</f>
        <v/>
      </c>
      <c r="D87" s="71" t="str">
        <f>V32</f>
        <v>Fabrício M.N FC</v>
      </c>
      <c r="E87" s="72"/>
      <c r="F87" s="63"/>
      <c r="G87" s="13" t="s">
        <v>31</v>
      </c>
      <c r="H87" s="63"/>
      <c r="I87" s="71" t="str">
        <f>V27</f>
        <v>Galácticos C.F.R.</v>
      </c>
      <c r="J87" s="73"/>
      <c r="K87" s="73"/>
      <c r="L87" s="73"/>
      <c r="M87" s="73"/>
      <c r="N87" s="73"/>
      <c r="O87" s="73"/>
      <c r="P87" s="72"/>
      <c r="Q87" s="20" t="str">
        <f>IF(OR(H87="",F87=""),"",IF(H87=F87,1,IF(H87&lt;F87,0,IF(H87-F87&lt;10,2,IF(H87&gt;F87,3,SE)))))</f>
        <v/>
      </c>
      <c r="U87" s="48"/>
    </row>
    <row r="88" spans="3:21" x14ac:dyDescent="0.3">
      <c r="C88" s="20" t="str">
        <f>IF(OR(F88="",H88=""),"",IF(F88=H88,1,IF(F88&lt;H88,0,IF(F88-H88&lt;10,2,IF(F88&gt;H88,3,SE)))))</f>
        <v/>
      </c>
      <c r="D88" s="64" t="str">
        <f>V24</f>
        <v>Leicester Esporte Club</v>
      </c>
      <c r="E88" s="64"/>
      <c r="F88" s="63"/>
      <c r="G88" s="13" t="s">
        <v>31</v>
      </c>
      <c r="H88" s="63"/>
      <c r="I88" s="64" t="str">
        <f>V21</f>
        <v>Sam peckinpah</v>
      </c>
      <c r="J88" s="64"/>
      <c r="K88" s="64"/>
      <c r="L88" s="64"/>
      <c r="M88" s="64"/>
      <c r="N88" s="64"/>
      <c r="O88" s="64"/>
      <c r="P88" s="64"/>
      <c r="Q88" s="20" t="str">
        <f>IF(OR(H88="",F88=""),"",IF(H88=F88,1,IF(H88&lt;F88,0,IF(H88-F88&lt;10,2,IF(H88&gt;F88,3,SE)))))</f>
        <v/>
      </c>
      <c r="U88" s="48"/>
    </row>
    <row r="89" spans="3:21" x14ac:dyDescent="0.3">
      <c r="C89" s="20" t="str">
        <f>IF(OR(F89="",H89=""),"",IF(F89=H89,1,IF(F89&lt;H89,0,IF(F89-H89&lt;10,2,IF(F89&gt;H89,3,SE)))))</f>
        <v/>
      </c>
      <c r="D89" s="71" t="str">
        <f>V22</f>
        <v>ProGamer2.0</v>
      </c>
      <c r="E89" s="72"/>
      <c r="F89" s="63"/>
      <c r="G89" s="13" t="s">
        <v>31</v>
      </c>
      <c r="H89" s="63"/>
      <c r="I89" s="71" t="str">
        <f>V34</f>
        <v>Maximum EC</v>
      </c>
      <c r="J89" s="73"/>
      <c r="K89" s="73"/>
      <c r="L89" s="73"/>
      <c r="M89" s="73"/>
      <c r="N89" s="73"/>
      <c r="O89" s="73"/>
      <c r="P89" s="72"/>
      <c r="Q89" s="20" t="str">
        <f>IF(OR(H89="",F89=""),"",IF(H89=F89,1,IF(H89&lt;F89,0,IF(H89-F89&lt;10,2,IF(H89&gt;F89,3,SE)))))</f>
        <v/>
      </c>
      <c r="U89" s="48"/>
    </row>
    <row r="90" spans="3:21" x14ac:dyDescent="0.3">
      <c r="C90" s="20" t="str">
        <f>IF(OR(F90="",H90=""),"",IF(F90=H90,1,IF(F90&lt;H90,0,IF(F90-H90&lt;10,2,IF(F90&gt;H90,3,SE)))))</f>
        <v/>
      </c>
      <c r="D90" s="64" t="str">
        <f>V25</f>
        <v>S.C. Jesner</v>
      </c>
      <c r="E90" s="64"/>
      <c r="F90" s="63"/>
      <c r="G90" s="13" t="s">
        <v>31</v>
      </c>
      <c r="H90" s="63"/>
      <c r="I90" s="64" t="str">
        <f>V31</f>
        <v>Negro-Jalde FC</v>
      </c>
      <c r="J90" s="64"/>
      <c r="K90" s="64"/>
      <c r="L90" s="64"/>
      <c r="M90" s="64"/>
      <c r="N90" s="64"/>
      <c r="O90" s="64"/>
      <c r="P90" s="64"/>
      <c r="Q90" s="20" t="str">
        <f>IF(OR(H90="",F90=""),"",IF(H90=F90,1,IF(H90&lt;F90,0,IF(H90-F90&lt;10,2,IF(H90&gt;F90,3,SE)))))</f>
        <v/>
      </c>
      <c r="U90" s="48"/>
    </row>
    <row r="91" spans="3:21" x14ac:dyDescent="0.3">
      <c r="C91" s="20" t="str">
        <f>IF(OR(F91="",H91=""),"",IF(F91=H91,1,IF(F91&lt;H91,0,IF(F91-H91&lt;10,2,IF(F91&gt;H91,3,SE)))))</f>
        <v/>
      </c>
      <c r="D91" s="64" t="str">
        <f>V19</f>
        <v>Ninho Garcia FC</v>
      </c>
      <c r="E91" s="64"/>
      <c r="F91" s="63"/>
      <c r="G91" s="13" t="s">
        <v>31</v>
      </c>
      <c r="H91" s="63"/>
      <c r="I91" s="64" t="str">
        <f>V26</f>
        <v xml:space="preserve"> Caaneludos FC </v>
      </c>
      <c r="J91" s="64"/>
      <c r="K91" s="64"/>
      <c r="L91" s="64"/>
      <c r="M91" s="64"/>
      <c r="N91" s="64"/>
      <c r="O91" s="64"/>
      <c r="P91" s="64"/>
      <c r="Q91" s="20" t="str">
        <f>IF(OR(H91="",F91=""),"",IF(H91=F91,1,IF(H91&lt;F91,0,IF(H91-F91&lt;10,2,IF(H91&gt;F91,3,SE)))))</f>
        <v/>
      </c>
      <c r="U91" s="48"/>
    </row>
    <row r="92" spans="3:21" x14ac:dyDescent="0.3">
      <c r="C92" s="20" t="str">
        <f>IF(OR(F92="",H92=""),"",IF(F92=H92,1,IF(F92&lt;H92,0,IF(F92-H92&lt;10,2,IF(F92&gt;H92,3,SE)))))</f>
        <v/>
      </c>
      <c r="D92" s="64" t="str">
        <f>V20</f>
        <v>Rock celeste F.C</v>
      </c>
      <c r="E92" s="64"/>
      <c r="F92" s="63"/>
      <c r="G92" s="13" t="s">
        <v>31</v>
      </c>
      <c r="H92" s="63"/>
      <c r="I92" s="64" t="str">
        <f>V28</f>
        <v>FC Van Persie</v>
      </c>
      <c r="J92" s="64"/>
      <c r="K92" s="64"/>
      <c r="L92" s="64"/>
      <c r="M92" s="64"/>
      <c r="N92" s="64"/>
      <c r="O92" s="64"/>
      <c r="P92" s="64"/>
      <c r="Q92" s="20" t="str">
        <f>IF(OR(H92="",F92=""),"",IF(H92=F92,1,IF(H92&lt;F92,0,IF(H92-F92&lt;10,2,IF(H92&gt;F92,3,SE)))))</f>
        <v/>
      </c>
      <c r="U92" s="48"/>
    </row>
    <row r="93" spans="3:21" x14ac:dyDescent="0.3">
      <c r="C93" s="20" t="str">
        <f>IF(OR(F93="",H93=""),"",IF(F93=H93,1,IF(F93&lt;H93,0,IF(F93-H93&lt;10,2,IF(F93&gt;H93,3,SE)))))</f>
        <v/>
      </c>
      <c r="D93" s="64" t="str">
        <f>V29</f>
        <v xml:space="preserve">PITA F7 </v>
      </c>
      <c r="E93" s="64"/>
      <c r="F93" s="63"/>
      <c r="G93" s="13" t="s">
        <v>31</v>
      </c>
      <c r="H93" s="63"/>
      <c r="I93" s="64" t="str">
        <f>V30</f>
        <v>DannieL M</v>
      </c>
      <c r="J93" s="64"/>
      <c r="K93" s="64"/>
      <c r="L93" s="64"/>
      <c r="M93" s="64"/>
      <c r="N93" s="64"/>
      <c r="O93" s="64"/>
      <c r="P93" s="64"/>
      <c r="Q93" s="20" t="str">
        <f>IF(OR(H93="",F93=""),"",IF(H93=F93,1,IF(H93&lt;F93,0,IF(H93-F93&lt;10,2,IF(H93&gt;F93,3,SE)))))</f>
        <v/>
      </c>
      <c r="U93" s="48"/>
    </row>
    <row r="94" spans="3:21" x14ac:dyDescent="0.3">
      <c r="C94" s="20" t="str">
        <f>IF(OR(F94="",H94=""),"",IF(F94=H94,1,IF(F94&lt;H94,0,IF(F94-H94&lt;10,2,IF(F94&gt;H94,3,SE)))))</f>
        <v/>
      </c>
      <c r="D94" s="64" t="str">
        <f>V33</f>
        <v>Os guerreiro 2017</v>
      </c>
      <c r="E94" s="64"/>
      <c r="F94" s="63"/>
      <c r="G94" s="13" t="s">
        <v>31</v>
      </c>
      <c r="H94" s="63"/>
      <c r="I94" s="64" t="str">
        <f>V23</f>
        <v>palestra vzt fc</v>
      </c>
      <c r="J94" s="64"/>
      <c r="K94" s="64"/>
      <c r="L94" s="64"/>
      <c r="M94" s="64"/>
      <c r="N94" s="64"/>
      <c r="O94" s="64"/>
      <c r="P94" s="64"/>
      <c r="Q94" s="20" t="str">
        <f>IF(OR(H94="",F94=""),"",IF(H94=F94,1,IF(H94&lt;F94,0,IF(H94-F94&lt;10,2,IF(H94&gt;F94,3,SE)))))</f>
        <v/>
      </c>
      <c r="U94" s="48"/>
    </row>
    <row r="95" spans="3:21" ht="15" thickBot="1" x14ac:dyDescent="0.35">
      <c r="C95" s="20" t="str">
        <f>IF(OR(F95="",H95=""),"",IF(F95=H95,1,IF(F95&lt;H95,0,IF(F95-H95&lt;10,2,IF(F95&gt;H95,3,SE)))))</f>
        <v/>
      </c>
      <c r="Q95" s="20" t="str">
        <f>IF(OR(H95="",F95=""),"",IF(H95=F95,1,IF(H95&lt;F95,0,IF(H95-F95&lt;10,2,IF(H95&gt;F95,3,SE)))))</f>
        <v/>
      </c>
      <c r="U95" s="48"/>
    </row>
    <row r="96" spans="3:21" x14ac:dyDescent="0.3">
      <c r="C96" s="20" t="str">
        <f>IF(OR(F96="",H96=""),"",IF(F96=H96,1,IF(F96&lt;H96,0,IF(F96-H96&lt;10,2,IF(F96&gt;H96,3,SE)))))</f>
        <v/>
      </c>
      <c r="D96" s="65" t="s">
        <v>36</v>
      </c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7"/>
      <c r="Q96" s="20" t="str">
        <f>IF(OR(H96="",F96=""),"",IF(H96=F96,1,IF(H96&lt;F96,0,IF(H96-F96&lt;10,2,IF(H96&gt;F96,3,SE)))))</f>
        <v/>
      </c>
      <c r="U96" s="48"/>
    </row>
    <row r="97" spans="3:21" ht="15" thickBot="1" x14ac:dyDescent="0.35">
      <c r="C97" s="20" t="str">
        <f>IF(OR(F97="",H97=""),"",IF(F97=H97,1,IF(F97&lt;H97,0,IF(F97-H97&lt;10,2,IF(F97&gt;H97,3,SE)))))</f>
        <v/>
      </c>
      <c r="D97" s="68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70"/>
      <c r="Q97" s="20" t="str">
        <f>IF(OR(H97="",F97=""),"",IF(H97=F97,1,IF(H97&lt;F97,0,IF(H97-F97&lt;10,2,IF(H97&gt;F97,3,SE)))))</f>
        <v/>
      </c>
      <c r="U97" s="48"/>
    </row>
    <row r="98" spans="3:21" x14ac:dyDescent="0.3">
      <c r="C98" s="20" t="str">
        <f>IF(OR(F98="",H98=""),"",IF(F98=H98,1,IF(F98&lt;H98,0,IF(F98-H98&lt;10,2,IF(F98&gt;H98,3,SE)))))</f>
        <v/>
      </c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20" t="str">
        <f>IF(OR(H98="",F98=""),"",IF(H98=F98,1,IF(H98&lt;F98,0,IF(H98-F98&lt;10,2,IF(H98&gt;F98,3,SE)))))</f>
        <v/>
      </c>
      <c r="U98" s="48"/>
    </row>
    <row r="99" spans="3:21" x14ac:dyDescent="0.3">
      <c r="C99" s="20" t="str">
        <f>IF(OR(F99="",H99=""),"",IF(F99=H99,1,IF(F99&lt;H99,0,IF(F99-H99&lt;10,2,IF(F99&gt;H99,3,SE)))))</f>
        <v/>
      </c>
      <c r="D99" s="71" t="str">
        <f>V24</f>
        <v>Leicester Esporte Club</v>
      </c>
      <c r="E99" s="72"/>
      <c r="F99" s="63"/>
      <c r="G99" s="13" t="s">
        <v>31</v>
      </c>
      <c r="H99" s="63"/>
      <c r="I99" s="71" t="str">
        <f>V25</f>
        <v>S.C. Jesner</v>
      </c>
      <c r="J99" s="73"/>
      <c r="K99" s="73"/>
      <c r="L99" s="73"/>
      <c r="M99" s="73"/>
      <c r="N99" s="73"/>
      <c r="O99" s="73"/>
      <c r="P99" s="72"/>
      <c r="Q99" s="20" t="str">
        <f>IF(OR(H99="",F99=""),"",IF(H99=F99,1,IF(H99&lt;F99,0,IF(H99-F99&lt;10,2,IF(H99&gt;F99,3,SE)))))</f>
        <v/>
      </c>
      <c r="U99" s="48"/>
    </row>
    <row r="100" spans="3:21" x14ac:dyDescent="0.3">
      <c r="C100" s="20" t="str">
        <f>IF(OR(F100="",H100=""),"",IF(F100=H100,1,IF(F100&lt;H100,0,IF(F100-H100&lt;10,2,IF(F100&gt;H100,3,SE)))))</f>
        <v/>
      </c>
      <c r="D100" s="64" t="str">
        <f>V28</f>
        <v>FC Van Persie</v>
      </c>
      <c r="E100" s="64"/>
      <c r="F100" s="63"/>
      <c r="G100" s="13" t="s">
        <v>31</v>
      </c>
      <c r="H100" s="63"/>
      <c r="I100" s="64" t="str">
        <f>V34</f>
        <v>Maximum EC</v>
      </c>
      <c r="J100" s="64"/>
      <c r="K100" s="64"/>
      <c r="L100" s="64"/>
      <c r="M100" s="64"/>
      <c r="N100" s="64"/>
      <c r="O100" s="64"/>
      <c r="P100" s="64"/>
      <c r="Q100" s="20" t="str">
        <f>IF(OR(H100="",F100=""),"",IF(H100=F100,1,IF(H100&lt;F100,0,IF(H100-F100&lt;10,2,IF(H100&gt;F100,3,SE)))))</f>
        <v/>
      </c>
      <c r="U100" s="48"/>
    </row>
    <row r="101" spans="3:21" x14ac:dyDescent="0.3">
      <c r="C101" s="20" t="str">
        <f>IF(OR(F101="",H101=""),"",IF(F101=H101,1,IF(F101&lt;H101,0,IF(F101-H101&lt;10,2,IF(F101&gt;H101,3,SE)))))</f>
        <v/>
      </c>
      <c r="D101" s="71" t="str">
        <f>V30</f>
        <v>DannieL M</v>
      </c>
      <c r="E101" s="72"/>
      <c r="F101" s="63"/>
      <c r="G101" s="13" t="s">
        <v>31</v>
      </c>
      <c r="H101" s="63"/>
      <c r="I101" s="71" t="str">
        <f>V26</f>
        <v xml:space="preserve"> Caaneludos FC </v>
      </c>
      <c r="J101" s="73"/>
      <c r="K101" s="73"/>
      <c r="L101" s="73"/>
      <c r="M101" s="73"/>
      <c r="N101" s="73"/>
      <c r="O101" s="73"/>
      <c r="P101" s="72"/>
      <c r="Q101" s="20" t="str">
        <f>IF(OR(H101="",F101=""),"",IF(H101=F101,1,IF(H101&lt;F101,0,IF(H101-F101&lt;10,2,IF(H101&gt;F101,3,SE)))))</f>
        <v/>
      </c>
      <c r="U101" s="48"/>
    </row>
    <row r="102" spans="3:21" x14ac:dyDescent="0.3">
      <c r="C102" s="20" t="str">
        <f>IF(OR(F102="",H102=""),"",IF(F102=H102,1,IF(F102&lt;H102,0,IF(F102-H102&lt;10,2,IF(F102&gt;H102,3,SE)))))</f>
        <v/>
      </c>
      <c r="D102" s="64" t="str">
        <f>V19</f>
        <v>Ninho Garcia FC</v>
      </c>
      <c r="E102" s="64"/>
      <c r="F102" s="63"/>
      <c r="G102" s="13" t="s">
        <v>31</v>
      </c>
      <c r="H102" s="63"/>
      <c r="I102" s="64" t="str">
        <f>V29</f>
        <v xml:space="preserve">PITA F7 </v>
      </c>
      <c r="J102" s="64"/>
      <c r="K102" s="64"/>
      <c r="L102" s="64"/>
      <c r="M102" s="64"/>
      <c r="N102" s="64"/>
      <c r="O102" s="64"/>
      <c r="P102" s="64"/>
      <c r="Q102" s="20" t="str">
        <f>IF(OR(H102="",F102=""),"",IF(H102=F102,1,IF(H102&lt;F102,0,IF(H102-F102&lt;10,2,IF(H102&gt;F102,3,SE)))))</f>
        <v/>
      </c>
      <c r="U102" s="48"/>
    </row>
    <row r="103" spans="3:21" x14ac:dyDescent="0.3">
      <c r="C103" s="20" t="str">
        <f>IF(OR(F103="",H103=""),"",IF(F103=H103,1,IF(F103&lt;H103,0,IF(F103-H103&lt;10,2,IF(F103&gt;H103,3,SE)))))</f>
        <v/>
      </c>
      <c r="D103" s="64" t="str">
        <f>V31</f>
        <v>Negro-Jalde FC</v>
      </c>
      <c r="E103" s="64"/>
      <c r="F103" s="63"/>
      <c r="G103" s="13" t="s">
        <v>31</v>
      </c>
      <c r="H103" s="63"/>
      <c r="I103" s="64" t="str">
        <f>V33</f>
        <v>Os guerreiro 2017</v>
      </c>
      <c r="J103" s="64"/>
      <c r="K103" s="64"/>
      <c r="L103" s="64"/>
      <c r="M103" s="64"/>
      <c r="N103" s="64"/>
      <c r="O103" s="64"/>
      <c r="P103" s="64"/>
      <c r="Q103" s="20" t="str">
        <f>IF(OR(H103="",F103=""),"",IF(H103=F103,1,IF(H103&lt;F103,0,IF(H103-F103&lt;10,2,IF(H103&gt;F103,3,SE)))))</f>
        <v/>
      </c>
      <c r="U103" s="48"/>
    </row>
    <row r="104" spans="3:21" x14ac:dyDescent="0.3">
      <c r="C104" s="20" t="str">
        <f>IF(OR(F104="",H104=""),"",IF(F104=H104,1,IF(F104&lt;H104,0,IF(F104-H104&lt;10,2,IF(F104&gt;H104,3,SE)))))</f>
        <v/>
      </c>
      <c r="D104" s="64" t="str">
        <f>V21</f>
        <v>Sam peckinpah</v>
      </c>
      <c r="E104" s="64"/>
      <c r="F104" s="63"/>
      <c r="G104" s="13" t="s">
        <v>31</v>
      </c>
      <c r="H104" s="63"/>
      <c r="I104" s="64" t="str">
        <f>V23</f>
        <v>palestra vzt fc</v>
      </c>
      <c r="J104" s="64"/>
      <c r="K104" s="64"/>
      <c r="L104" s="64"/>
      <c r="M104" s="64"/>
      <c r="N104" s="64"/>
      <c r="O104" s="64"/>
      <c r="P104" s="64"/>
      <c r="Q104" s="20" t="str">
        <f>IF(OR(H104="",F104=""),"",IF(H104=F104,1,IF(H104&lt;F104,0,IF(H104-F104&lt;10,2,IF(H104&gt;F104,3,SE)))))</f>
        <v/>
      </c>
      <c r="U104" s="48"/>
    </row>
    <row r="105" spans="3:21" x14ac:dyDescent="0.3">
      <c r="C105" s="20" t="str">
        <f>IF(OR(F105="",H105=""),"",IF(F105=H105,1,IF(F105&lt;H105,0,IF(F105-H105&lt;10,2,IF(F105&gt;H105,3,SE)))))</f>
        <v/>
      </c>
      <c r="D105" s="64" t="str">
        <f>V32</f>
        <v>Fabrício M.N FC</v>
      </c>
      <c r="E105" s="64"/>
      <c r="F105" s="63"/>
      <c r="G105" s="13" t="s">
        <v>31</v>
      </c>
      <c r="H105" s="63"/>
      <c r="I105" s="64" t="str">
        <f>V22</f>
        <v>ProGamer2.0</v>
      </c>
      <c r="J105" s="64"/>
      <c r="K105" s="64"/>
      <c r="L105" s="64"/>
      <c r="M105" s="64"/>
      <c r="N105" s="64"/>
      <c r="O105" s="64"/>
      <c r="P105" s="64"/>
      <c r="Q105" s="20" t="str">
        <f>IF(OR(H105="",F105=""),"",IF(H105=F105,1,IF(H105&lt;F105,0,IF(H105-F105&lt;10,2,IF(H105&gt;F105,3,SE)))))</f>
        <v/>
      </c>
      <c r="U105" s="48"/>
    </row>
    <row r="106" spans="3:21" x14ac:dyDescent="0.3">
      <c r="C106" s="20" t="str">
        <f>IF(OR(F106="",H106=""),"",IF(F106=H106,1,IF(F106&lt;H106,0,IF(F106-H106&lt;10,2,IF(F106&gt;H106,3,SE)))))</f>
        <v/>
      </c>
      <c r="D106" s="64" t="str">
        <f>V27</f>
        <v>Galácticos C.F.R.</v>
      </c>
      <c r="E106" s="64"/>
      <c r="F106" s="63"/>
      <c r="G106" s="13" t="s">
        <v>31</v>
      </c>
      <c r="H106" s="63"/>
      <c r="I106" s="64" t="str">
        <f>V20</f>
        <v>Rock celeste F.C</v>
      </c>
      <c r="J106" s="64"/>
      <c r="K106" s="64"/>
      <c r="L106" s="64"/>
      <c r="M106" s="64"/>
      <c r="N106" s="64"/>
      <c r="O106" s="64"/>
      <c r="P106" s="64"/>
      <c r="Q106" s="20" t="str">
        <f>IF(OR(H106="",F106=""),"",IF(H106=F106,1,IF(H106&lt;F106,0,IF(H106-F106&lt;10,2,IF(H106&gt;F106,3,SE)))))</f>
        <v/>
      </c>
      <c r="U106" s="48"/>
    </row>
    <row r="107" spans="3:21" ht="15" thickBot="1" x14ac:dyDescent="0.35">
      <c r="C107" s="20" t="str">
        <f>IF(OR(F107="",H107=""),"",IF(F107=H107,1,IF(F107&lt;H107,0,IF(F107-H107&lt;10,2,IF(F107&gt;H107,3,SE)))))</f>
        <v/>
      </c>
      <c r="Q107" s="20" t="str">
        <f>IF(OR(H107="",F107=""),"",IF(H107=F107,1,IF(H107&lt;F107,0,IF(H107-F107&lt;10,2,IF(H107&gt;F107,3,SE)))))</f>
        <v/>
      </c>
      <c r="U107" s="48"/>
    </row>
    <row r="108" spans="3:21" x14ac:dyDescent="0.3">
      <c r="C108" s="20" t="str">
        <f>IF(OR(F108="",H108=""),"",IF(F108=H108,1,IF(F108&lt;H108,0,IF(F108-H108&lt;10,2,IF(F108&gt;H108,3,SE)))))</f>
        <v/>
      </c>
      <c r="D108" s="65" t="s">
        <v>37</v>
      </c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7"/>
      <c r="Q108" s="20" t="str">
        <f>IF(OR(H108="",F108=""),"",IF(H108=F108,1,IF(H108&lt;F108,0,IF(H108-F108&lt;10,2,IF(H108&gt;F108,3,SE)))))</f>
        <v/>
      </c>
      <c r="U108" s="48"/>
    </row>
    <row r="109" spans="3:21" ht="15" thickBot="1" x14ac:dyDescent="0.35">
      <c r="C109" s="20" t="str">
        <f>IF(OR(F109="",H109=""),"",IF(F109=H109,1,IF(F109&lt;H109,0,IF(F109-H109&lt;10,2,IF(F109&gt;H109,3,SE)))))</f>
        <v/>
      </c>
      <c r="D109" s="68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70"/>
      <c r="Q109" s="20" t="str">
        <f>IF(OR(H109="",F109=""),"",IF(H109=F109,1,IF(H109&lt;F109,0,IF(H109-F109&lt;10,2,IF(H109&gt;F109,3,SE)))))</f>
        <v/>
      </c>
      <c r="U109" s="48"/>
    </row>
    <row r="110" spans="3:21" x14ac:dyDescent="0.3">
      <c r="C110" s="20" t="str">
        <f>IF(OR(F110="",H110=""),"",IF(F110=H110,1,IF(F110&lt;H110,0,IF(F110-H110&lt;10,2,IF(F110&gt;H110,3,SE)))))</f>
        <v/>
      </c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20" t="str">
        <f>IF(OR(H110="",F110=""),"",IF(H110=F110,1,IF(H110&lt;F110,0,IF(H110-F110&lt;10,2,IF(H110&gt;F110,3,SE)))))</f>
        <v/>
      </c>
    </row>
    <row r="111" spans="3:21" x14ac:dyDescent="0.3">
      <c r="C111" s="20" t="str">
        <f>IF(OR(F111="",H111=""),"",IF(F111=H111,1,IF(F111&lt;H111,0,IF(F111-H111&lt;10,2,IF(F111&gt;H111,3,SE)))))</f>
        <v/>
      </c>
      <c r="D111" s="71" t="str">
        <f>V31</f>
        <v>Negro-Jalde FC</v>
      </c>
      <c r="E111" s="72"/>
      <c r="F111" s="63"/>
      <c r="G111" s="13" t="s">
        <v>31</v>
      </c>
      <c r="H111" s="63"/>
      <c r="I111" s="71" t="str">
        <f>V28</f>
        <v>FC Van Persie</v>
      </c>
      <c r="J111" s="73"/>
      <c r="K111" s="73"/>
      <c r="L111" s="73"/>
      <c r="M111" s="73"/>
      <c r="N111" s="73"/>
      <c r="O111" s="73"/>
      <c r="P111" s="72"/>
      <c r="Q111" s="20" t="str">
        <f>IF(OR(H111="",F111=""),"",IF(H111=F111,1,IF(H111&lt;F111,0,IF(H111-F111&lt;10,2,IF(H111&gt;F111,3,SE)))))</f>
        <v/>
      </c>
    </row>
    <row r="112" spans="3:21" x14ac:dyDescent="0.3">
      <c r="C112" s="20" t="str">
        <f>IF(OR(F112="",H112=""),"",IF(F112=H112,1,IF(F112&lt;H112,0,IF(F112-H112&lt;10,2,IF(F112&gt;H112,3,SE)))))</f>
        <v/>
      </c>
      <c r="D112" s="64" t="str">
        <f>V25</f>
        <v>S.C. Jesner</v>
      </c>
      <c r="E112" s="64"/>
      <c r="F112" s="63"/>
      <c r="G112" s="13" t="s">
        <v>31</v>
      </c>
      <c r="H112" s="63"/>
      <c r="I112" s="64" t="str">
        <f>V23</f>
        <v>palestra vzt fc</v>
      </c>
      <c r="J112" s="64"/>
      <c r="K112" s="64"/>
      <c r="L112" s="64"/>
      <c r="M112" s="64"/>
      <c r="N112" s="64"/>
      <c r="O112" s="64"/>
      <c r="P112" s="64"/>
      <c r="Q112" s="20" t="str">
        <f>IF(OR(H112="",F112=""),"",IF(H112=F112,1,IF(H112&lt;F112,0,IF(H112-F112&lt;10,2,IF(H112&gt;F112,3,SE)))))</f>
        <v/>
      </c>
    </row>
    <row r="113" spans="3:17" x14ac:dyDescent="0.3">
      <c r="C113" s="20" t="str">
        <f>IF(OR(F113="",H113=""),"",IF(F113=H113,1,IF(F113&lt;H113,0,IF(F113-H113&lt;10,2,IF(F113&gt;H113,3,SE)))))</f>
        <v/>
      </c>
      <c r="D113" s="71" t="str">
        <f>V20</f>
        <v>Rock celeste F.C</v>
      </c>
      <c r="E113" s="72"/>
      <c r="F113" s="63"/>
      <c r="G113" s="13" t="s">
        <v>31</v>
      </c>
      <c r="H113" s="63"/>
      <c r="I113" s="71" t="str">
        <f>V22</f>
        <v>ProGamer2.0</v>
      </c>
      <c r="J113" s="73"/>
      <c r="K113" s="73"/>
      <c r="L113" s="73"/>
      <c r="M113" s="73"/>
      <c r="N113" s="73"/>
      <c r="O113" s="73"/>
      <c r="P113" s="72"/>
      <c r="Q113" s="20" t="str">
        <f>IF(OR(H113="",F113=""),"",IF(H113=F113,1,IF(H113&lt;F113,0,IF(H113-F113&lt;10,2,IF(H113&gt;F113,3,SE)))))</f>
        <v/>
      </c>
    </row>
    <row r="114" spans="3:17" x14ac:dyDescent="0.3">
      <c r="C114" s="20" t="str">
        <f>IF(OR(F114="",H114=""),"",IF(F114=H114,1,IF(F114&lt;H114,0,IF(F114-H114&lt;10,2,IF(F114&gt;H114,3,SE)))))</f>
        <v/>
      </c>
      <c r="D114" s="64" t="str">
        <f>V30</f>
        <v>DannieL M</v>
      </c>
      <c r="E114" s="64"/>
      <c r="F114" s="63"/>
      <c r="G114" s="13" t="s">
        <v>31</v>
      </c>
      <c r="H114" s="63"/>
      <c r="I114" s="64" t="str">
        <f>V24</f>
        <v>Leicester Esporte Club</v>
      </c>
      <c r="J114" s="64"/>
      <c r="K114" s="64"/>
      <c r="L114" s="64"/>
      <c r="M114" s="64"/>
      <c r="N114" s="64"/>
      <c r="O114" s="64"/>
      <c r="P114" s="64"/>
      <c r="Q114" s="20" t="str">
        <f>IF(OR(H114="",F114=""),"",IF(H114=F114,1,IF(H114&lt;F114,0,IF(H114-F114&lt;10,2,IF(H114&gt;F114,3,SE)))))</f>
        <v/>
      </c>
    </row>
    <row r="115" spans="3:17" x14ac:dyDescent="0.3">
      <c r="C115" s="20" t="str">
        <f>IF(OR(F115="",H115=""),"",IF(F115=H115,1,IF(F115&lt;H115,0,IF(F115-H115&lt;10,2,IF(F115&gt;H115,3,SE)))))</f>
        <v/>
      </c>
      <c r="D115" s="64" t="str">
        <f>V29</f>
        <v xml:space="preserve">PITA F7 </v>
      </c>
      <c r="E115" s="64"/>
      <c r="F115" s="63"/>
      <c r="G115" s="13" t="s">
        <v>31</v>
      </c>
      <c r="H115" s="63"/>
      <c r="I115" s="64" t="str">
        <f>V21</f>
        <v>Sam peckinpah</v>
      </c>
      <c r="J115" s="64"/>
      <c r="K115" s="64"/>
      <c r="L115" s="64"/>
      <c r="M115" s="64"/>
      <c r="N115" s="64"/>
      <c r="O115" s="64"/>
      <c r="P115" s="64"/>
      <c r="Q115" s="20" t="str">
        <f>IF(OR(H115="",F115=""),"",IF(H115=F115,1,IF(H115&lt;F115,0,IF(H115-F115&lt;10,2,IF(H115&gt;F115,3,SE)))))</f>
        <v/>
      </c>
    </row>
    <row r="116" spans="3:17" x14ac:dyDescent="0.3">
      <c r="C116" s="20" t="str">
        <f>IF(OR(F116="",H116=""),"",IF(F116=H116,1,IF(F116&lt;H116,0,IF(F116-H116&lt;10,2,IF(F116&gt;H116,3,SE)))))</f>
        <v/>
      </c>
      <c r="D116" s="64" t="str">
        <f>V26</f>
        <v xml:space="preserve"> Caaneludos FC </v>
      </c>
      <c r="E116" s="64"/>
      <c r="F116" s="63"/>
      <c r="G116" s="13" t="s">
        <v>31</v>
      </c>
      <c r="H116" s="63"/>
      <c r="I116" s="64" t="str">
        <f>V33</f>
        <v>Os guerreiro 2017</v>
      </c>
      <c r="J116" s="64"/>
      <c r="K116" s="64"/>
      <c r="L116" s="64"/>
      <c r="M116" s="64"/>
      <c r="N116" s="64"/>
      <c r="O116" s="64"/>
      <c r="P116" s="64"/>
      <c r="Q116" s="20" t="str">
        <f>IF(OR(H116="",F116=""),"",IF(H116=F116,1,IF(H116&lt;F116,0,IF(H116-F116&lt;10,2,IF(H116&gt;F116,3,SE)))))</f>
        <v/>
      </c>
    </row>
    <row r="117" spans="3:17" x14ac:dyDescent="0.3">
      <c r="C117" s="20" t="str">
        <f>IF(OR(F117="",H117=""),"",IF(F117=H117,1,IF(F117&lt;H117,0,IF(F117-H117&lt;10,2,IF(F117&gt;H117,3,SE)))))</f>
        <v/>
      </c>
      <c r="D117" s="64" t="str">
        <f>V19</f>
        <v>Ninho Garcia FC</v>
      </c>
      <c r="E117" s="64"/>
      <c r="F117" s="63"/>
      <c r="G117" s="13" t="s">
        <v>31</v>
      </c>
      <c r="H117" s="63"/>
      <c r="I117" s="64" t="str">
        <f>V32</f>
        <v>Fabrício M.N FC</v>
      </c>
      <c r="J117" s="64"/>
      <c r="K117" s="64"/>
      <c r="L117" s="64"/>
      <c r="M117" s="64"/>
      <c r="N117" s="64"/>
      <c r="O117" s="64"/>
      <c r="P117" s="64"/>
      <c r="Q117" s="20" t="str">
        <f>IF(OR(H117="",F117=""),"",IF(H117=F117,1,IF(H117&lt;F117,0,IF(H117-F117&lt;10,2,IF(H117&gt;F117,3,SE)))))</f>
        <v/>
      </c>
    </row>
    <row r="118" spans="3:17" x14ac:dyDescent="0.3">
      <c r="C118" s="20" t="str">
        <f>IF(OR(F118="",H118=""),"",IF(F118=H118,1,IF(F118&lt;H118,0,IF(F118-H118&lt;10,2,IF(F118&gt;H118,3,SE)))))</f>
        <v/>
      </c>
      <c r="D118" s="64" t="str">
        <f>V34</f>
        <v>Maximum EC</v>
      </c>
      <c r="E118" s="64"/>
      <c r="F118" s="63"/>
      <c r="G118" s="13" t="s">
        <v>31</v>
      </c>
      <c r="H118" s="63"/>
      <c r="I118" s="64" t="str">
        <f>V27</f>
        <v>Galácticos C.F.R.</v>
      </c>
      <c r="J118" s="64"/>
      <c r="K118" s="64"/>
      <c r="L118" s="64"/>
      <c r="M118" s="64"/>
      <c r="N118" s="64"/>
      <c r="O118" s="64"/>
      <c r="P118" s="64"/>
      <c r="Q118" s="20" t="str">
        <f>IF(OR(H118="",F118=""),"",IF(H118=F118,1,IF(H118&lt;F118,0,IF(H118-F118&lt;10,2,IF(H118&gt;F118,3,SE)))))</f>
        <v/>
      </c>
    </row>
    <row r="119" spans="3:17" ht="15" thickBot="1" x14ac:dyDescent="0.35">
      <c r="C119" s="20" t="str">
        <f>IF(OR(F119="",H119=""),"",IF(F119=H119,1,IF(F119&lt;H119,0,IF(F119-H119&lt;10,2,IF(F119&gt;H119,3,SE)))))</f>
        <v/>
      </c>
      <c r="Q119" s="20" t="str">
        <f>IF(OR(H119="",F119=""),"",IF(H119=F119,1,IF(H119&lt;F119,0,IF(H119-F119&lt;10,2,IF(H119&gt;F119,3,SE)))))</f>
        <v/>
      </c>
    </row>
    <row r="120" spans="3:17" x14ac:dyDescent="0.3">
      <c r="C120" s="20" t="str">
        <f>IF(OR(F120="",H120=""),"",IF(F120=H120,1,IF(F120&lt;H120,0,IF(F120-H120&lt;10,2,IF(F120&gt;H120,3,SE)))))</f>
        <v/>
      </c>
      <c r="D120" s="65" t="s">
        <v>38</v>
      </c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7"/>
      <c r="Q120" s="20" t="str">
        <f>IF(OR(H120="",F120=""),"",IF(H120=F120,1,IF(H120&lt;F120,0,IF(H120-F120&lt;10,2,IF(H120&gt;F120,3,SE)))))</f>
        <v/>
      </c>
    </row>
    <row r="121" spans="3:17" ht="15" thickBot="1" x14ac:dyDescent="0.35">
      <c r="C121" s="20" t="str">
        <f>IF(OR(F121="",H121=""),"",IF(F121=H121,1,IF(F121&lt;H121,0,IF(F121-H121&lt;10,2,IF(F121&gt;H121,3,SE)))))</f>
        <v/>
      </c>
      <c r="D121" s="68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70"/>
      <c r="Q121" s="20" t="str">
        <f>IF(OR(H121="",F121=""),"",IF(H121=F121,1,IF(H121&lt;F121,0,IF(H121-F121&lt;10,2,IF(H121&gt;F121,3,SE)))))</f>
        <v/>
      </c>
    </row>
    <row r="122" spans="3:17" x14ac:dyDescent="0.3">
      <c r="C122" s="20" t="str">
        <f>IF(OR(F122="",H122=""),"",IF(F122=H122,1,IF(F122&lt;H122,0,IF(F122-H122&lt;10,2,IF(F122&gt;H122,3,SE)))))</f>
        <v/>
      </c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20" t="str">
        <f>IF(OR(H122="",F122=""),"",IF(H122=F122,1,IF(H122&lt;F122,0,IF(H122-F122&lt;10,2,IF(H122&gt;F122,3,SE)))))</f>
        <v/>
      </c>
    </row>
    <row r="123" spans="3:17" x14ac:dyDescent="0.3">
      <c r="C123" s="20" t="str">
        <f>IF(OR(F123="",H123=""),"",IF(F123=H123,1,IF(F123&lt;H123,0,IF(F123-H123&lt;10,2,IF(F123&gt;H123,3,SE)))))</f>
        <v/>
      </c>
      <c r="D123" s="71" t="str">
        <f>V33</f>
        <v>Os guerreiro 2017</v>
      </c>
      <c r="E123" s="72"/>
      <c r="F123" s="63"/>
      <c r="G123" s="13" t="s">
        <v>31</v>
      </c>
      <c r="H123" s="63"/>
      <c r="I123" s="71" t="str">
        <f>V20</f>
        <v>Rock celeste F.C</v>
      </c>
      <c r="J123" s="73"/>
      <c r="K123" s="73"/>
      <c r="L123" s="73"/>
      <c r="M123" s="73"/>
      <c r="N123" s="73"/>
      <c r="O123" s="73"/>
      <c r="P123" s="72"/>
      <c r="Q123" s="20" t="str">
        <f>IF(OR(H123="",F123=""),"",IF(H123=F123,1,IF(H123&lt;F123,0,IF(H123-F123&lt;10,2,IF(H123&gt;F123,3,SE)))))</f>
        <v/>
      </c>
    </row>
    <row r="124" spans="3:17" x14ac:dyDescent="0.3">
      <c r="C124" s="20" t="str">
        <f>IF(OR(F124="",H124=""),"",IF(F124=H124,1,IF(F124&lt;H124,0,IF(F124-H124&lt;10,2,IF(F124&gt;H124,3,SE)))))</f>
        <v/>
      </c>
      <c r="D124" s="64" t="str">
        <f>V28</f>
        <v>FC Van Persie</v>
      </c>
      <c r="E124" s="64"/>
      <c r="F124" s="63"/>
      <c r="G124" s="13" t="s">
        <v>31</v>
      </c>
      <c r="H124" s="63"/>
      <c r="I124" s="64" t="str">
        <f>V29</f>
        <v xml:space="preserve">PITA F7 </v>
      </c>
      <c r="J124" s="64"/>
      <c r="K124" s="64"/>
      <c r="L124" s="64"/>
      <c r="M124" s="64"/>
      <c r="N124" s="64"/>
      <c r="O124" s="64"/>
      <c r="P124" s="64"/>
      <c r="Q124" s="20" t="str">
        <f>IF(OR(H124="",F124=""),"",IF(H124=F124,1,IF(H124&lt;F124,0,IF(H124-F124&lt;10,2,IF(H124&gt;F124,3,SE)))))</f>
        <v/>
      </c>
    </row>
    <row r="125" spans="3:17" x14ac:dyDescent="0.3">
      <c r="C125" s="20" t="str">
        <f>IF(OR(F125="",H125=""),"",IF(F125=H125,1,IF(F125&lt;H125,0,IF(F125-H125&lt;10,2,IF(F125&gt;H125,3,SE)))))</f>
        <v/>
      </c>
      <c r="D125" s="71" t="str">
        <f>V24</f>
        <v>Leicester Esporte Club</v>
      </c>
      <c r="E125" s="72"/>
      <c r="F125" s="63"/>
      <c r="G125" s="13" t="s">
        <v>31</v>
      </c>
      <c r="H125" s="63"/>
      <c r="I125" s="71" t="str">
        <f>V26</f>
        <v xml:space="preserve"> Caaneludos FC </v>
      </c>
      <c r="J125" s="73"/>
      <c r="K125" s="73"/>
      <c r="L125" s="73"/>
      <c r="M125" s="73"/>
      <c r="N125" s="73"/>
      <c r="O125" s="73"/>
      <c r="P125" s="72"/>
      <c r="Q125" s="20" t="str">
        <f>IF(OR(H125="",F125=""),"",IF(H125=F125,1,IF(H125&lt;F125,0,IF(H125-F125&lt;10,2,IF(H125&gt;F125,3,SE)))))</f>
        <v/>
      </c>
    </row>
    <row r="126" spans="3:17" x14ac:dyDescent="0.3">
      <c r="C126" s="20" t="str">
        <f>IF(OR(F126="",H126=""),"",IF(F126=H126,1,IF(F126&lt;H126,0,IF(F126-H126&lt;10,2,IF(F126&gt;H126,3,SE)))))</f>
        <v/>
      </c>
      <c r="D126" s="64" t="str">
        <f>V27</f>
        <v>Galácticos C.F.R.</v>
      </c>
      <c r="E126" s="64"/>
      <c r="F126" s="63"/>
      <c r="G126" s="13" t="s">
        <v>31</v>
      </c>
      <c r="H126" s="63"/>
      <c r="I126" s="64" t="str">
        <f>V19</f>
        <v>Ninho Garcia FC</v>
      </c>
      <c r="J126" s="64"/>
      <c r="K126" s="64"/>
      <c r="L126" s="64"/>
      <c r="M126" s="64"/>
      <c r="N126" s="64"/>
      <c r="O126" s="64"/>
      <c r="P126" s="64"/>
      <c r="Q126" s="20" t="str">
        <f>IF(OR(H126="",F126=""),"",IF(H126=F126,1,IF(H126&lt;F126,0,IF(H126-F126&lt;10,2,IF(H126&gt;F126,3,SE)))))</f>
        <v/>
      </c>
    </row>
    <row r="127" spans="3:17" x14ac:dyDescent="0.3">
      <c r="C127" s="20" t="str">
        <f>IF(OR(F127="",H127=""),"",IF(F127=H127,1,IF(F127&lt;H127,0,IF(F127-H127&lt;10,2,IF(F127&gt;H127,3,SE)))))</f>
        <v/>
      </c>
      <c r="D127" s="64" t="str">
        <f>V22</f>
        <v>ProGamer2.0</v>
      </c>
      <c r="E127" s="64"/>
      <c r="F127" s="63"/>
      <c r="G127" s="13" t="s">
        <v>31</v>
      </c>
      <c r="H127" s="63"/>
      <c r="I127" s="64" t="str">
        <f>V25</f>
        <v>S.C. Jesner</v>
      </c>
      <c r="J127" s="64"/>
      <c r="K127" s="64"/>
      <c r="L127" s="64"/>
      <c r="M127" s="64"/>
      <c r="N127" s="64"/>
      <c r="O127" s="64"/>
      <c r="P127" s="64"/>
      <c r="Q127" s="20" t="str">
        <f>IF(OR(H127="",F127=""),"",IF(H127=F127,1,IF(H127&lt;F127,0,IF(H127-F127&lt;10,2,IF(H127&gt;F127,3,SE)))))</f>
        <v/>
      </c>
    </row>
    <row r="128" spans="3:17" x14ac:dyDescent="0.3">
      <c r="C128" s="20" t="str">
        <f>IF(OR(F128="",H128=""),"",IF(F128=H128,1,IF(F128&lt;H128,0,IF(F128-H128&lt;10,2,IF(F128&gt;H128,3,SE)))))</f>
        <v/>
      </c>
      <c r="D128" s="64" t="str">
        <f>V34</f>
        <v>Maximum EC</v>
      </c>
      <c r="E128" s="64"/>
      <c r="F128" s="63"/>
      <c r="G128" s="13" t="s">
        <v>31</v>
      </c>
      <c r="H128" s="63"/>
      <c r="I128" s="64" t="str">
        <f>V31</f>
        <v>Negro-Jalde FC</v>
      </c>
      <c r="J128" s="64"/>
      <c r="K128" s="64"/>
      <c r="L128" s="64"/>
      <c r="M128" s="64"/>
      <c r="N128" s="64"/>
      <c r="O128" s="64"/>
      <c r="P128" s="64"/>
      <c r="Q128" s="20" t="str">
        <f>IF(OR(H128="",F128=""),"",IF(H128=F128,1,IF(H128&lt;F128,0,IF(H128-F128&lt;10,2,IF(H128&gt;F128,3,SE)))))</f>
        <v/>
      </c>
    </row>
    <row r="129" spans="3:17" x14ac:dyDescent="0.3">
      <c r="C129" s="20" t="str">
        <f>IF(OR(F129="",H129=""),"",IF(F129=H129,1,IF(F129&lt;H129,0,IF(F129-H129&lt;10,2,IF(F129&gt;H129,3,SE)))))</f>
        <v/>
      </c>
      <c r="D129" s="64" t="str">
        <f>V21</f>
        <v>Sam peckinpah</v>
      </c>
      <c r="E129" s="64"/>
      <c r="F129" s="63"/>
      <c r="G129" s="13" t="s">
        <v>31</v>
      </c>
      <c r="H129" s="63"/>
      <c r="I129" s="64" t="str">
        <f>V32</f>
        <v>Fabrício M.N FC</v>
      </c>
      <c r="J129" s="64"/>
      <c r="K129" s="64"/>
      <c r="L129" s="64"/>
      <c r="M129" s="64"/>
      <c r="N129" s="64"/>
      <c r="O129" s="64"/>
      <c r="P129" s="64"/>
      <c r="Q129" s="20" t="str">
        <f>IF(OR(H129="",F129=""),"",IF(H129=F129,1,IF(H129&lt;F129,0,IF(H129-F129&lt;10,2,IF(H129&gt;F129,3,SE)))))</f>
        <v/>
      </c>
    </row>
    <row r="130" spans="3:17" x14ac:dyDescent="0.3">
      <c r="C130" s="20" t="str">
        <f>IF(OR(F130="",H130=""),"",IF(F130=H130,1,IF(F130&lt;H130,0,IF(F130-H130&lt;10,2,IF(F130&gt;H130,3,SE)))))</f>
        <v/>
      </c>
      <c r="D130" s="64" t="str">
        <f>V23</f>
        <v>palestra vzt fc</v>
      </c>
      <c r="E130" s="64"/>
      <c r="F130" s="63"/>
      <c r="G130" s="13" t="s">
        <v>31</v>
      </c>
      <c r="H130" s="63"/>
      <c r="I130" s="64" t="str">
        <f>V30</f>
        <v>DannieL M</v>
      </c>
      <c r="J130" s="64"/>
      <c r="K130" s="64"/>
      <c r="L130" s="64"/>
      <c r="M130" s="64"/>
      <c r="N130" s="64"/>
      <c r="O130" s="64"/>
      <c r="P130" s="64"/>
      <c r="Q130" s="20" t="str">
        <f>IF(OR(H130="",F130=""),"",IF(H130=F130,1,IF(H130&lt;F130,0,IF(H130-F130&lt;10,2,IF(H130&gt;F130,3,SE)))))</f>
        <v/>
      </c>
    </row>
    <row r="131" spans="3:17" ht="15" thickBot="1" x14ac:dyDescent="0.35">
      <c r="C131" s="20" t="str">
        <f>IF(OR(F131="",H131=""),"",IF(F131=H131,1,IF(F131&lt;H131,0,IF(F131-H131&lt;10,2,IF(F131&gt;H131,3,SE)))))</f>
        <v/>
      </c>
      <c r="Q131" s="20" t="str">
        <f>IF(OR(H131="",F131=""),"",IF(H131=F131,1,IF(H131&lt;F131,0,IF(H131-F131&lt;10,2,IF(H131&gt;F131,3,SE)))))</f>
        <v/>
      </c>
    </row>
    <row r="132" spans="3:17" x14ac:dyDescent="0.3">
      <c r="C132" s="20" t="str">
        <f>IF(OR(F132="",H132=""),"",IF(F132=H132,1,IF(F132&lt;H132,0,IF(F132-H132&lt;10,2,IF(F132&gt;H132,3,SE)))))</f>
        <v/>
      </c>
      <c r="D132" s="65" t="s">
        <v>39</v>
      </c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7"/>
      <c r="Q132" s="20" t="str">
        <f>IF(OR(H132="",F132=""),"",IF(H132=F132,1,IF(H132&lt;F132,0,IF(H132-F132&lt;10,2,IF(H132&gt;F132,3,SE)))))</f>
        <v/>
      </c>
    </row>
    <row r="133" spans="3:17" ht="15" thickBot="1" x14ac:dyDescent="0.35">
      <c r="C133" s="20" t="str">
        <f>IF(OR(F133="",H133=""),"",IF(F133=H133,1,IF(F133&lt;H133,0,IF(F133-H133&lt;10,2,IF(F133&gt;H133,3,SE)))))</f>
        <v/>
      </c>
      <c r="D133" s="68"/>
      <c r="E133" s="69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70"/>
      <c r="Q133" s="20" t="str">
        <f>IF(OR(H133="",F133=""),"",IF(H133=F133,1,IF(H133&lt;F133,0,IF(H133-F133&lt;10,2,IF(H133&gt;F133,3,SE)))))</f>
        <v/>
      </c>
    </row>
    <row r="134" spans="3:17" x14ac:dyDescent="0.3">
      <c r="C134" s="20" t="str">
        <f>IF(OR(F134="",H134=""),"",IF(F134=H134,1,IF(F134&lt;H134,0,IF(F134-H134&lt;10,2,IF(F134&gt;H134,3,SE)))))</f>
        <v/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20" t="str">
        <f>IF(OR(H134="",F134=""),"",IF(H134=F134,1,IF(H134&lt;F134,0,IF(H134-F134&lt;10,2,IF(H134&gt;F134,3,SE)))))</f>
        <v/>
      </c>
    </row>
    <row r="135" spans="3:17" x14ac:dyDescent="0.3">
      <c r="C135" s="20" t="str">
        <f>IF(OR(F135="",H135=""),"",IF(F135=H135,1,IF(F135&lt;H135,0,IF(F135-H135&lt;10,2,IF(F135&gt;H135,3,SE)))))</f>
        <v/>
      </c>
      <c r="D135" s="71" t="str">
        <f>V20</f>
        <v>Rock celeste F.C</v>
      </c>
      <c r="E135" s="72"/>
      <c r="F135" s="63"/>
      <c r="G135" s="13" t="s">
        <v>31</v>
      </c>
      <c r="H135" s="63"/>
      <c r="I135" s="71" t="str">
        <f>V24</f>
        <v>Leicester Esporte Club</v>
      </c>
      <c r="J135" s="73"/>
      <c r="K135" s="73"/>
      <c r="L135" s="73"/>
      <c r="M135" s="73"/>
      <c r="N135" s="73"/>
      <c r="O135" s="73"/>
      <c r="P135" s="72"/>
      <c r="Q135" s="20" t="str">
        <f>IF(OR(H135="",F135=""),"",IF(H135=F135,1,IF(H135&lt;F135,0,IF(H135-F135&lt;10,2,IF(H135&gt;F135,3,SE)))))</f>
        <v/>
      </c>
    </row>
    <row r="136" spans="3:17" x14ac:dyDescent="0.3">
      <c r="C136" s="20" t="str">
        <f>IF(OR(F136="",H136=""),"",IF(F136=H136,1,IF(F136&lt;H136,0,IF(F136-H136&lt;10,2,IF(F136&gt;H136,3,SE)))))</f>
        <v/>
      </c>
      <c r="D136" s="64" t="str">
        <f>V32</f>
        <v>Fabrício M.N FC</v>
      </c>
      <c r="E136" s="64"/>
      <c r="F136" s="63"/>
      <c r="G136" s="13" t="s">
        <v>31</v>
      </c>
      <c r="H136" s="63"/>
      <c r="I136" s="64" t="str">
        <f>V28</f>
        <v>FC Van Persie</v>
      </c>
      <c r="J136" s="64"/>
      <c r="K136" s="64"/>
      <c r="L136" s="64"/>
      <c r="M136" s="64"/>
      <c r="N136" s="64"/>
      <c r="O136" s="64"/>
      <c r="P136" s="64"/>
      <c r="Q136" s="20" t="str">
        <f>IF(OR(H136="",F136=""),"",IF(H136=F136,1,IF(H136&lt;F136,0,IF(H136-F136&lt;10,2,IF(H136&gt;F136,3,SE)))))</f>
        <v/>
      </c>
    </row>
    <row r="137" spans="3:17" x14ac:dyDescent="0.3">
      <c r="C137" s="20" t="str">
        <f>IF(OR(F137="",H137=""),"",IF(F137=H137,1,IF(F137&lt;H137,0,IF(F137-H137&lt;10,2,IF(F137&gt;H137,3,SE)))))</f>
        <v/>
      </c>
      <c r="D137" s="71" t="str">
        <f>V33</f>
        <v>Os guerreiro 2017</v>
      </c>
      <c r="E137" s="72"/>
      <c r="F137" s="63"/>
      <c r="G137" s="13" t="s">
        <v>31</v>
      </c>
      <c r="H137" s="63"/>
      <c r="I137" s="71" t="str">
        <f>V27</f>
        <v>Galácticos C.F.R.</v>
      </c>
      <c r="J137" s="73"/>
      <c r="K137" s="73"/>
      <c r="L137" s="73"/>
      <c r="M137" s="73"/>
      <c r="N137" s="73"/>
      <c r="O137" s="73"/>
      <c r="P137" s="72"/>
      <c r="Q137" s="20" t="str">
        <f>IF(OR(H137="",F137=""),"",IF(H137=F137,1,IF(H137&lt;F137,0,IF(H137-F137&lt;10,2,IF(H137&gt;F137,3,SE)))))</f>
        <v/>
      </c>
    </row>
    <row r="138" spans="3:17" x14ac:dyDescent="0.3">
      <c r="C138" s="20" t="str">
        <f>IF(OR(F138="",H138=""),"",IF(F138=H138,1,IF(F138&lt;H138,0,IF(F138-H138&lt;10,2,IF(F138&gt;H138,3,SE)))))</f>
        <v/>
      </c>
      <c r="D138" s="64" t="str">
        <f>V22</f>
        <v>ProGamer2.0</v>
      </c>
      <c r="E138" s="64"/>
      <c r="F138" s="63"/>
      <c r="G138" s="13" t="s">
        <v>31</v>
      </c>
      <c r="H138" s="63"/>
      <c r="I138" s="64" t="str">
        <f>V21</f>
        <v>Sam peckinpah</v>
      </c>
      <c r="J138" s="64"/>
      <c r="K138" s="64"/>
      <c r="L138" s="64"/>
      <c r="M138" s="64"/>
      <c r="N138" s="64"/>
      <c r="O138" s="64"/>
      <c r="P138" s="64"/>
      <c r="Q138" s="20" t="str">
        <f>IF(OR(H138="",F138=""),"",IF(H138=F138,1,IF(H138&lt;F138,0,IF(H138-F138&lt;10,2,IF(H138&gt;F138,3,SE)))))</f>
        <v/>
      </c>
    </row>
    <row r="139" spans="3:17" x14ac:dyDescent="0.3">
      <c r="C139" s="20" t="str">
        <f>IF(OR(F139="",H139=""),"",IF(F139=H139,1,IF(F139&lt;H139,0,IF(F139-H139&lt;10,2,IF(F139&gt;H139,3,SE)))))</f>
        <v/>
      </c>
      <c r="D139" s="64" t="str">
        <f>V26</f>
        <v xml:space="preserve"> Caaneludos FC </v>
      </c>
      <c r="E139" s="64"/>
      <c r="F139" s="63"/>
      <c r="G139" s="13" t="s">
        <v>31</v>
      </c>
      <c r="H139" s="63"/>
      <c r="I139" s="64" t="str">
        <f>V31</f>
        <v>Negro-Jalde FC</v>
      </c>
      <c r="J139" s="64"/>
      <c r="K139" s="64"/>
      <c r="L139" s="64"/>
      <c r="M139" s="64"/>
      <c r="N139" s="64"/>
      <c r="O139" s="64"/>
      <c r="P139" s="64"/>
      <c r="Q139" s="20" t="str">
        <f>IF(OR(H139="",F139=""),"",IF(H139=F139,1,IF(H139&lt;F139,0,IF(H139-F139&lt;10,2,IF(H139&gt;F139,3,SE)))))</f>
        <v/>
      </c>
    </row>
    <row r="140" spans="3:17" x14ac:dyDescent="0.3">
      <c r="C140" s="20" t="str">
        <f>IF(OR(F140="",H140=""),"",IF(F140=H140,1,IF(F140&lt;H140,0,IF(F140-H140&lt;10,2,IF(F140&gt;H140,3,SE)))))</f>
        <v/>
      </c>
      <c r="D140" s="64" t="str">
        <f>V23</f>
        <v>palestra vzt fc</v>
      </c>
      <c r="E140" s="64"/>
      <c r="F140" s="63"/>
      <c r="G140" s="13" t="s">
        <v>31</v>
      </c>
      <c r="H140" s="63"/>
      <c r="I140" s="64" t="str">
        <f>V34</f>
        <v>Maximum EC</v>
      </c>
      <c r="J140" s="64"/>
      <c r="K140" s="64"/>
      <c r="L140" s="64"/>
      <c r="M140" s="64"/>
      <c r="N140" s="64"/>
      <c r="O140" s="64"/>
      <c r="P140" s="64"/>
      <c r="Q140" s="20" t="str">
        <f>IF(OR(H140="",F140=""),"",IF(H140=F140,1,IF(H140&lt;F140,0,IF(H140-F140&lt;10,2,IF(H140&gt;F140,3,SE)))))</f>
        <v/>
      </c>
    </row>
    <row r="141" spans="3:17" x14ac:dyDescent="0.3">
      <c r="C141" s="20" t="str">
        <f>IF(OR(F141="",H141=""),"",IF(F141=H141,1,IF(F141&lt;H141,0,IF(F141-H141&lt;10,2,IF(F141&gt;H141,3,SE)))))</f>
        <v/>
      </c>
      <c r="D141" s="64" t="str">
        <f>V19</f>
        <v>Ninho Garcia FC</v>
      </c>
      <c r="E141" s="64"/>
      <c r="F141" s="63"/>
      <c r="G141" s="13" t="s">
        <v>31</v>
      </c>
      <c r="H141" s="63"/>
      <c r="I141" s="64" t="str">
        <f>V30</f>
        <v>DannieL M</v>
      </c>
      <c r="J141" s="64"/>
      <c r="K141" s="64"/>
      <c r="L141" s="64"/>
      <c r="M141" s="64"/>
      <c r="N141" s="64"/>
      <c r="O141" s="64"/>
      <c r="P141" s="64"/>
      <c r="Q141" s="20" t="str">
        <f>IF(OR(H141="",F141=""),"",IF(H141=F141,1,IF(H141&lt;F141,0,IF(H141-F141&lt;10,2,IF(H141&gt;F141,3,SE)))))</f>
        <v/>
      </c>
    </row>
    <row r="142" spans="3:17" x14ac:dyDescent="0.3">
      <c r="C142" s="20" t="str">
        <f>IF(OR(F142="",H142=""),"",IF(F142=H142,1,IF(F142&lt;H142,0,IF(F142-H142&lt;10,2,IF(F142&gt;H142,3,SE)))))</f>
        <v/>
      </c>
      <c r="D142" s="64" t="str">
        <f>V25</f>
        <v>S.C. Jesner</v>
      </c>
      <c r="E142" s="64"/>
      <c r="F142" s="63"/>
      <c r="G142" s="13" t="s">
        <v>31</v>
      </c>
      <c r="H142" s="63"/>
      <c r="I142" s="64" t="str">
        <f>V29</f>
        <v xml:space="preserve">PITA F7 </v>
      </c>
      <c r="J142" s="64"/>
      <c r="K142" s="64"/>
      <c r="L142" s="64"/>
      <c r="M142" s="64"/>
      <c r="N142" s="64"/>
      <c r="O142" s="64"/>
      <c r="P142" s="64"/>
      <c r="Q142" s="20" t="str">
        <f>IF(OR(H142="",F142=""),"",IF(H142=F142,1,IF(H142&lt;F142,0,IF(H142-F142&lt;10,2,IF(H142&gt;F142,3,SE)))))</f>
        <v/>
      </c>
    </row>
    <row r="143" spans="3:17" ht="15" thickBot="1" x14ac:dyDescent="0.35">
      <c r="C143" s="20" t="str">
        <f>IF(OR(F143="",H143=""),"",IF(F143=H143,1,IF(F143&lt;H143,0,IF(F143-H143&lt;10,2,IF(F143&gt;H143,3,SE)))))</f>
        <v/>
      </c>
      <c r="Q143" s="20" t="str">
        <f>IF(OR(H143="",F143=""),"",IF(H143=F143,1,IF(H143&lt;F143,0,IF(H143-F143&lt;10,2,IF(H143&gt;F143,3,SE)))))</f>
        <v/>
      </c>
    </row>
    <row r="144" spans="3:17" x14ac:dyDescent="0.3">
      <c r="C144" s="20" t="str">
        <f>IF(OR(F144="",H144=""),"",IF(F144=H144,1,IF(F144&lt;H144,0,IF(F144-H144&lt;10,2,IF(F144&gt;H144,3,SE)))))</f>
        <v/>
      </c>
      <c r="D144" s="65" t="s">
        <v>40</v>
      </c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7"/>
      <c r="Q144" s="20" t="str">
        <f>IF(OR(H144="",F144=""),"",IF(H144=F144,1,IF(H144&lt;F144,0,IF(H144-F144&lt;10,2,IF(H144&gt;F144,3,SE)))))</f>
        <v/>
      </c>
    </row>
    <row r="145" spans="3:17" ht="15" thickBot="1" x14ac:dyDescent="0.35">
      <c r="C145" s="20" t="str">
        <f>IF(OR(F145="",H145=""),"",IF(F145=H145,1,IF(F145&lt;H145,0,IF(F145-H145&lt;10,2,IF(F145&gt;H145,3,SE)))))</f>
        <v/>
      </c>
      <c r="D145" s="68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70"/>
      <c r="Q145" s="20" t="str">
        <f>IF(OR(H145="",F145=""),"",IF(H145=F145,1,IF(H145&lt;F145,0,IF(H145-F145&lt;10,2,IF(H145&gt;F145,3,SE)))))</f>
        <v/>
      </c>
    </row>
    <row r="146" spans="3:17" x14ac:dyDescent="0.3">
      <c r="C146" s="20" t="str">
        <f>IF(OR(F146="",H146=""),"",IF(F146=H146,1,IF(F146&lt;H146,0,IF(F146-H146&lt;10,2,IF(F146&gt;H146,3,SE)))))</f>
        <v/>
      </c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20" t="str">
        <f>IF(OR(H146="",F146=""),"",IF(H146=F146,1,IF(H146&lt;F146,0,IF(H146-F146&lt;10,2,IF(H146&gt;F146,3,SE)))))</f>
        <v/>
      </c>
    </row>
    <row r="147" spans="3:17" x14ac:dyDescent="0.3">
      <c r="C147" s="20" t="str">
        <f>IF(OR(F147="",H147=""),"",IF(F147=H147,1,IF(F147&lt;H147,0,IF(F147-H147&lt;10,2,IF(F147&gt;H147,3,SE)))))</f>
        <v/>
      </c>
      <c r="D147" s="71" t="str">
        <f>V31</f>
        <v>Negro-Jalde FC</v>
      </c>
      <c r="E147" s="72"/>
      <c r="F147" s="63"/>
      <c r="G147" s="13" t="s">
        <v>31</v>
      </c>
      <c r="H147" s="63"/>
      <c r="I147" s="71" t="str">
        <f>V19</f>
        <v>Ninho Garcia FC</v>
      </c>
      <c r="J147" s="73"/>
      <c r="K147" s="73"/>
      <c r="L147" s="73"/>
      <c r="M147" s="73"/>
      <c r="N147" s="73"/>
      <c r="O147" s="73"/>
      <c r="P147" s="72"/>
      <c r="Q147" s="20" t="str">
        <f>IF(OR(H147="",F147=""),"",IF(H147=F147,1,IF(H147&lt;F147,0,IF(H147-F147&lt;10,2,IF(H147&gt;F147,3,SE)))))</f>
        <v/>
      </c>
    </row>
    <row r="148" spans="3:17" x14ac:dyDescent="0.3">
      <c r="C148" s="20" t="str">
        <f>IF(OR(F148="",H148=""),"",IF(F148=H148,1,IF(F148&lt;H148,0,IF(F148-H148&lt;10,2,IF(F148&gt;H148,3,SE)))))</f>
        <v/>
      </c>
      <c r="D148" s="64" t="str">
        <f>V32</f>
        <v>Fabrício M.N FC</v>
      </c>
      <c r="E148" s="64"/>
      <c r="F148" s="63"/>
      <c r="G148" s="13" t="s">
        <v>31</v>
      </c>
      <c r="H148" s="63"/>
      <c r="I148" s="64" t="str">
        <f>V33</f>
        <v>Os guerreiro 2017</v>
      </c>
      <c r="J148" s="64"/>
      <c r="K148" s="64"/>
      <c r="L148" s="64"/>
      <c r="M148" s="64"/>
      <c r="N148" s="64"/>
      <c r="O148" s="64"/>
      <c r="P148" s="64"/>
      <c r="Q148" s="20" t="str">
        <f>IF(OR(H148="",F148=""),"",IF(H148=F148,1,IF(H148&lt;F148,0,IF(H148-F148&lt;10,2,IF(H148&gt;F148,3,SE)))))</f>
        <v/>
      </c>
    </row>
    <row r="149" spans="3:17" x14ac:dyDescent="0.3">
      <c r="C149" s="20" t="str">
        <f>IF(OR(F149="",H149=""),"",IF(F149=H149,1,IF(F149&lt;H149,0,IF(F149-H149&lt;10,2,IF(F149&gt;H149,3,SE)))))</f>
        <v/>
      </c>
      <c r="D149" s="71" t="str">
        <f>V27</f>
        <v>Galácticos C.F.R.</v>
      </c>
      <c r="E149" s="72"/>
      <c r="F149" s="63"/>
      <c r="G149" s="13" t="s">
        <v>31</v>
      </c>
      <c r="H149" s="63"/>
      <c r="I149" s="71" t="str">
        <f>V23</f>
        <v>palestra vzt fc</v>
      </c>
      <c r="J149" s="73"/>
      <c r="K149" s="73"/>
      <c r="L149" s="73"/>
      <c r="M149" s="73"/>
      <c r="N149" s="73"/>
      <c r="O149" s="73"/>
      <c r="P149" s="72"/>
      <c r="Q149" s="20" t="str">
        <f>IF(OR(H149="",F149=""),"",IF(H149=F149,1,IF(H149&lt;F149,0,IF(H149-F149&lt;10,2,IF(H149&gt;F149,3,SE)))))</f>
        <v/>
      </c>
    </row>
    <row r="150" spans="3:17" x14ac:dyDescent="0.3">
      <c r="C150" s="20" t="str">
        <f>IF(OR(F150="",H150=""),"",IF(F150=H150,1,IF(F150&lt;H150,0,IF(F150-H150&lt;10,2,IF(F150&gt;H150,3,SE)))))</f>
        <v/>
      </c>
      <c r="D150" s="64" t="str">
        <f>V26</f>
        <v xml:space="preserve"> Caaneludos FC </v>
      </c>
      <c r="E150" s="64"/>
      <c r="F150" s="63"/>
      <c r="G150" s="13" t="s">
        <v>31</v>
      </c>
      <c r="H150" s="63"/>
      <c r="I150" s="64" t="str">
        <f>V20</f>
        <v>Rock celeste F.C</v>
      </c>
      <c r="J150" s="64"/>
      <c r="K150" s="64"/>
      <c r="L150" s="64"/>
      <c r="M150" s="64"/>
      <c r="N150" s="64"/>
      <c r="O150" s="64"/>
      <c r="P150" s="64"/>
      <c r="Q150" s="20" t="str">
        <f>IF(OR(H150="",F150=""),"",IF(H150=F150,1,IF(H150&lt;F150,0,IF(H150-F150&lt;10,2,IF(H150&gt;F150,3,SE)))))</f>
        <v/>
      </c>
    </row>
    <row r="151" spans="3:17" x14ac:dyDescent="0.3">
      <c r="C151" s="20" t="str">
        <f>IF(OR(F151="",H151=""),"",IF(F151=H151,1,IF(F151&lt;H151,0,IF(F151-H151&lt;10,2,IF(F151&gt;H151,3,SE)))))</f>
        <v/>
      </c>
      <c r="D151" s="64" t="str">
        <f>V21</f>
        <v>Sam peckinpah</v>
      </c>
      <c r="E151" s="64"/>
      <c r="F151" s="63"/>
      <c r="G151" s="13" t="s">
        <v>31</v>
      </c>
      <c r="H151" s="63"/>
      <c r="I151" s="64" t="str">
        <f>V34</f>
        <v>Maximum EC</v>
      </c>
      <c r="J151" s="64"/>
      <c r="K151" s="64"/>
      <c r="L151" s="64"/>
      <c r="M151" s="64"/>
      <c r="N151" s="64"/>
      <c r="O151" s="64"/>
      <c r="P151" s="64"/>
      <c r="Q151" s="20" t="str">
        <f>IF(OR(H151="",F151=""),"",IF(H151=F151,1,IF(H151&lt;F151,0,IF(H151-F151&lt;10,2,IF(H151&gt;F151,3,SE)))))</f>
        <v/>
      </c>
    </row>
    <row r="152" spans="3:17" x14ac:dyDescent="0.3">
      <c r="C152" s="20" t="str">
        <f>IF(OR(F152="",H152=""),"",IF(F152=H152,1,IF(F152&lt;H152,0,IF(F152-H152&lt;10,2,IF(F152&gt;H152,3,SE)))))</f>
        <v/>
      </c>
      <c r="D152" s="64" t="str">
        <f>V30</f>
        <v>DannieL M</v>
      </c>
      <c r="E152" s="64"/>
      <c r="F152" s="63"/>
      <c r="G152" s="13" t="s">
        <v>31</v>
      </c>
      <c r="H152" s="63"/>
      <c r="I152" s="64" t="str">
        <f>V22</f>
        <v>ProGamer2.0</v>
      </c>
      <c r="J152" s="64"/>
      <c r="K152" s="64"/>
      <c r="L152" s="64"/>
      <c r="M152" s="64"/>
      <c r="N152" s="64"/>
      <c r="O152" s="64"/>
      <c r="P152" s="64"/>
      <c r="Q152" s="20" t="str">
        <f>IF(OR(H152="",F152=""),"",IF(H152=F152,1,IF(H152&lt;F152,0,IF(H152-F152&lt;10,2,IF(H152&gt;F152,3,SE)))))</f>
        <v/>
      </c>
    </row>
    <row r="153" spans="3:17" x14ac:dyDescent="0.3">
      <c r="C153" s="20" t="str">
        <f>IF(OR(F153="",H153=""),"",IF(F153=H153,1,IF(F153&lt;H153,0,IF(F153-H153&lt;10,2,IF(F153&gt;H153,3,SE)))))</f>
        <v/>
      </c>
      <c r="D153" s="64" t="str">
        <f>V29</f>
        <v xml:space="preserve">PITA F7 </v>
      </c>
      <c r="E153" s="64"/>
      <c r="F153" s="63"/>
      <c r="G153" s="13" t="s">
        <v>31</v>
      </c>
      <c r="H153" s="63"/>
      <c r="I153" s="64" t="str">
        <f>V24</f>
        <v>Leicester Esporte Club</v>
      </c>
      <c r="J153" s="64"/>
      <c r="K153" s="64"/>
      <c r="L153" s="64"/>
      <c r="M153" s="64"/>
      <c r="N153" s="64"/>
      <c r="O153" s="64"/>
      <c r="P153" s="64"/>
      <c r="Q153" s="20" t="str">
        <f>IF(OR(H153="",F153=""),"",IF(H153=F153,1,IF(H153&lt;F153,0,IF(H153-F153&lt;10,2,IF(H153&gt;F153,3,SE)))))</f>
        <v/>
      </c>
    </row>
    <row r="154" spans="3:17" x14ac:dyDescent="0.3">
      <c r="C154" s="20" t="str">
        <f>IF(OR(F154="",H154=""),"",IF(F154=H154,1,IF(F154&lt;H154,0,IF(F154-H154&lt;10,2,IF(F154&gt;H154,3,SE)))))</f>
        <v/>
      </c>
      <c r="D154" s="64" t="str">
        <f>V28</f>
        <v>FC Van Persie</v>
      </c>
      <c r="E154" s="64"/>
      <c r="F154" s="63"/>
      <c r="G154" s="13" t="s">
        <v>31</v>
      </c>
      <c r="H154" s="63"/>
      <c r="I154" s="64" t="str">
        <f>V25</f>
        <v>S.C. Jesner</v>
      </c>
      <c r="J154" s="64"/>
      <c r="K154" s="64"/>
      <c r="L154" s="64"/>
      <c r="M154" s="64"/>
      <c r="N154" s="64"/>
      <c r="O154" s="64"/>
      <c r="P154" s="64"/>
      <c r="Q154" s="20" t="str">
        <f>IF(OR(H154="",F154=""),"",IF(H154=F154,1,IF(H154&lt;F154,0,IF(H154-F154&lt;10,2,IF(H154&gt;F154,3,SE)))))</f>
        <v/>
      </c>
    </row>
    <row r="155" spans="3:17" ht="15" thickBot="1" x14ac:dyDescent="0.35">
      <c r="C155" s="20" t="str">
        <f>IF(OR(F155="",H155=""),"",IF(F155=H155,1,IF(F155&lt;H155,0,IF(F155-H155&lt;10,2,IF(F155&gt;H155,3,SE)))))</f>
        <v/>
      </c>
      <c r="Q155" s="20" t="str">
        <f>IF(OR(H155="",F155=""),"",IF(H155=F155,1,IF(H155&lt;F155,0,IF(H155-F155&lt;10,2,IF(H155&gt;F155,3,SE)))))</f>
        <v/>
      </c>
    </row>
    <row r="156" spans="3:17" x14ac:dyDescent="0.3">
      <c r="C156" s="20" t="str">
        <f>IF(OR(F156="",H156=""),"",IF(F156=H156,1,IF(F156&lt;H156,0,IF(F156-H156&lt;10,2,IF(F156&gt;H156,3,SE)))))</f>
        <v/>
      </c>
      <c r="D156" s="65" t="s">
        <v>41</v>
      </c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7"/>
      <c r="Q156" s="20" t="str">
        <f>IF(OR(H156="",F156=""),"",IF(H156=F156,1,IF(H156&lt;F156,0,IF(H156-F156&lt;10,2,IF(H156&gt;F156,3,SE)))))</f>
        <v/>
      </c>
    </row>
    <row r="157" spans="3:17" ht="15" thickBot="1" x14ac:dyDescent="0.35">
      <c r="C157" s="20" t="str">
        <f>IF(OR(F157="",H157=""),"",IF(F157=H157,1,IF(F157&lt;H157,0,IF(F157-H157&lt;10,2,IF(F157&gt;H157,3,SE)))))</f>
        <v/>
      </c>
      <c r="D157" s="68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70"/>
      <c r="Q157" s="20" t="str">
        <f>IF(OR(H157="",F157=""),"",IF(H157=F157,1,IF(H157&lt;F157,0,IF(H157-F157&lt;10,2,IF(H157&gt;F157,3,SE)))))</f>
        <v/>
      </c>
    </row>
    <row r="158" spans="3:17" x14ac:dyDescent="0.3">
      <c r="C158" s="20" t="str">
        <f>IF(OR(F158="",H158=""),"",IF(F158=H158,1,IF(F158&lt;H158,0,IF(F158-H158&lt;10,2,IF(F158&gt;H158,3,SE)))))</f>
        <v/>
      </c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20" t="str">
        <f>IF(OR(H158="",F158=""),"",IF(H158=F158,1,IF(H158&lt;F158,0,IF(H158-F158&lt;10,2,IF(H158&gt;F158,3,SE)))))</f>
        <v/>
      </c>
    </row>
    <row r="159" spans="3:17" x14ac:dyDescent="0.3">
      <c r="C159" s="20" t="str">
        <f>IF(OR(F159="",H159=""),"",IF(F159=H159,1,IF(F159&lt;H159,0,IF(F159-H159&lt;10,2,IF(F159&gt;H159,3,SE)))))</f>
        <v/>
      </c>
      <c r="D159" s="71" t="str">
        <f>V27</f>
        <v>Galácticos C.F.R.</v>
      </c>
      <c r="E159" s="72"/>
      <c r="F159" s="63"/>
      <c r="G159" s="13" t="s">
        <v>31</v>
      </c>
      <c r="H159" s="63"/>
      <c r="I159" s="71" t="str">
        <f>V31</f>
        <v>Negro-Jalde FC</v>
      </c>
      <c r="J159" s="73"/>
      <c r="K159" s="73"/>
      <c r="L159" s="73"/>
      <c r="M159" s="73"/>
      <c r="N159" s="73"/>
      <c r="O159" s="73"/>
      <c r="P159" s="72"/>
      <c r="Q159" s="20" t="str">
        <f>IF(OR(H159="",F159=""),"",IF(H159=F159,1,IF(H159&lt;F159,0,IF(H159-F159&lt;10,2,IF(H159&gt;F159,3,SE)))))</f>
        <v/>
      </c>
    </row>
    <row r="160" spans="3:17" x14ac:dyDescent="0.3">
      <c r="C160" s="20" t="str">
        <f>IF(OR(F160="",H160=""),"",IF(F160=H160,1,IF(F160&lt;H160,0,IF(F160-H160&lt;10,2,IF(F160&gt;H160,3,SE)))))</f>
        <v/>
      </c>
      <c r="D160" s="64" t="str">
        <f>V23</f>
        <v>palestra vzt fc</v>
      </c>
      <c r="E160" s="64"/>
      <c r="F160" s="63"/>
      <c r="G160" s="13" t="s">
        <v>31</v>
      </c>
      <c r="H160" s="63"/>
      <c r="I160" s="64" t="str">
        <f>V32</f>
        <v>Fabrício M.N FC</v>
      </c>
      <c r="J160" s="64"/>
      <c r="K160" s="64"/>
      <c r="L160" s="64"/>
      <c r="M160" s="64"/>
      <c r="N160" s="64"/>
      <c r="O160" s="64"/>
      <c r="P160" s="64"/>
      <c r="Q160" s="20" t="str">
        <f>IF(OR(H160="",F160=""),"",IF(H160=F160,1,IF(H160&lt;F160,0,IF(H160-F160&lt;10,2,IF(H160&gt;F160,3,SE)))))</f>
        <v/>
      </c>
    </row>
    <row r="161" spans="3:17" x14ac:dyDescent="0.3">
      <c r="C161" s="20" t="str">
        <f>IF(OR(F161="",H161=""),"",IF(F161=H161,1,IF(F161&lt;H161,0,IF(F161-H161&lt;10,2,IF(F161&gt;H161,3,SE)))))</f>
        <v/>
      </c>
      <c r="D161" s="71" t="str">
        <f>V20</f>
        <v>Rock celeste F.C</v>
      </c>
      <c r="E161" s="72"/>
      <c r="F161" s="63"/>
      <c r="G161" s="13" t="s">
        <v>31</v>
      </c>
      <c r="H161" s="63"/>
      <c r="I161" s="71" t="str">
        <f>V29</f>
        <v xml:space="preserve">PITA F7 </v>
      </c>
      <c r="J161" s="73"/>
      <c r="K161" s="73"/>
      <c r="L161" s="73"/>
      <c r="M161" s="73"/>
      <c r="N161" s="73"/>
      <c r="O161" s="73"/>
      <c r="P161" s="72"/>
      <c r="Q161" s="20" t="str">
        <f>IF(OR(H161="",F161=""),"",IF(H161=F161,1,IF(H161&lt;F161,0,IF(H161-F161&lt;10,2,IF(H161&gt;F161,3,SE)))))</f>
        <v/>
      </c>
    </row>
    <row r="162" spans="3:17" x14ac:dyDescent="0.3">
      <c r="C162" s="20" t="str">
        <f>IF(OR(F162="",H162=""),"",IF(F162=H162,1,IF(F162&lt;H162,0,IF(F162-H162&lt;10,2,IF(F162&gt;H162,3,SE)))))</f>
        <v/>
      </c>
      <c r="D162" s="64" t="str">
        <f>V34</f>
        <v>Maximum EC</v>
      </c>
      <c r="E162" s="64"/>
      <c r="F162" s="63"/>
      <c r="G162" s="13" t="s">
        <v>31</v>
      </c>
      <c r="H162" s="63"/>
      <c r="I162" s="64" t="str">
        <f>V30</f>
        <v>DannieL M</v>
      </c>
      <c r="J162" s="64"/>
      <c r="K162" s="64"/>
      <c r="L162" s="64"/>
      <c r="M162" s="64"/>
      <c r="N162" s="64"/>
      <c r="O162" s="64"/>
      <c r="P162" s="64"/>
      <c r="Q162" s="20" t="str">
        <f>IF(OR(H162="",F162=""),"",IF(H162=F162,1,IF(H162&lt;F162,0,IF(H162-F162&lt;10,2,IF(H162&gt;F162,3,SE)))))</f>
        <v/>
      </c>
    </row>
    <row r="163" spans="3:17" x14ac:dyDescent="0.3">
      <c r="C163" s="20" t="str">
        <f>IF(OR(F163="",H163=""),"",IF(F163=H163,1,IF(F163&lt;H163,0,IF(F163-H163&lt;10,2,IF(F163&gt;H163,3,SE)))))</f>
        <v/>
      </c>
      <c r="D163" s="64" t="str">
        <f>V25</f>
        <v>S.C. Jesner</v>
      </c>
      <c r="E163" s="64"/>
      <c r="F163" s="63"/>
      <c r="G163" s="13" t="s">
        <v>31</v>
      </c>
      <c r="H163" s="63"/>
      <c r="I163" s="64" t="str">
        <f>V21</f>
        <v>Sam peckinpah</v>
      </c>
      <c r="J163" s="64"/>
      <c r="K163" s="64"/>
      <c r="L163" s="64"/>
      <c r="M163" s="64"/>
      <c r="N163" s="64"/>
      <c r="O163" s="64"/>
      <c r="P163" s="64"/>
      <c r="Q163" s="20" t="str">
        <f>IF(OR(H163="",F163=""),"",IF(H163=F163,1,IF(H163&lt;F163,0,IF(H163-F163&lt;10,2,IF(H163&gt;F163,3,SE)))))</f>
        <v/>
      </c>
    </row>
    <row r="164" spans="3:17" x14ac:dyDescent="0.3">
      <c r="C164" s="20" t="str">
        <f>IF(OR(F164="",H164=""),"",IF(F164=H164,1,IF(F164&lt;H164,0,IF(F164-H164&lt;10,2,IF(F164&gt;H164,3,SE)))))</f>
        <v/>
      </c>
      <c r="D164" s="64" t="str">
        <f>V24</f>
        <v>Leicester Esporte Club</v>
      </c>
      <c r="E164" s="64"/>
      <c r="F164" s="63"/>
      <c r="G164" s="13" t="s">
        <v>31</v>
      </c>
      <c r="H164" s="63"/>
      <c r="I164" s="64" t="str">
        <f>V33</f>
        <v>Os guerreiro 2017</v>
      </c>
      <c r="J164" s="64"/>
      <c r="K164" s="64"/>
      <c r="L164" s="64"/>
      <c r="M164" s="64"/>
      <c r="N164" s="64"/>
      <c r="O164" s="64"/>
      <c r="P164" s="64"/>
      <c r="Q164" s="20" t="str">
        <f>IF(OR(H164="",F164=""),"",IF(H164=F164,1,IF(H164&lt;F164,0,IF(H164-F164&lt;10,2,IF(H164&gt;F164,3,SE)))))</f>
        <v/>
      </c>
    </row>
    <row r="165" spans="3:17" x14ac:dyDescent="0.3">
      <c r="C165" s="20" t="str">
        <f>IF(OR(F165="",H165=""),"",IF(F165=H165,1,IF(F165&lt;H165,0,IF(F165-H165&lt;10,2,IF(F165&gt;H165,3,SE)))))</f>
        <v/>
      </c>
      <c r="D165" s="64" t="str">
        <f>V19</f>
        <v>Ninho Garcia FC</v>
      </c>
      <c r="E165" s="64"/>
      <c r="F165" s="63"/>
      <c r="G165" s="13" t="s">
        <v>31</v>
      </c>
      <c r="H165" s="63"/>
      <c r="I165" s="64" t="str">
        <f>V28</f>
        <v>FC Van Persie</v>
      </c>
      <c r="J165" s="64"/>
      <c r="K165" s="64"/>
      <c r="L165" s="64"/>
      <c r="M165" s="64"/>
      <c r="N165" s="64"/>
      <c r="O165" s="64"/>
      <c r="P165" s="64"/>
      <c r="Q165" s="20" t="str">
        <f>IF(OR(H165="",F165=""),"",IF(H165=F165,1,IF(H165&lt;F165,0,IF(H165-F165&lt;10,2,IF(H165&gt;F165,3,SE)))))</f>
        <v/>
      </c>
    </row>
    <row r="166" spans="3:17" x14ac:dyDescent="0.3">
      <c r="C166" s="20" t="str">
        <f>IF(OR(F166="",H166=""),"",IF(F166=H166,1,IF(F166&lt;H166,0,IF(F166-H166&lt;10,2,IF(F166&gt;H166,3,SE)))))</f>
        <v/>
      </c>
      <c r="D166" s="64" t="str">
        <f>V22</f>
        <v>ProGamer2.0</v>
      </c>
      <c r="E166" s="64"/>
      <c r="F166" s="63"/>
      <c r="G166" s="13" t="s">
        <v>31</v>
      </c>
      <c r="H166" s="63"/>
      <c r="I166" s="64" t="str">
        <f>V26</f>
        <v xml:space="preserve"> Caaneludos FC </v>
      </c>
      <c r="J166" s="64"/>
      <c r="K166" s="64"/>
      <c r="L166" s="64"/>
      <c r="M166" s="64"/>
      <c r="N166" s="64"/>
      <c r="O166" s="64"/>
      <c r="P166" s="64"/>
      <c r="Q166" s="20" t="str">
        <f>IF(OR(H166="",F166=""),"",IF(H166=F166,1,IF(H166&lt;F166,0,IF(H166-F166&lt;10,2,IF(H166&gt;F166,3,SE)))))</f>
        <v/>
      </c>
    </row>
    <row r="167" spans="3:17" ht="15" thickBot="1" x14ac:dyDescent="0.35">
      <c r="C167" s="20" t="str">
        <f>IF(OR(F167="",H167=""),"",IF(F167=H167,1,IF(F167&lt;H167,0,IF(F167-H167&lt;10,2,IF(F167&gt;H167,3,SE)))))</f>
        <v/>
      </c>
      <c r="Q167" s="20" t="str">
        <f>IF(OR(H167="",F167=""),"",IF(H167=F167,1,IF(H167&lt;F167,0,IF(H167-F167&lt;10,2,IF(H167&gt;F167,3,SE)))))</f>
        <v/>
      </c>
    </row>
    <row r="168" spans="3:17" x14ac:dyDescent="0.3">
      <c r="C168" s="20" t="str">
        <f>IF(OR(F168="",H168=""),"",IF(F168=H168,1,IF(F168&lt;H168,0,IF(F168-H168&lt;10,2,IF(F168&gt;H168,3,SE)))))</f>
        <v/>
      </c>
      <c r="D168" s="65" t="s">
        <v>42</v>
      </c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7"/>
      <c r="Q168" s="20" t="str">
        <f>IF(OR(H168="",F168=""),"",IF(H168=F168,1,IF(H168&lt;F168,0,IF(H168-F168&lt;10,2,IF(H168&gt;F168,3,SE)))))</f>
        <v/>
      </c>
    </row>
    <row r="169" spans="3:17" ht="15" thickBot="1" x14ac:dyDescent="0.35">
      <c r="C169" s="20" t="str">
        <f>IF(OR(F169="",H169=""),"",IF(F169=H169,1,IF(F169&lt;H169,0,IF(F169-H169&lt;10,2,IF(F169&gt;H169,3,SE)))))</f>
        <v/>
      </c>
      <c r="D169" s="68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70"/>
      <c r="Q169" s="20" t="str">
        <f>IF(OR(H169="",F169=""),"",IF(H169=F169,1,IF(H169&lt;F169,0,IF(H169-F169&lt;10,2,IF(H169&gt;F169,3,SE)))))</f>
        <v/>
      </c>
    </row>
    <row r="170" spans="3:17" x14ac:dyDescent="0.3">
      <c r="C170" s="20" t="str">
        <f>IF(OR(F170="",H170=""),"",IF(F170=H170,1,IF(F170&lt;H170,0,IF(F170-H170&lt;10,2,IF(F170&gt;H170,3,SE)))))</f>
        <v/>
      </c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20" t="str">
        <f>IF(OR(H170="",F170=""),"",IF(H170=F170,1,IF(H170&lt;F170,0,IF(H170-F170&lt;10,2,IF(H170&gt;F170,3,SE)))))</f>
        <v/>
      </c>
    </row>
    <row r="171" spans="3:17" x14ac:dyDescent="0.3">
      <c r="C171" s="20" t="str">
        <f>IF(OR(F171="",H171=""),"",IF(F171=H171,1,IF(F171&lt;H171,0,IF(F171-H171&lt;10,2,IF(F171&gt;H171,3,SE)))))</f>
        <v/>
      </c>
      <c r="D171" s="71" t="str">
        <f>V28</f>
        <v>FC Van Persie</v>
      </c>
      <c r="E171" s="72"/>
      <c r="F171" s="63"/>
      <c r="G171" s="13" t="s">
        <v>31</v>
      </c>
      <c r="H171" s="63"/>
      <c r="I171" s="71" t="str">
        <f>V24</f>
        <v>Leicester Esporte Club</v>
      </c>
      <c r="J171" s="73"/>
      <c r="K171" s="73"/>
      <c r="L171" s="73"/>
      <c r="M171" s="73"/>
      <c r="N171" s="73"/>
      <c r="O171" s="73"/>
      <c r="P171" s="72"/>
      <c r="Q171" s="20" t="str">
        <f>IF(OR(H171="",F171=""),"",IF(H171=F171,1,IF(H171&lt;F171,0,IF(H171-F171&lt;10,2,IF(H171&gt;F171,3,SE)))))</f>
        <v/>
      </c>
    </row>
    <row r="172" spans="3:17" x14ac:dyDescent="0.3">
      <c r="C172" s="20" t="str">
        <f>IF(OR(F172="",H172=""),"",IF(F172=H172,1,IF(F172&lt;H172,0,IF(F172-H172&lt;10,2,IF(F172&gt;H172,3,SE)))))</f>
        <v/>
      </c>
      <c r="D172" s="64" t="str">
        <f>V22</f>
        <v>ProGamer2.0</v>
      </c>
      <c r="E172" s="64"/>
      <c r="F172" s="63"/>
      <c r="G172" s="13" t="s">
        <v>31</v>
      </c>
      <c r="H172" s="63"/>
      <c r="I172" s="64" t="str">
        <f>V27</f>
        <v>Galácticos C.F.R.</v>
      </c>
      <c r="J172" s="64"/>
      <c r="K172" s="64"/>
      <c r="L172" s="64"/>
      <c r="M172" s="64"/>
      <c r="N172" s="64"/>
      <c r="O172" s="64"/>
      <c r="P172" s="64"/>
      <c r="Q172" s="20" t="str">
        <f>IF(OR(H172="",F172=""),"",IF(H172=F172,1,IF(H172&lt;F172,0,IF(H172-F172&lt;10,2,IF(H172&gt;F172,3,SE)))))</f>
        <v/>
      </c>
    </row>
    <row r="173" spans="3:17" x14ac:dyDescent="0.3">
      <c r="C173" s="20" t="str">
        <f>IF(OR(F173="",H173=""),"",IF(F173=H173,1,IF(F173&lt;H173,0,IF(F173-H173&lt;10,2,IF(F173&gt;H173,3,SE)))))</f>
        <v/>
      </c>
      <c r="D173" s="71" t="str">
        <f>V33</f>
        <v>Os guerreiro 2017</v>
      </c>
      <c r="E173" s="72"/>
      <c r="F173" s="63"/>
      <c r="G173" s="13" t="s">
        <v>31</v>
      </c>
      <c r="H173" s="63"/>
      <c r="I173" s="71" t="str">
        <f>V25</f>
        <v>S.C. Jesner</v>
      </c>
      <c r="J173" s="73"/>
      <c r="K173" s="73"/>
      <c r="L173" s="73"/>
      <c r="M173" s="73"/>
      <c r="N173" s="73"/>
      <c r="O173" s="73"/>
      <c r="P173" s="72"/>
      <c r="Q173" s="20" t="str">
        <f>IF(OR(H173="",F173=""),"",IF(H173=F173,1,IF(H173&lt;F173,0,IF(H173-F173&lt;10,2,IF(H173&gt;F173,3,SE)))))</f>
        <v/>
      </c>
    </row>
    <row r="174" spans="3:17" x14ac:dyDescent="0.3">
      <c r="C174" s="20" t="str">
        <f>IF(OR(F174="",H174=""),"",IF(F174=H174,1,IF(F174&lt;H174,0,IF(F174-H174&lt;10,2,IF(F174&gt;H174,3,SE)))))</f>
        <v/>
      </c>
      <c r="D174" s="64" t="str">
        <f>V30</f>
        <v>DannieL M</v>
      </c>
      <c r="E174" s="64"/>
      <c r="F174" s="63"/>
      <c r="G174" s="13" t="s">
        <v>31</v>
      </c>
      <c r="H174" s="63"/>
      <c r="I174" s="64" t="str">
        <f>V31</f>
        <v>Negro-Jalde FC</v>
      </c>
      <c r="J174" s="64"/>
      <c r="K174" s="64"/>
      <c r="L174" s="64"/>
      <c r="M174" s="64"/>
      <c r="N174" s="64"/>
      <c r="O174" s="64"/>
      <c r="P174" s="64"/>
      <c r="Q174" s="20" t="str">
        <f>IF(OR(H174="",F174=""),"",IF(H174=F174,1,IF(H174&lt;F174,0,IF(H174-F174&lt;10,2,IF(H174&gt;F174,3,SE)))))</f>
        <v/>
      </c>
    </row>
    <row r="175" spans="3:17" x14ac:dyDescent="0.3">
      <c r="C175" s="20" t="str">
        <f>IF(OR(F175="",H175=""),"",IF(F175=H175,1,IF(F175&lt;H175,0,IF(F175-H175&lt;10,2,IF(F175&gt;H175,3,SE)))))</f>
        <v/>
      </c>
      <c r="D175" s="64" t="str">
        <f>V29</f>
        <v xml:space="preserve">PITA F7 </v>
      </c>
      <c r="E175" s="64"/>
      <c r="F175" s="63"/>
      <c r="G175" s="13" t="s">
        <v>31</v>
      </c>
      <c r="H175" s="63"/>
      <c r="I175" s="64" t="str">
        <f>V23</f>
        <v>palestra vzt fc</v>
      </c>
      <c r="J175" s="64"/>
      <c r="K175" s="64"/>
      <c r="L175" s="64"/>
      <c r="M175" s="64"/>
      <c r="N175" s="64"/>
      <c r="O175" s="64"/>
      <c r="P175" s="64"/>
      <c r="Q175" s="20" t="str">
        <f>IF(OR(H175="",F175=""),"",IF(H175=F175,1,IF(H175&lt;F175,0,IF(H175-F175&lt;10,2,IF(H175&gt;F175,3,SE)))))</f>
        <v/>
      </c>
    </row>
    <row r="176" spans="3:17" x14ac:dyDescent="0.3">
      <c r="C176" s="20" t="str">
        <f>IF(OR(F176="",H176=""),"",IF(F176=H176,1,IF(F176&lt;H176,0,IF(F176-H176&lt;10,2,IF(F176&gt;H176,3,SE)))))</f>
        <v/>
      </c>
      <c r="D176" s="64" t="str">
        <f>V26</f>
        <v xml:space="preserve"> Caaneludos FC </v>
      </c>
      <c r="E176" s="64"/>
      <c r="F176" s="63"/>
      <c r="G176" s="13" t="s">
        <v>31</v>
      </c>
      <c r="H176" s="63"/>
      <c r="I176" s="64" t="str">
        <f>V32</f>
        <v>Fabrício M.N FC</v>
      </c>
      <c r="J176" s="64"/>
      <c r="K176" s="64"/>
      <c r="L176" s="64"/>
      <c r="M176" s="64"/>
      <c r="N176" s="64"/>
      <c r="O176" s="64"/>
      <c r="P176" s="64"/>
      <c r="Q176" s="20" t="str">
        <f>IF(OR(H176="",F176=""),"",IF(H176=F176,1,IF(H176&lt;F176,0,IF(H176-F176&lt;10,2,IF(H176&gt;F176,3,SE)))))</f>
        <v/>
      </c>
    </row>
    <row r="177" spans="3:17" x14ac:dyDescent="0.3">
      <c r="C177" s="20" t="str">
        <f>IF(OR(F177="",H177=""),"",IF(F177=H177,1,IF(F177&lt;H177,0,IF(F177-H177&lt;10,2,IF(F177&gt;H177,3,SE)))))</f>
        <v/>
      </c>
      <c r="D177" s="64" t="str">
        <f>V34</f>
        <v>Maximum EC</v>
      </c>
      <c r="E177" s="64"/>
      <c r="F177" s="63"/>
      <c r="G177" s="13" t="s">
        <v>31</v>
      </c>
      <c r="H177" s="63"/>
      <c r="I177" s="64" t="str">
        <f>V20</f>
        <v>Rock celeste F.C</v>
      </c>
      <c r="J177" s="64"/>
      <c r="K177" s="64"/>
      <c r="L177" s="64"/>
      <c r="M177" s="64"/>
      <c r="N177" s="64"/>
      <c r="O177" s="64"/>
      <c r="P177" s="64"/>
      <c r="Q177" s="20" t="str">
        <f>IF(OR(H177="",F177=""),"",IF(H177=F177,1,IF(H177&lt;F177,0,IF(H177-F177&lt;10,2,IF(H177&gt;F177,3,SE)))))</f>
        <v/>
      </c>
    </row>
    <row r="178" spans="3:17" x14ac:dyDescent="0.3">
      <c r="C178" s="20" t="str">
        <f>IF(OR(F178="",H178=""),"",IF(F178=H178,1,IF(F178&lt;H178,0,IF(F178-H178&lt;10,2,IF(F178&gt;H178,3,SE)))))</f>
        <v/>
      </c>
      <c r="D178" s="64" t="str">
        <f>V21</f>
        <v>Sam peckinpah</v>
      </c>
      <c r="E178" s="64"/>
      <c r="F178" s="63"/>
      <c r="G178" s="13" t="s">
        <v>31</v>
      </c>
      <c r="H178" s="63"/>
      <c r="I178" s="64" t="str">
        <f>V19</f>
        <v>Ninho Garcia FC</v>
      </c>
      <c r="J178" s="64"/>
      <c r="K178" s="64"/>
      <c r="L178" s="64"/>
      <c r="M178" s="64"/>
      <c r="N178" s="64"/>
      <c r="O178" s="64"/>
      <c r="P178" s="64"/>
      <c r="Q178" s="20" t="str">
        <f>IF(OR(H178="",F178=""),"",IF(H178=F178,1,IF(H178&lt;F178,0,IF(H178-F178&lt;10,2,IF(H178&gt;F178,3,SE)))))</f>
        <v/>
      </c>
    </row>
    <row r="179" spans="3:17" ht="15" thickBot="1" x14ac:dyDescent="0.35">
      <c r="C179" s="20" t="str">
        <f>IF(OR(F179="",H179=""),"",IF(F179=H179,1,IF(F179&lt;H179,0,IF(F179-H179&lt;10,2,IF(F179&gt;H179,3,SE)))))</f>
        <v/>
      </c>
      <c r="Q179" s="20" t="str">
        <f>IF(OR(H179="",F179=""),"",IF(H179=F179,1,IF(H179&lt;F179,0,IF(H179-F179&lt;10,2,IF(H179&gt;F179,3,SE)))))</f>
        <v/>
      </c>
    </row>
    <row r="180" spans="3:17" x14ac:dyDescent="0.3">
      <c r="C180" s="20" t="str">
        <f>IF(OR(F180="",H180=""),"",IF(F180=H180,1,IF(F180&lt;H180,0,IF(F180-H180&lt;10,2,IF(F180&gt;H180,3,SE)))))</f>
        <v/>
      </c>
      <c r="D180" s="65" t="s">
        <v>43</v>
      </c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7"/>
      <c r="Q180" s="20" t="str">
        <f>IF(OR(H180="",F180=""),"",IF(H180=F180,1,IF(H180&lt;F180,0,IF(H180-F180&lt;10,2,IF(H180&gt;F180,3,SE)))))</f>
        <v/>
      </c>
    </row>
    <row r="181" spans="3:17" ht="15" thickBot="1" x14ac:dyDescent="0.35">
      <c r="C181" s="20" t="str">
        <f>IF(OR(F181="",H181=""),"",IF(F181=H181,1,IF(F181&lt;H181,0,IF(F181-H181&lt;10,2,IF(F181&gt;H181,3,SE)))))</f>
        <v/>
      </c>
      <c r="D181" s="68"/>
      <c r="E181" s="69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70"/>
      <c r="Q181" s="20" t="str">
        <f>IF(OR(H181="",F181=""),"",IF(H181=F181,1,IF(H181&lt;F181,0,IF(H181-F181&lt;10,2,IF(H181&gt;F181,3,SE)))))</f>
        <v/>
      </c>
    </row>
    <row r="182" spans="3:17" x14ac:dyDescent="0.3">
      <c r="C182" s="20" t="str">
        <f>IF(OR(F182="",H182=""),"",IF(F182=H182,1,IF(F182&lt;H182,0,IF(F182-H182&lt;10,2,IF(F182&gt;H182,3,SE)))))</f>
        <v/>
      </c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20" t="str">
        <f>IF(OR(H182="",F182=""),"",IF(H182=F182,1,IF(H182&lt;F182,0,IF(H182-F182&lt;10,2,IF(H182&gt;F182,3,SE)))))</f>
        <v/>
      </c>
    </row>
    <row r="183" spans="3:17" x14ac:dyDescent="0.3">
      <c r="C183" s="20" t="str">
        <f>IF(OR(F183="",H183=""),"",IF(F183=H183,1,IF(F183&lt;H183,0,IF(F183-H183&lt;10,2,IF(F183&gt;H183,3,SE)))))</f>
        <v/>
      </c>
      <c r="D183" s="71" t="str">
        <f>V26</f>
        <v xml:space="preserve"> Caaneludos FC </v>
      </c>
      <c r="E183" s="72"/>
      <c r="F183" s="63"/>
      <c r="G183" s="13" t="s">
        <v>31</v>
      </c>
      <c r="H183" s="63"/>
      <c r="I183" s="71" t="str">
        <f>V21</f>
        <v>Sam peckinpah</v>
      </c>
      <c r="J183" s="73"/>
      <c r="K183" s="73"/>
      <c r="L183" s="73"/>
      <c r="M183" s="73"/>
      <c r="N183" s="73"/>
      <c r="O183" s="73"/>
      <c r="P183" s="72"/>
      <c r="Q183" s="20" t="str">
        <f>IF(OR(H183="",F183=""),"",IF(H183=F183,1,IF(H183&lt;F183,0,IF(H183-F183&lt;10,2,IF(H183&gt;F183,3,SE)))))</f>
        <v/>
      </c>
    </row>
    <row r="184" spans="3:17" x14ac:dyDescent="0.3">
      <c r="C184" s="20" t="str">
        <f>IF(OR(F184="",H184=""),"",IF(F184=H184,1,IF(F184&lt;H184,0,IF(F184-H184&lt;10,2,IF(F184&gt;H184,3,SE)))))</f>
        <v/>
      </c>
      <c r="D184" s="64" t="str">
        <f>V32</f>
        <v>Fabrício M.N FC</v>
      </c>
      <c r="E184" s="64"/>
      <c r="F184" s="63"/>
      <c r="G184" s="13" t="s">
        <v>31</v>
      </c>
      <c r="H184" s="63"/>
      <c r="I184" s="64" t="str">
        <f>V25</f>
        <v>S.C. Jesner</v>
      </c>
      <c r="J184" s="64"/>
      <c r="K184" s="64"/>
      <c r="L184" s="64"/>
      <c r="M184" s="64"/>
      <c r="N184" s="64"/>
      <c r="O184" s="64"/>
      <c r="P184" s="64"/>
      <c r="Q184" s="20" t="str">
        <f>IF(OR(H184="",F184=""),"",IF(H184=F184,1,IF(H184&lt;F184,0,IF(H184-F184&lt;10,2,IF(H184&gt;F184,3,SE)))))</f>
        <v/>
      </c>
    </row>
    <row r="185" spans="3:17" x14ac:dyDescent="0.3">
      <c r="C185" s="20" t="str">
        <f>IF(OR(F185="",H185=""),"",IF(F185=H185,1,IF(F185&lt;H185,0,IF(F185-H185&lt;10,2,IF(F185&gt;H185,3,SE)))))</f>
        <v/>
      </c>
      <c r="D185" s="71" t="str">
        <f>V19</f>
        <v>Ninho Garcia FC</v>
      </c>
      <c r="E185" s="72"/>
      <c r="F185" s="63"/>
      <c r="G185" s="13" t="s">
        <v>31</v>
      </c>
      <c r="H185" s="63"/>
      <c r="I185" s="71" t="str">
        <f>V33</f>
        <v>Os guerreiro 2017</v>
      </c>
      <c r="J185" s="73"/>
      <c r="K185" s="73"/>
      <c r="L185" s="73"/>
      <c r="M185" s="73"/>
      <c r="N185" s="73"/>
      <c r="O185" s="73"/>
      <c r="P185" s="72"/>
      <c r="Q185" s="20" t="str">
        <f>IF(OR(H185="",F185=""),"",IF(H185=F185,1,IF(H185&lt;F185,0,IF(H185-F185&lt;10,2,IF(H185&gt;F185,3,SE)))))</f>
        <v/>
      </c>
    </row>
    <row r="186" spans="3:17" x14ac:dyDescent="0.3">
      <c r="C186" s="20" t="str">
        <f>IF(OR(F186="",H186=""),"",IF(F186=H186,1,IF(F186&lt;H186,0,IF(F186-H186&lt;10,2,IF(F186&gt;H186,3,SE)))))</f>
        <v/>
      </c>
      <c r="D186" s="64" t="str">
        <f>V31</f>
        <v>Negro-Jalde FC</v>
      </c>
      <c r="E186" s="64"/>
      <c r="F186" s="63"/>
      <c r="G186" s="13" t="s">
        <v>31</v>
      </c>
      <c r="H186" s="63"/>
      <c r="I186" s="64" t="str">
        <f>V20</f>
        <v>Rock celeste F.C</v>
      </c>
      <c r="J186" s="64"/>
      <c r="K186" s="64"/>
      <c r="L186" s="64"/>
      <c r="M186" s="64"/>
      <c r="N186" s="64"/>
      <c r="O186" s="64"/>
      <c r="P186" s="64"/>
      <c r="Q186" s="20" t="str">
        <f>IF(OR(H186="",F186=""),"",IF(H186=F186,1,IF(H186&lt;F186,0,IF(H186-F186&lt;10,2,IF(H186&gt;F186,3,SE)))))</f>
        <v/>
      </c>
    </row>
    <row r="187" spans="3:17" x14ac:dyDescent="0.3">
      <c r="C187" s="20" t="str">
        <f>IF(OR(F187="",H187=""),"",IF(F187=H187,1,IF(F187&lt;H187,0,IF(F187-H187&lt;10,2,IF(F187&gt;H187,3,SE)))))</f>
        <v/>
      </c>
      <c r="D187" s="64" t="str">
        <f>V29</f>
        <v xml:space="preserve">PITA F7 </v>
      </c>
      <c r="E187" s="64"/>
      <c r="F187" s="63"/>
      <c r="G187" s="13" t="s">
        <v>31</v>
      </c>
      <c r="H187" s="63"/>
      <c r="I187" s="64" t="str">
        <f>V34</f>
        <v>Maximum EC</v>
      </c>
      <c r="J187" s="64"/>
      <c r="K187" s="64"/>
      <c r="L187" s="64"/>
      <c r="M187" s="64"/>
      <c r="N187" s="64"/>
      <c r="O187" s="64"/>
      <c r="P187" s="64"/>
      <c r="Q187" s="20" t="str">
        <f>IF(OR(H187="",F187=""),"",IF(H187=F187,1,IF(H187&lt;F187,0,IF(H187-F187&lt;10,2,IF(H187&gt;F187,3,SE)))))</f>
        <v/>
      </c>
    </row>
    <row r="188" spans="3:17" x14ac:dyDescent="0.3">
      <c r="C188" s="20" t="str">
        <f>IF(OR(F188="",H188=""),"",IF(F188=H188,1,IF(F188&lt;H188,0,IF(F188-H188&lt;10,2,IF(F188&gt;H188,3,SE)))))</f>
        <v/>
      </c>
      <c r="D188" s="64" t="str">
        <f>V27</f>
        <v>Galácticos C.F.R.</v>
      </c>
      <c r="E188" s="64"/>
      <c r="F188" s="63"/>
      <c r="G188" s="13" t="s">
        <v>31</v>
      </c>
      <c r="H188" s="63"/>
      <c r="I188" s="64" t="str">
        <f>V30</f>
        <v>DannieL M</v>
      </c>
      <c r="J188" s="64"/>
      <c r="K188" s="64"/>
      <c r="L188" s="64"/>
      <c r="M188" s="64"/>
      <c r="N188" s="64"/>
      <c r="O188" s="64"/>
      <c r="P188" s="64"/>
      <c r="Q188" s="20" t="str">
        <f>IF(OR(H188="",F188=""),"",IF(H188=F188,1,IF(H188&lt;F188,0,IF(H188-F188&lt;10,2,IF(H188&gt;F188,3,SE)))))</f>
        <v/>
      </c>
    </row>
    <row r="189" spans="3:17" x14ac:dyDescent="0.3">
      <c r="C189" s="20" t="str">
        <f>IF(OR(F189="",H189=""),"",IF(F189=H189,1,IF(F189&lt;H189,0,IF(F189-H189&lt;10,2,IF(F189&gt;H189,3,SE)))))</f>
        <v/>
      </c>
      <c r="D189" s="64" t="str">
        <f>V28</f>
        <v>FC Van Persie</v>
      </c>
      <c r="E189" s="64"/>
      <c r="F189" s="63"/>
      <c r="G189" s="13" t="s">
        <v>31</v>
      </c>
      <c r="H189" s="63"/>
      <c r="I189" s="64" t="str">
        <f>V22</f>
        <v>ProGamer2.0</v>
      </c>
      <c r="J189" s="64"/>
      <c r="K189" s="64"/>
      <c r="L189" s="64"/>
      <c r="M189" s="64"/>
      <c r="N189" s="64"/>
      <c r="O189" s="64"/>
      <c r="P189" s="64"/>
      <c r="Q189" s="20" t="str">
        <f>IF(OR(H189="",F189=""),"",IF(H189=F189,1,IF(H189&lt;F189,0,IF(H189-F189&lt;10,2,IF(H189&gt;F189,3,SE)))))</f>
        <v/>
      </c>
    </row>
    <row r="190" spans="3:17" x14ac:dyDescent="0.3">
      <c r="C190" s="20" t="str">
        <f>IF(OR(F190="",H190=""),"",IF(F190=H190,1,IF(F190&lt;H190,0,IF(F190-H190&lt;10,2,IF(F190&gt;H190,3,SE)))))</f>
        <v/>
      </c>
      <c r="D190" s="64" t="str">
        <f>V24</f>
        <v>Leicester Esporte Club</v>
      </c>
      <c r="E190" s="64"/>
      <c r="F190" s="63"/>
      <c r="G190" s="13" t="s">
        <v>31</v>
      </c>
      <c r="H190" s="63"/>
      <c r="I190" s="64" t="str">
        <f>V23</f>
        <v>palestra vzt fc</v>
      </c>
      <c r="J190" s="64"/>
      <c r="K190" s="64"/>
      <c r="L190" s="64"/>
      <c r="M190" s="64"/>
      <c r="N190" s="64"/>
      <c r="O190" s="64"/>
      <c r="P190" s="64"/>
      <c r="Q190" s="20" t="str">
        <f>IF(OR(H190="",F190=""),"",IF(H190=F190,1,IF(H190&lt;F190,0,IF(H190-F190&lt;10,2,IF(H190&gt;F190,3,SE)))))</f>
        <v/>
      </c>
    </row>
    <row r="191" spans="3:17" ht="15" thickBot="1" x14ac:dyDescent="0.35">
      <c r="C191" s="20" t="str">
        <f>IF(OR(F191="",H191=""),"",IF(F191=H191,1,IF(F191&lt;H191,0,IF(F191-H191&lt;10,2,IF(F191&gt;H191,3,SE)))))</f>
        <v/>
      </c>
      <c r="Q191" s="20" t="str">
        <f>IF(OR(H191="",F191=""),"",IF(H191=F191,1,IF(H191&lt;F191,0,IF(H191-F191&lt;10,2,IF(H191&gt;F191,3,SE)))))</f>
        <v/>
      </c>
    </row>
    <row r="192" spans="3:17" x14ac:dyDescent="0.3">
      <c r="C192" s="20" t="str">
        <f>IF(OR(F192="",H192=""),"",IF(F192=H192,1,IF(F192&lt;H192,0,IF(F192-H192&lt;10,2,IF(F192&gt;H192,3,SE)))))</f>
        <v/>
      </c>
      <c r="D192" s="65" t="s">
        <v>44</v>
      </c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7"/>
      <c r="Q192" s="20" t="str">
        <f>IF(OR(H192="",F192=""),"",IF(H192=F192,1,IF(H192&lt;F192,0,IF(H192-F192&lt;10,2,IF(H192&gt;F192,3,SE)))))</f>
        <v/>
      </c>
    </row>
    <row r="193" spans="3:17" ht="15" thickBot="1" x14ac:dyDescent="0.35">
      <c r="C193" s="20" t="str">
        <f>IF(OR(F193="",H193=""),"",IF(F193=H193,1,IF(F193&lt;H193,0,IF(F193-H193&lt;10,2,IF(F193&gt;H193,3,SE)))))</f>
        <v/>
      </c>
      <c r="D193" s="68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70"/>
      <c r="Q193" s="20" t="str">
        <f>IF(OR(H193="",F193=""),"",IF(H193=F193,1,IF(H193&lt;F193,0,IF(H193-F193&lt;10,2,IF(H193&gt;F193,3,SE)))))</f>
        <v/>
      </c>
    </row>
    <row r="194" spans="3:17" x14ac:dyDescent="0.3">
      <c r="C194" s="20" t="str">
        <f>IF(OR(F194="",H194=""),"",IF(F194=H194,1,IF(F194&lt;H194,0,IF(F194-H194&lt;10,2,IF(F194&gt;H194,3,SE)))))</f>
        <v/>
      </c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20" t="str">
        <f>IF(OR(H194="",F194=""),"",IF(H194=F194,1,IF(H194&lt;F194,0,IF(H194-F194&lt;10,2,IF(H194&gt;F194,3,SE)))))</f>
        <v/>
      </c>
    </row>
    <row r="195" spans="3:17" x14ac:dyDescent="0.3">
      <c r="C195" s="20" t="str">
        <f>IF(OR(F195="",H195=""),"",IF(F195=H195,1,IF(F195&lt;H195,0,IF(F195-H195&lt;10,2,IF(F195&gt;H195,3,SE)))))</f>
        <v/>
      </c>
      <c r="D195" s="71" t="str">
        <f>V23</f>
        <v>palestra vzt fc</v>
      </c>
      <c r="E195" s="72"/>
      <c r="F195" s="63"/>
      <c r="G195" s="13" t="s">
        <v>31</v>
      </c>
      <c r="H195" s="63"/>
      <c r="I195" s="71" t="str">
        <f>V31</f>
        <v>Negro-Jalde FC</v>
      </c>
      <c r="J195" s="73"/>
      <c r="K195" s="73"/>
      <c r="L195" s="73"/>
      <c r="M195" s="73"/>
      <c r="N195" s="73"/>
      <c r="O195" s="73"/>
      <c r="P195" s="72"/>
      <c r="Q195" s="20" t="str">
        <f>IF(OR(H195="",F195=""),"",IF(H195=F195,1,IF(H195&lt;F195,0,IF(H195-F195&lt;10,2,IF(H195&gt;F195,3,SE)))))</f>
        <v/>
      </c>
    </row>
    <row r="196" spans="3:17" x14ac:dyDescent="0.3">
      <c r="C196" s="20" t="str">
        <f>IF(OR(F196="",H196=""),"",IF(F196=H196,1,IF(F196&lt;H196,0,IF(F196-H196&lt;10,2,IF(F196&gt;H196,3,SE)))))</f>
        <v/>
      </c>
      <c r="D196" s="64" t="str">
        <f>V34</f>
        <v>Maximum EC</v>
      </c>
      <c r="E196" s="64"/>
      <c r="F196" s="63"/>
      <c r="G196" s="13" t="s">
        <v>31</v>
      </c>
      <c r="H196" s="63"/>
      <c r="I196" s="64" t="str">
        <f>V24</f>
        <v>Leicester Esporte Club</v>
      </c>
      <c r="J196" s="64"/>
      <c r="K196" s="64"/>
      <c r="L196" s="64"/>
      <c r="M196" s="64"/>
      <c r="N196" s="64"/>
      <c r="O196" s="64"/>
      <c r="P196" s="64"/>
      <c r="Q196" s="20" t="str">
        <f>IF(OR(H196="",F196=""),"",IF(H196=F196,1,IF(H196&lt;F196,0,IF(H196-F196&lt;10,2,IF(H196&gt;F196,3,SE)))))</f>
        <v/>
      </c>
    </row>
    <row r="197" spans="3:17" x14ac:dyDescent="0.3">
      <c r="C197" s="20" t="str">
        <f>IF(OR(F197="",H197=""),"",IF(F197=H197,1,IF(F197&lt;H197,0,IF(F197-H197&lt;10,2,IF(F197&gt;H197,3,SE)))))</f>
        <v/>
      </c>
      <c r="D197" s="71" t="str">
        <f>V22</f>
        <v>ProGamer2.0</v>
      </c>
      <c r="E197" s="72"/>
      <c r="F197" s="63"/>
      <c r="G197" s="13" t="s">
        <v>31</v>
      </c>
      <c r="H197" s="63"/>
      <c r="I197" s="71" t="str">
        <f>V19</f>
        <v>Ninho Garcia FC</v>
      </c>
      <c r="J197" s="73"/>
      <c r="K197" s="73"/>
      <c r="L197" s="73"/>
      <c r="M197" s="73"/>
      <c r="N197" s="73"/>
      <c r="O197" s="73"/>
      <c r="P197" s="72"/>
      <c r="Q197" s="20" t="str">
        <f>IF(OR(H197="",F197=""),"",IF(H197=F197,1,IF(H197&lt;F197,0,IF(H197-F197&lt;10,2,IF(H197&gt;F197,3,SE)))))</f>
        <v/>
      </c>
    </row>
    <row r="198" spans="3:17" x14ac:dyDescent="0.3">
      <c r="C198" s="20" t="str">
        <f>IF(OR(F198="",H198=""),"",IF(F198=H198,1,IF(F198&lt;H198,0,IF(F198-H198&lt;10,2,IF(F198&gt;H198,3,SE)))))</f>
        <v/>
      </c>
      <c r="D198" s="64" t="str">
        <f>V25</f>
        <v>S.C. Jesner</v>
      </c>
      <c r="E198" s="64"/>
      <c r="F198" s="63"/>
      <c r="G198" s="13" t="s">
        <v>31</v>
      </c>
      <c r="H198" s="63"/>
      <c r="I198" s="64" t="str">
        <f>V20</f>
        <v>Rock celeste F.C</v>
      </c>
      <c r="J198" s="64"/>
      <c r="K198" s="64"/>
      <c r="L198" s="64"/>
      <c r="M198" s="64"/>
      <c r="N198" s="64"/>
      <c r="O198" s="64"/>
      <c r="P198" s="64"/>
      <c r="Q198" s="20" t="str">
        <f>IF(OR(H198="",F198=""),"",IF(H198=F198,1,IF(H198&lt;F198,0,IF(H198-F198&lt;10,2,IF(H198&gt;F198,3,SE)))))</f>
        <v/>
      </c>
    </row>
    <row r="199" spans="3:17" x14ac:dyDescent="0.3">
      <c r="C199" s="20" t="str">
        <f>IF(OR(F199="",H199=""),"",IF(F199=H199,1,IF(F199&lt;H199,0,IF(F199-H199&lt;10,2,IF(F199&gt;H199,3,SE)))))</f>
        <v/>
      </c>
      <c r="D199" s="64" t="str">
        <f>V30</f>
        <v>DannieL M</v>
      </c>
      <c r="E199" s="64"/>
      <c r="F199" s="63"/>
      <c r="G199" s="13" t="s">
        <v>31</v>
      </c>
      <c r="H199" s="63"/>
      <c r="I199" s="64" t="str">
        <f>V28</f>
        <v>FC Van Persie</v>
      </c>
      <c r="J199" s="64"/>
      <c r="K199" s="64"/>
      <c r="L199" s="64"/>
      <c r="M199" s="64"/>
      <c r="N199" s="64"/>
      <c r="O199" s="64"/>
      <c r="P199" s="64"/>
      <c r="Q199" s="20" t="str">
        <f>IF(OR(H199="",F199=""),"",IF(H199=F199,1,IF(H199&lt;F199,0,IF(H199-F199&lt;10,2,IF(H199&gt;F199,3,SE)))))</f>
        <v/>
      </c>
    </row>
    <row r="200" spans="3:17" x14ac:dyDescent="0.3">
      <c r="C200" s="20" t="str">
        <f>IF(OR(F200="",H200=""),"",IF(F200=H200,1,IF(F200&lt;H200,0,IF(F200-H200&lt;10,2,IF(F200&gt;H200,3,SE)))))</f>
        <v/>
      </c>
      <c r="D200" s="64" t="str">
        <f>V33</f>
        <v>Os guerreiro 2017</v>
      </c>
      <c r="E200" s="64"/>
      <c r="F200" s="63"/>
      <c r="G200" s="13" t="s">
        <v>31</v>
      </c>
      <c r="H200" s="63"/>
      <c r="I200" s="64" t="str">
        <f>V21</f>
        <v>Sam peckinpah</v>
      </c>
      <c r="J200" s="64"/>
      <c r="K200" s="64"/>
      <c r="L200" s="64"/>
      <c r="M200" s="64"/>
      <c r="N200" s="64"/>
      <c r="O200" s="64"/>
      <c r="P200" s="64"/>
      <c r="Q200" s="20" t="str">
        <f>IF(OR(H200="",F200=""),"",IF(H200=F200,1,IF(H200&lt;F200,0,IF(H200-F200&lt;10,2,IF(H200&gt;F200,3,SE)))))</f>
        <v/>
      </c>
    </row>
    <row r="201" spans="3:17" x14ac:dyDescent="0.3">
      <c r="C201" s="20" t="str">
        <f>IF(OR(F201="",H201=""),"",IF(F201=H201,1,IF(F201&lt;H201,0,IF(F201-H201&lt;10,2,IF(F201&gt;H201,3,SE)))))</f>
        <v/>
      </c>
      <c r="D201" s="64" t="str">
        <f>V32</f>
        <v>Fabrício M.N FC</v>
      </c>
      <c r="E201" s="64"/>
      <c r="F201" s="63"/>
      <c r="G201" s="13" t="s">
        <v>31</v>
      </c>
      <c r="H201" s="63"/>
      <c r="I201" s="64" t="str">
        <f>V29</f>
        <v xml:space="preserve">PITA F7 </v>
      </c>
      <c r="J201" s="64"/>
      <c r="K201" s="64"/>
      <c r="L201" s="64"/>
      <c r="M201" s="64"/>
      <c r="N201" s="64"/>
      <c r="O201" s="64"/>
      <c r="P201" s="64"/>
      <c r="Q201" s="20" t="str">
        <f>IF(OR(H201="",F201=""),"",IF(H201=F201,1,IF(H201&lt;F201,0,IF(H201-F201&lt;10,2,IF(H201&gt;F201,3,SE)))))</f>
        <v/>
      </c>
    </row>
    <row r="202" spans="3:17" x14ac:dyDescent="0.3">
      <c r="C202" s="20" t="str">
        <f>IF(OR(F202="",H202=""),"",IF(F202=H202,1,IF(F202&lt;H202,0,IF(F202-H202&lt;10,2,IF(F202&gt;H202,3,SE)))))</f>
        <v/>
      </c>
      <c r="D202" s="64" t="str">
        <f>V27</f>
        <v>Galácticos C.F.R.</v>
      </c>
      <c r="E202" s="64"/>
      <c r="F202" s="63"/>
      <c r="G202" s="13" t="s">
        <v>31</v>
      </c>
      <c r="H202" s="63"/>
      <c r="I202" s="64" t="str">
        <f>V26</f>
        <v xml:space="preserve"> Caaneludos FC </v>
      </c>
      <c r="J202" s="64"/>
      <c r="K202" s="64"/>
      <c r="L202" s="64"/>
      <c r="M202" s="64"/>
      <c r="N202" s="64"/>
      <c r="O202" s="64"/>
      <c r="P202" s="64"/>
      <c r="Q202" s="20" t="str">
        <f>IF(OR(H202="",F202=""),"",IF(H202=F202,1,IF(H202&lt;F202,0,IF(H202-F202&lt;10,2,IF(H202&gt;F202,3,SE)))))</f>
        <v/>
      </c>
    </row>
    <row r="203" spans="3:17" ht="15" thickBot="1" x14ac:dyDescent="0.35">
      <c r="C203" s="20" t="str">
        <f>IF(OR(F203="",H203=""),"",IF(F203=H203,1,IF(F203&lt;H203,0,IF(F203-H203&lt;10,2,IF(F203&gt;H203,3,SE)))))</f>
        <v/>
      </c>
      <c r="Q203" s="20" t="str">
        <f>IF(OR(H203="",F203=""),"",IF(H203=F203,1,IF(H203&lt;F203,0,IF(H203-F203&lt;10,2,IF(H203&gt;F203,3,SE)))))</f>
        <v/>
      </c>
    </row>
    <row r="204" spans="3:17" x14ac:dyDescent="0.3">
      <c r="C204" s="20" t="str">
        <f>IF(OR(F204="",H204=""),"",IF(F204=H204,1,IF(F204&lt;H204,0,IF(F204-H204&lt;10,2,IF(F204&gt;H204,3,SE)))))</f>
        <v/>
      </c>
      <c r="D204" s="65" t="s">
        <v>45</v>
      </c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7"/>
      <c r="Q204" s="20" t="str">
        <f>IF(OR(H204="",F204=""),"",IF(H204=F204,1,IF(H204&lt;F204,0,IF(H204-F204&lt;10,2,IF(H204&gt;F204,3,SE)))))</f>
        <v/>
      </c>
    </row>
    <row r="205" spans="3:17" ht="15" thickBot="1" x14ac:dyDescent="0.35">
      <c r="C205" s="20" t="str">
        <f>IF(OR(F205="",H205=""),"",IF(F205=H205,1,IF(F205&lt;H205,0,IF(F205-H205&lt;10,2,IF(F205&gt;H205,3,SE)))))</f>
        <v/>
      </c>
      <c r="D205" s="68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70"/>
      <c r="Q205" s="20" t="str">
        <f>IF(OR(H205="",F205=""),"",IF(H205=F205,1,IF(H205&lt;F205,0,IF(H205-F205&lt;10,2,IF(H205&gt;F205,3,SE)))))</f>
        <v/>
      </c>
    </row>
    <row r="206" spans="3:17" x14ac:dyDescent="0.3">
      <c r="C206" s="20" t="str">
        <f>IF(OR(F206="",H206=""),"",IF(F206=H206,1,IF(F206&lt;H206,0,IF(F206-H206&lt;10,2,IF(F206&gt;H206,3,SE)))))</f>
        <v/>
      </c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20" t="str">
        <f>IF(OR(H206="",F206=""),"",IF(H206=F206,1,IF(H206&lt;F206,0,IF(H206-F206&lt;10,2,IF(H206&gt;F206,3,SE)))))</f>
        <v/>
      </c>
    </row>
    <row r="207" spans="3:17" x14ac:dyDescent="0.3">
      <c r="C207" s="20" t="str">
        <f>IF(OR(F207="",H207=""),"",IF(F207=H207,1,IF(F207&lt;H207,0,IF(F207-H207&lt;10,2,IF(F207&gt;H207,3,SE)))))</f>
        <v/>
      </c>
      <c r="D207" s="71" t="str">
        <f>V31</f>
        <v>Negro-Jalde FC</v>
      </c>
      <c r="E207" s="72"/>
      <c r="F207" s="63"/>
      <c r="G207" s="13" t="s">
        <v>31</v>
      </c>
      <c r="H207" s="63"/>
      <c r="I207" s="71" t="str">
        <f>V29</f>
        <v xml:space="preserve">PITA F7 </v>
      </c>
      <c r="J207" s="73"/>
      <c r="K207" s="73"/>
      <c r="L207" s="73"/>
      <c r="M207" s="73"/>
      <c r="N207" s="73"/>
      <c r="O207" s="73"/>
      <c r="P207" s="72"/>
      <c r="Q207" s="20" t="str">
        <f>IF(OR(H207="",F207=""),"",IF(H207=F207,1,IF(H207&lt;F207,0,IF(H207-F207&lt;10,2,IF(H207&gt;F207,3,SE)))))</f>
        <v/>
      </c>
    </row>
    <row r="208" spans="3:17" x14ac:dyDescent="0.3">
      <c r="C208" s="20" t="str">
        <f>IF(OR(F208="",H208=""),"",IF(F208=H208,1,IF(F208&lt;H208,0,IF(F208-H208&lt;10,2,IF(F208&gt;H208,3,SE)))))</f>
        <v/>
      </c>
      <c r="D208" s="64" t="str">
        <f>V28</f>
        <v>FC Van Persie</v>
      </c>
      <c r="E208" s="64"/>
      <c r="F208" s="63"/>
      <c r="G208" s="13" t="s">
        <v>31</v>
      </c>
      <c r="H208" s="63"/>
      <c r="I208" s="64" t="str">
        <f>V33</f>
        <v>Os guerreiro 2017</v>
      </c>
      <c r="J208" s="64"/>
      <c r="K208" s="64"/>
      <c r="L208" s="64"/>
      <c r="M208" s="64"/>
      <c r="N208" s="64"/>
      <c r="O208" s="64"/>
      <c r="P208" s="64"/>
      <c r="Q208" s="20" t="str">
        <f>IF(OR(H208="",F208=""),"",IF(H208=F208,1,IF(H208&lt;F208,0,IF(H208-F208&lt;10,2,IF(H208&gt;F208,3,SE)))))</f>
        <v/>
      </c>
    </row>
    <row r="209" spans="2:36" x14ac:dyDescent="0.3">
      <c r="C209" s="20" t="str">
        <f>IF(OR(F209="",H209=""),"",IF(F209=H209,1,IF(F209&lt;H209,0,IF(F209-H209&lt;10,2,IF(F209&gt;H209,3,SE)))))</f>
        <v/>
      </c>
      <c r="D209" s="71" t="str">
        <f>V20</f>
        <v>Rock celeste F.C</v>
      </c>
      <c r="E209" s="72"/>
      <c r="F209" s="63"/>
      <c r="G209" s="13" t="s">
        <v>31</v>
      </c>
      <c r="H209" s="63"/>
      <c r="I209" s="71" t="str">
        <f>V19</f>
        <v>Ninho Garcia FC</v>
      </c>
      <c r="J209" s="73"/>
      <c r="K209" s="73"/>
      <c r="L209" s="73"/>
      <c r="M209" s="73"/>
      <c r="N209" s="73"/>
      <c r="O209" s="73"/>
      <c r="P209" s="72"/>
      <c r="Q209" s="20" t="str">
        <f>IF(OR(H209="",F209=""),"",IF(H209=F209,1,IF(H209&lt;F209,0,IF(H209-F209&lt;10,2,IF(H209&gt;F209,3,SE)))))</f>
        <v/>
      </c>
    </row>
    <row r="210" spans="2:36" x14ac:dyDescent="0.3">
      <c r="C210" s="20" t="str">
        <f>IF(OR(F210="",H210=""),"",IF(F210=H210,1,IF(F210&lt;H210,0,IF(F210-H210&lt;10,2,IF(F210&gt;H210,3,SE)))))</f>
        <v/>
      </c>
      <c r="D210" s="64" t="str">
        <f>V21</f>
        <v>Sam peckinpah</v>
      </c>
      <c r="E210" s="64"/>
      <c r="F210" s="63"/>
      <c r="G210" s="13" t="s">
        <v>31</v>
      </c>
      <c r="H210" s="63"/>
      <c r="I210" s="64" t="str">
        <f>V27</f>
        <v>Galácticos C.F.R.</v>
      </c>
      <c r="J210" s="64"/>
      <c r="K210" s="64"/>
      <c r="L210" s="64"/>
      <c r="M210" s="64"/>
      <c r="N210" s="64"/>
      <c r="O210" s="64"/>
      <c r="P210" s="64"/>
      <c r="Q210" s="20" t="str">
        <f>IF(OR(H210="",F210=""),"",IF(H210=F210,1,IF(H210&lt;F210,0,IF(H210-F210&lt;10,2,IF(H210&gt;F210,3,SE)))))</f>
        <v/>
      </c>
    </row>
    <row r="211" spans="2:36" x14ac:dyDescent="0.3">
      <c r="C211" s="20" t="str">
        <f>IF(OR(F211="",H211=""),"",IF(F211=H211,1,IF(F211&lt;H211,0,IF(F211-H211&lt;10,2,IF(F211&gt;H211,3,SE)))))</f>
        <v/>
      </c>
      <c r="D211" s="64" t="str">
        <f>V26</f>
        <v xml:space="preserve"> Caaneludos FC </v>
      </c>
      <c r="E211" s="64"/>
      <c r="F211" s="63"/>
      <c r="G211" s="13" t="s">
        <v>31</v>
      </c>
      <c r="H211" s="63"/>
      <c r="I211" s="64" t="str">
        <f>V23</f>
        <v>palestra vzt fc</v>
      </c>
      <c r="J211" s="64"/>
      <c r="K211" s="64"/>
      <c r="L211" s="64"/>
      <c r="M211" s="64"/>
      <c r="N211" s="64"/>
      <c r="O211" s="64"/>
      <c r="P211" s="64"/>
      <c r="Q211" s="20" t="str">
        <f>IF(OR(H211="",F211=""),"",IF(H211=F211,1,IF(H211&lt;F211,0,IF(H211-F211&lt;10,2,IF(H211&gt;F211,3,SE)))))</f>
        <v/>
      </c>
    </row>
    <row r="212" spans="2:36" x14ac:dyDescent="0.3">
      <c r="C212" s="20" t="str">
        <f>IF(OR(F212="",H212=""),"",IF(F212=H212,1,IF(F212&lt;H212,0,IF(F212-H212&lt;10,2,IF(F212&gt;H212,3,SE)))))</f>
        <v/>
      </c>
      <c r="D212" s="64" t="str">
        <f>V24</f>
        <v>Leicester Esporte Club</v>
      </c>
      <c r="E212" s="64"/>
      <c r="F212" s="63"/>
      <c r="G212" s="13" t="s">
        <v>31</v>
      </c>
      <c r="H212" s="63"/>
      <c r="I212" s="64" t="str">
        <f>V22</f>
        <v>ProGamer2.0</v>
      </c>
      <c r="J212" s="64"/>
      <c r="K212" s="64"/>
      <c r="L212" s="64"/>
      <c r="M212" s="64"/>
      <c r="N212" s="64"/>
      <c r="O212" s="64"/>
      <c r="P212" s="64"/>
      <c r="Q212" s="20" t="str">
        <f>IF(OR(H212="",F212=""),"",IF(H212=F212,1,IF(H212&lt;F212,0,IF(H212-F212&lt;10,2,IF(H212&gt;F212,3,SE)))))</f>
        <v/>
      </c>
    </row>
    <row r="213" spans="2:36" x14ac:dyDescent="0.3">
      <c r="C213" s="20" t="str">
        <f>IF(OR(F213="",H213=""),"",IF(F213=H213,1,IF(F213&lt;H213,0,IF(F213-H213&lt;10,2,IF(F213&gt;H213,3,SE)))))</f>
        <v/>
      </c>
      <c r="D213" s="64" t="str">
        <f>V30</f>
        <v>DannieL M</v>
      </c>
      <c r="E213" s="64"/>
      <c r="F213" s="63"/>
      <c r="G213" s="13" t="s">
        <v>31</v>
      </c>
      <c r="H213" s="63"/>
      <c r="I213" s="64" t="str">
        <f>V32</f>
        <v>Fabrício M.N FC</v>
      </c>
      <c r="J213" s="64"/>
      <c r="K213" s="64"/>
      <c r="L213" s="64"/>
      <c r="M213" s="64"/>
      <c r="N213" s="64"/>
      <c r="O213" s="64"/>
      <c r="P213" s="64"/>
      <c r="Q213" s="20" t="str">
        <f>IF(OR(H213="",F213=""),"",IF(H213=F213,1,IF(H213&lt;F213,0,IF(H213-F213&lt;10,2,IF(H213&gt;F213,3,SE)))))</f>
        <v/>
      </c>
    </row>
    <row r="214" spans="2:36" x14ac:dyDescent="0.3">
      <c r="C214" s="20" t="str">
        <f>IF(OR(F214="",H214=""),"",IF(F214=H214,1,IF(F214&lt;H214,0,IF(F214-H214&lt;10,2,IF(F214&gt;H214,3,SE)))))</f>
        <v/>
      </c>
      <c r="D214" s="64" t="str">
        <f>V25</f>
        <v>S.C. Jesner</v>
      </c>
      <c r="E214" s="64"/>
      <c r="F214" s="63"/>
      <c r="G214" s="13" t="s">
        <v>31</v>
      </c>
      <c r="H214" s="63"/>
      <c r="I214" s="64" t="str">
        <f>V34</f>
        <v>Maximum EC</v>
      </c>
      <c r="J214" s="64"/>
      <c r="K214" s="64"/>
      <c r="L214" s="64"/>
      <c r="M214" s="64"/>
      <c r="N214" s="64"/>
      <c r="O214" s="64"/>
      <c r="P214" s="64"/>
      <c r="Q214" s="20" t="str">
        <f>IF(OR(H214="",F214=""),"",IF(H214=F214,1,IF(H214&lt;F214,0,IF(H214-F214&lt;10,2,IF(H214&gt;F214,3,SE)))))</f>
        <v/>
      </c>
    </row>
    <row r="215" spans="2:36" ht="15" thickBot="1" x14ac:dyDescent="0.35"/>
    <row r="216" spans="2:36" customFormat="1" ht="15.75" customHeight="1" x14ac:dyDescent="0.3">
      <c r="B216" s="76" t="str">
        <f>IF(OR(F214="",H214=""),"Campeão",E19)</f>
        <v>Campeão</v>
      </c>
      <c r="C216" s="77"/>
      <c r="D216" s="77"/>
      <c r="E216" s="77"/>
      <c r="F216" s="77"/>
      <c r="G216" s="77"/>
      <c r="H216" s="77"/>
      <c r="I216" s="77"/>
      <c r="J216" s="78"/>
      <c r="K216" s="85" t="s">
        <v>81</v>
      </c>
      <c r="L216" s="86"/>
      <c r="M216" s="86"/>
      <c r="N216" s="86"/>
      <c r="O216" s="86"/>
      <c r="P216" s="86"/>
      <c r="Q216" s="86"/>
      <c r="R216" s="86"/>
      <c r="S216" s="86"/>
      <c r="T216" s="87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53"/>
      <c r="AH216" s="53"/>
      <c r="AI216" s="53"/>
      <c r="AJ216" s="53"/>
    </row>
    <row r="217" spans="2:36" customFormat="1" ht="15.75" customHeight="1" x14ac:dyDescent="0.3">
      <c r="B217" s="79"/>
      <c r="C217" s="80"/>
      <c r="D217" s="80"/>
      <c r="E217" s="80"/>
      <c r="F217" s="80"/>
      <c r="G217" s="80"/>
      <c r="H217" s="80"/>
      <c r="I217" s="80"/>
      <c r="J217" s="81"/>
      <c r="K217" s="88"/>
      <c r="L217" s="89"/>
      <c r="M217" s="89"/>
      <c r="N217" s="89"/>
      <c r="O217" s="89"/>
      <c r="P217" s="89"/>
      <c r="Q217" s="89"/>
      <c r="R217" s="89"/>
      <c r="S217" s="89"/>
      <c r="T217" s="90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53"/>
      <c r="AH217" s="53"/>
      <c r="AI217" s="53"/>
      <c r="AJ217" s="53"/>
    </row>
    <row r="218" spans="2:36" customFormat="1" ht="15.75" customHeight="1" x14ac:dyDescent="0.3">
      <c r="B218" s="79"/>
      <c r="C218" s="80"/>
      <c r="D218" s="80"/>
      <c r="E218" s="80"/>
      <c r="F218" s="80"/>
      <c r="G218" s="80"/>
      <c r="H218" s="80"/>
      <c r="I218" s="80"/>
      <c r="J218" s="81"/>
      <c r="K218" s="88"/>
      <c r="L218" s="89"/>
      <c r="M218" s="89"/>
      <c r="N218" s="89"/>
      <c r="O218" s="89"/>
      <c r="P218" s="89"/>
      <c r="Q218" s="89"/>
      <c r="R218" s="89"/>
      <c r="S218" s="89"/>
      <c r="T218" s="90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53"/>
      <c r="AH218" s="53"/>
      <c r="AI218" s="53"/>
      <c r="AJ218" s="53"/>
    </row>
    <row r="219" spans="2:36" customFormat="1" ht="15.75" customHeight="1" x14ac:dyDescent="0.3">
      <c r="B219" s="79"/>
      <c r="C219" s="80"/>
      <c r="D219" s="80"/>
      <c r="E219" s="80"/>
      <c r="F219" s="80"/>
      <c r="G219" s="80"/>
      <c r="H219" s="80"/>
      <c r="I219" s="80"/>
      <c r="J219" s="81"/>
      <c r="K219" s="88"/>
      <c r="L219" s="89"/>
      <c r="M219" s="89"/>
      <c r="N219" s="89"/>
      <c r="O219" s="89"/>
      <c r="P219" s="89"/>
      <c r="Q219" s="89"/>
      <c r="R219" s="89"/>
      <c r="S219" s="89"/>
      <c r="T219" s="90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53"/>
      <c r="AH219" s="53"/>
      <c r="AI219" s="53"/>
      <c r="AJ219" s="53"/>
    </row>
    <row r="220" spans="2:36" customFormat="1" ht="15.75" customHeight="1" x14ac:dyDescent="0.3">
      <c r="B220" s="79"/>
      <c r="C220" s="80"/>
      <c r="D220" s="80"/>
      <c r="E220" s="80"/>
      <c r="F220" s="80"/>
      <c r="G220" s="80"/>
      <c r="H220" s="80"/>
      <c r="I220" s="80"/>
      <c r="J220" s="81"/>
      <c r="K220" s="88"/>
      <c r="L220" s="89"/>
      <c r="M220" s="89"/>
      <c r="N220" s="89"/>
      <c r="O220" s="89"/>
      <c r="P220" s="89"/>
      <c r="Q220" s="89"/>
      <c r="R220" s="89"/>
      <c r="S220" s="89"/>
      <c r="T220" s="90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53"/>
      <c r="AH220" s="53"/>
      <c r="AI220" s="53"/>
      <c r="AJ220" s="53"/>
    </row>
    <row r="221" spans="2:36" customFormat="1" ht="15.75" customHeight="1" x14ac:dyDescent="0.3">
      <c r="B221" s="79"/>
      <c r="C221" s="80"/>
      <c r="D221" s="80"/>
      <c r="E221" s="80"/>
      <c r="F221" s="80"/>
      <c r="G221" s="80"/>
      <c r="H221" s="80"/>
      <c r="I221" s="80"/>
      <c r="J221" s="81"/>
      <c r="K221" s="88"/>
      <c r="L221" s="89"/>
      <c r="M221" s="89"/>
      <c r="N221" s="89"/>
      <c r="O221" s="89"/>
      <c r="P221" s="89"/>
      <c r="Q221" s="89"/>
      <c r="R221" s="89"/>
      <c r="S221" s="89"/>
      <c r="T221" s="90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53"/>
      <c r="AH221" s="53"/>
      <c r="AI221" s="53"/>
      <c r="AJ221" s="53"/>
    </row>
    <row r="222" spans="2:36" customFormat="1" ht="15.75" customHeight="1" x14ac:dyDescent="0.3">
      <c r="B222" s="79"/>
      <c r="C222" s="80"/>
      <c r="D222" s="80"/>
      <c r="E222" s="80"/>
      <c r="F222" s="80"/>
      <c r="G222" s="80"/>
      <c r="H222" s="80"/>
      <c r="I222" s="80"/>
      <c r="J222" s="81"/>
      <c r="K222" s="88"/>
      <c r="L222" s="89"/>
      <c r="M222" s="89"/>
      <c r="N222" s="89"/>
      <c r="O222" s="89"/>
      <c r="P222" s="89"/>
      <c r="Q222" s="89"/>
      <c r="R222" s="89"/>
      <c r="S222" s="89"/>
      <c r="T222" s="90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3"/>
      <c r="AH222" s="53"/>
      <c r="AI222" s="53"/>
      <c r="AJ222" s="53"/>
    </row>
    <row r="223" spans="2:36" customFormat="1" ht="15.75" customHeight="1" x14ac:dyDescent="0.3">
      <c r="B223" s="79"/>
      <c r="C223" s="80"/>
      <c r="D223" s="80"/>
      <c r="E223" s="80"/>
      <c r="F223" s="80"/>
      <c r="G223" s="80"/>
      <c r="H223" s="80"/>
      <c r="I223" s="80"/>
      <c r="J223" s="81"/>
      <c r="K223" s="88"/>
      <c r="L223" s="89"/>
      <c r="M223" s="89"/>
      <c r="N223" s="89"/>
      <c r="O223" s="89"/>
      <c r="P223" s="89"/>
      <c r="Q223" s="89"/>
      <c r="R223" s="89"/>
      <c r="S223" s="89"/>
      <c r="T223" s="90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53"/>
      <c r="AH223" s="53"/>
      <c r="AI223" s="53"/>
      <c r="AJ223" s="53"/>
    </row>
    <row r="224" spans="2:36" customFormat="1" ht="15.75" customHeight="1" x14ac:dyDescent="0.3">
      <c r="B224" s="79"/>
      <c r="C224" s="80"/>
      <c r="D224" s="80"/>
      <c r="E224" s="80"/>
      <c r="F224" s="80"/>
      <c r="G224" s="80"/>
      <c r="H224" s="80"/>
      <c r="I224" s="80"/>
      <c r="J224" s="81"/>
      <c r="K224" s="88"/>
      <c r="L224" s="89"/>
      <c r="M224" s="89"/>
      <c r="N224" s="89"/>
      <c r="O224" s="89"/>
      <c r="P224" s="89"/>
      <c r="Q224" s="89"/>
      <c r="R224" s="89"/>
      <c r="S224" s="89"/>
      <c r="T224" s="90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53"/>
      <c r="AH224" s="53"/>
      <c r="AI224" s="53"/>
      <c r="AJ224" s="53"/>
    </row>
    <row r="225" spans="2:36" customFormat="1" ht="15.75" customHeight="1" thickBot="1" x14ac:dyDescent="0.35">
      <c r="B225" s="82"/>
      <c r="C225" s="83"/>
      <c r="D225" s="83"/>
      <c r="E225" s="83"/>
      <c r="F225" s="83"/>
      <c r="G225" s="83"/>
      <c r="H225" s="83"/>
      <c r="I225" s="83"/>
      <c r="J225" s="84"/>
      <c r="K225" s="91"/>
      <c r="L225" s="92"/>
      <c r="M225" s="92"/>
      <c r="N225" s="92"/>
      <c r="O225" s="92"/>
      <c r="P225" s="92"/>
      <c r="Q225" s="92"/>
      <c r="R225" s="92"/>
      <c r="S225" s="92"/>
      <c r="T225" s="93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53"/>
      <c r="AH225" s="53"/>
      <c r="AI225" s="53"/>
      <c r="AJ225" s="53"/>
    </row>
    <row r="226" spans="2:36" customFormat="1" ht="15.75" customHeight="1" thickBot="1" x14ac:dyDescent="0.35">
      <c r="B226" s="36"/>
      <c r="C226" s="36"/>
      <c r="D226" s="36"/>
      <c r="E226" s="36"/>
      <c r="F226" s="36"/>
      <c r="G226" s="36"/>
      <c r="H226" s="36"/>
      <c r="I226" s="36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60"/>
      <c r="U226" s="54"/>
      <c r="V226" s="54"/>
      <c r="W226" s="54"/>
      <c r="X226" s="54"/>
      <c r="Y226" s="54"/>
      <c r="Z226" s="54"/>
      <c r="AA226" s="54"/>
      <c r="AB226" s="54"/>
      <c r="AC226" s="54"/>
      <c r="AD226" s="54"/>
      <c r="AE226" s="54"/>
      <c r="AF226" s="53"/>
      <c r="AG226" s="53"/>
      <c r="AH226" s="53"/>
      <c r="AI226" s="53"/>
      <c r="AJ226" s="53"/>
    </row>
    <row r="227" spans="2:36" customFormat="1" ht="15.75" customHeight="1" x14ac:dyDescent="0.3">
      <c r="B227" s="46"/>
      <c r="C227" s="42"/>
      <c r="D227" s="42"/>
      <c r="E227" s="94" t="str">
        <f>IF(OR(F214="",H214=""),"VICE CAMPEÃO",E20)</f>
        <v>VICE CAMPEÃO</v>
      </c>
      <c r="F227" s="94"/>
      <c r="G227" s="94"/>
      <c r="H227" s="94"/>
      <c r="I227" s="94"/>
      <c r="J227" s="95"/>
      <c r="K227" s="85" t="s">
        <v>62</v>
      </c>
      <c r="L227" s="86"/>
      <c r="M227" s="86"/>
      <c r="N227" s="86"/>
      <c r="O227" s="86"/>
      <c r="P227" s="86"/>
      <c r="Q227" s="86"/>
      <c r="R227" s="86"/>
      <c r="S227" s="86"/>
      <c r="T227" s="87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53"/>
      <c r="AH227" s="53"/>
      <c r="AI227" s="53"/>
      <c r="AJ227" s="53"/>
    </row>
    <row r="228" spans="2:36" customFormat="1" ht="15.75" customHeight="1" x14ac:dyDescent="0.3">
      <c r="B228" s="43"/>
      <c r="C228" s="36"/>
      <c r="D228" s="36"/>
      <c r="E228" s="96"/>
      <c r="F228" s="96"/>
      <c r="G228" s="96"/>
      <c r="H228" s="96"/>
      <c r="I228" s="96"/>
      <c r="J228" s="97"/>
      <c r="K228" s="88"/>
      <c r="L228" s="89"/>
      <c r="M228" s="89"/>
      <c r="N228" s="89"/>
      <c r="O228" s="89"/>
      <c r="P228" s="89"/>
      <c r="Q228" s="89"/>
      <c r="R228" s="89"/>
      <c r="S228" s="89"/>
      <c r="T228" s="90"/>
      <c r="U228" s="52"/>
      <c r="V228" s="52"/>
      <c r="W228" s="52"/>
      <c r="X228" s="52"/>
      <c r="Y228" s="52"/>
      <c r="Z228" s="52"/>
      <c r="AA228" s="52"/>
      <c r="AB228" s="52"/>
      <c r="AC228" s="52"/>
      <c r="AD228" s="52"/>
      <c r="AE228" s="52"/>
      <c r="AF228" s="53"/>
      <c r="AG228" s="53"/>
      <c r="AH228" s="53"/>
      <c r="AI228" s="53"/>
      <c r="AJ228" s="53"/>
    </row>
    <row r="229" spans="2:36" customFormat="1" ht="15.75" customHeight="1" x14ac:dyDescent="0.3">
      <c r="B229" s="43"/>
      <c r="C229" s="36"/>
      <c r="D229" s="36"/>
      <c r="E229" s="96"/>
      <c r="F229" s="96"/>
      <c r="G229" s="96"/>
      <c r="H229" s="96"/>
      <c r="I229" s="96"/>
      <c r="J229" s="97"/>
      <c r="K229" s="88"/>
      <c r="L229" s="89"/>
      <c r="M229" s="89"/>
      <c r="N229" s="89"/>
      <c r="O229" s="89"/>
      <c r="P229" s="89"/>
      <c r="Q229" s="89"/>
      <c r="R229" s="89"/>
      <c r="S229" s="89"/>
      <c r="T229" s="90"/>
      <c r="U229" s="52"/>
      <c r="V229" s="52"/>
      <c r="W229" s="52"/>
      <c r="X229" s="52"/>
      <c r="Y229" s="52"/>
      <c r="Z229" s="52"/>
      <c r="AA229" s="52"/>
      <c r="AB229" s="52"/>
      <c r="AC229" s="52"/>
      <c r="AD229" s="52"/>
      <c r="AE229" s="52"/>
      <c r="AF229" s="53"/>
      <c r="AG229" s="53"/>
      <c r="AH229" s="53"/>
      <c r="AI229" s="53"/>
      <c r="AJ229" s="53"/>
    </row>
    <row r="230" spans="2:36" customFormat="1" ht="15.75" customHeight="1" x14ac:dyDescent="0.3">
      <c r="B230" s="43"/>
      <c r="C230" s="36"/>
      <c r="D230" s="36"/>
      <c r="E230" s="96"/>
      <c r="F230" s="96"/>
      <c r="G230" s="96"/>
      <c r="H230" s="96"/>
      <c r="I230" s="96"/>
      <c r="J230" s="97"/>
      <c r="K230" s="88"/>
      <c r="L230" s="89"/>
      <c r="M230" s="89"/>
      <c r="N230" s="89"/>
      <c r="O230" s="89"/>
      <c r="P230" s="89"/>
      <c r="Q230" s="89"/>
      <c r="R230" s="89"/>
      <c r="S230" s="89"/>
      <c r="T230" s="90"/>
      <c r="U230" s="52"/>
      <c r="V230" s="52"/>
      <c r="W230" s="52"/>
      <c r="X230" s="52"/>
      <c r="Y230" s="52"/>
      <c r="Z230" s="52"/>
      <c r="AA230" s="52"/>
      <c r="AB230" s="52"/>
      <c r="AC230" s="52"/>
      <c r="AD230" s="52"/>
      <c r="AE230" s="52"/>
      <c r="AF230" s="53"/>
      <c r="AG230" s="53"/>
      <c r="AH230" s="53"/>
      <c r="AI230" s="53"/>
      <c r="AJ230" s="53"/>
    </row>
    <row r="231" spans="2:36" customFormat="1" ht="15.75" customHeight="1" x14ac:dyDescent="0.3">
      <c r="B231" s="43"/>
      <c r="C231" s="36"/>
      <c r="D231" s="36"/>
      <c r="E231" s="96"/>
      <c r="F231" s="96"/>
      <c r="G231" s="96"/>
      <c r="H231" s="96"/>
      <c r="I231" s="96"/>
      <c r="J231" s="97"/>
      <c r="K231" s="88"/>
      <c r="L231" s="89"/>
      <c r="M231" s="89"/>
      <c r="N231" s="89"/>
      <c r="O231" s="89"/>
      <c r="P231" s="89"/>
      <c r="Q231" s="89"/>
      <c r="R231" s="89"/>
      <c r="S231" s="89"/>
      <c r="T231" s="90"/>
      <c r="U231" s="52"/>
      <c r="V231" s="52"/>
      <c r="W231" s="52"/>
      <c r="X231" s="52"/>
      <c r="Y231" s="52"/>
      <c r="Z231" s="52"/>
      <c r="AA231" s="52"/>
      <c r="AB231" s="52"/>
      <c r="AC231" s="52"/>
      <c r="AD231" s="52"/>
      <c r="AE231" s="52"/>
      <c r="AF231" s="53"/>
      <c r="AG231" s="53"/>
      <c r="AH231" s="53"/>
      <c r="AI231" s="53"/>
      <c r="AJ231" s="53"/>
    </row>
    <row r="232" spans="2:36" customFormat="1" ht="15.75" customHeight="1" x14ac:dyDescent="0.3">
      <c r="B232" s="43"/>
      <c r="C232" s="36"/>
      <c r="D232" s="36"/>
      <c r="E232" s="96"/>
      <c r="F232" s="96"/>
      <c r="G232" s="96"/>
      <c r="H232" s="96"/>
      <c r="I232" s="96"/>
      <c r="J232" s="97"/>
      <c r="K232" s="88"/>
      <c r="L232" s="89"/>
      <c r="M232" s="89"/>
      <c r="N232" s="89"/>
      <c r="O232" s="89"/>
      <c r="P232" s="89"/>
      <c r="Q232" s="89"/>
      <c r="R232" s="89"/>
      <c r="S232" s="89"/>
      <c r="T232" s="90"/>
      <c r="U232" s="52"/>
      <c r="V232" s="52"/>
      <c r="W232" s="52"/>
      <c r="X232" s="52"/>
      <c r="Y232" s="52"/>
      <c r="Z232" s="52"/>
      <c r="AA232" s="52"/>
      <c r="AB232" s="52"/>
      <c r="AC232" s="52"/>
      <c r="AD232" s="52"/>
      <c r="AE232" s="52"/>
      <c r="AF232" s="53"/>
      <c r="AG232" s="53"/>
      <c r="AH232" s="53"/>
      <c r="AI232" s="53"/>
      <c r="AJ232" s="53"/>
    </row>
    <row r="233" spans="2:36" customFormat="1" ht="15.75" customHeight="1" x14ac:dyDescent="0.3">
      <c r="B233" s="43"/>
      <c r="C233" s="36"/>
      <c r="D233" s="36"/>
      <c r="E233" s="96"/>
      <c r="F233" s="96"/>
      <c r="G233" s="96"/>
      <c r="H233" s="96"/>
      <c r="I233" s="96"/>
      <c r="J233" s="97"/>
      <c r="K233" s="88"/>
      <c r="L233" s="89"/>
      <c r="M233" s="89"/>
      <c r="N233" s="89"/>
      <c r="O233" s="89"/>
      <c r="P233" s="89"/>
      <c r="Q233" s="89"/>
      <c r="R233" s="89"/>
      <c r="S233" s="89"/>
      <c r="T233" s="90"/>
      <c r="U233" s="52"/>
      <c r="V233" s="52"/>
      <c r="W233" s="52"/>
      <c r="X233" s="52"/>
      <c r="Y233" s="52"/>
      <c r="Z233" s="52"/>
      <c r="AA233" s="52"/>
      <c r="AB233" s="52"/>
      <c r="AC233" s="52"/>
      <c r="AD233" s="52"/>
      <c r="AE233" s="52"/>
      <c r="AF233" s="53"/>
      <c r="AG233" s="53"/>
      <c r="AH233" s="53"/>
      <c r="AI233" s="53"/>
      <c r="AJ233" s="53"/>
    </row>
    <row r="234" spans="2:36" customFormat="1" ht="15.75" customHeight="1" x14ac:dyDescent="0.3">
      <c r="B234" s="43"/>
      <c r="C234" s="36"/>
      <c r="D234" s="36"/>
      <c r="E234" s="96"/>
      <c r="F234" s="96"/>
      <c r="G234" s="96"/>
      <c r="H234" s="96"/>
      <c r="I234" s="96"/>
      <c r="J234" s="97"/>
      <c r="K234" s="88"/>
      <c r="L234" s="89"/>
      <c r="M234" s="89"/>
      <c r="N234" s="89"/>
      <c r="O234" s="89"/>
      <c r="P234" s="89"/>
      <c r="Q234" s="89"/>
      <c r="R234" s="89"/>
      <c r="S234" s="89"/>
      <c r="T234" s="90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  <c r="AF234" s="53"/>
      <c r="AG234" s="53"/>
      <c r="AH234" s="53"/>
      <c r="AI234" s="53"/>
      <c r="AJ234" s="53"/>
    </row>
    <row r="235" spans="2:36" customFormat="1" ht="15.75" customHeight="1" x14ac:dyDescent="0.3">
      <c r="B235" s="43"/>
      <c r="C235" s="36"/>
      <c r="D235" s="36"/>
      <c r="E235" s="96"/>
      <c r="F235" s="96"/>
      <c r="G235" s="96"/>
      <c r="H235" s="96"/>
      <c r="I235" s="96"/>
      <c r="J235" s="97"/>
      <c r="K235" s="88"/>
      <c r="L235" s="89"/>
      <c r="M235" s="89"/>
      <c r="N235" s="89"/>
      <c r="O235" s="89"/>
      <c r="P235" s="89"/>
      <c r="Q235" s="89"/>
      <c r="R235" s="89"/>
      <c r="S235" s="89"/>
      <c r="T235" s="90"/>
      <c r="U235" s="52"/>
      <c r="V235" s="52"/>
      <c r="W235" s="52"/>
      <c r="X235" s="52"/>
      <c r="Y235" s="52"/>
      <c r="Z235" s="52"/>
      <c r="AA235" s="52"/>
      <c r="AB235" s="52"/>
      <c r="AC235" s="52"/>
      <c r="AD235" s="52"/>
      <c r="AE235" s="52"/>
      <c r="AF235" s="53"/>
      <c r="AG235" s="53"/>
      <c r="AH235" s="53"/>
      <c r="AI235" s="53"/>
      <c r="AJ235" s="53"/>
    </row>
    <row r="236" spans="2:36" customFormat="1" ht="15.75" customHeight="1" thickBot="1" x14ac:dyDescent="0.35">
      <c r="B236" s="44"/>
      <c r="C236" s="45"/>
      <c r="D236" s="45"/>
      <c r="E236" s="98"/>
      <c r="F236" s="98"/>
      <c r="G236" s="98"/>
      <c r="H236" s="98"/>
      <c r="I236" s="98"/>
      <c r="J236" s="99"/>
      <c r="K236" s="91"/>
      <c r="L236" s="92"/>
      <c r="M236" s="92"/>
      <c r="N236" s="92"/>
      <c r="O236" s="92"/>
      <c r="P236" s="92"/>
      <c r="Q236" s="92"/>
      <c r="R236" s="92"/>
      <c r="S236" s="92"/>
      <c r="T236" s="93"/>
      <c r="U236" s="52"/>
      <c r="V236" s="52"/>
      <c r="W236" s="52"/>
      <c r="X236" s="52"/>
      <c r="Y236" s="52"/>
      <c r="Z236" s="52"/>
      <c r="AA236" s="52"/>
      <c r="AB236" s="52"/>
      <c r="AC236" s="52"/>
      <c r="AD236" s="52"/>
      <c r="AE236" s="52"/>
      <c r="AF236" s="53"/>
      <c r="AG236" s="53"/>
      <c r="AH236" s="53"/>
      <c r="AI236" s="53"/>
      <c r="AJ236" s="53"/>
    </row>
    <row r="237" spans="2:36" customFormat="1" ht="15.75" customHeight="1" thickBot="1" x14ac:dyDescent="0.35">
      <c r="B237" s="36"/>
      <c r="C237" s="36"/>
      <c r="D237" s="36"/>
      <c r="E237" s="36"/>
      <c r="F237" s="36"/>
      <c r="G237" s="36"/>
      <c r="H237" s="36"/>
      <c r="I237" s="36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60"/>
      <c r="U237" s="54"/>
      <c r="V237" s="54"/>
      <c r="W237" s="54"/>
      <c r="X237" s="54"/>
      <c r="Y237" s="54"/>
      <c r="Z237" s="54"/>
      <c r="AA237" s="54"/>
      <c r="AB237" s="54"/>
      <c r="AC237" s="54"/>
      <c r="AD237" s="54"/>
      <c r="AE237" s="54"/>
      <c r="AF237" s="53"/>
      <c r="AG237" s="53"/>
      <c r="AH237" s="53"/>
      <c r="AI237" s="53"/>
      <c r="AJ237" s="53"/>
    </row>
    <row r="238" spans="2:36" customFormat="1" ht="15.75" customHeight="1" x14ac:dyDescent="0.3">
      <c r="B238" s="76" t="str">
        <f>IF(OR(F214="",H214=""),"3º LUGAR",E21)</f>
        <v>3º LUGAR</v>
      </c>
      <c r="C238" s="77"/>
      <c r="D238" s="77"/>
      <c r="E238" s="77"/>
      <c r="F238" s="77"/>
      <c r="G238" s="77"/>
      <c r="H238" s="77"/>
      <c r="I238" s="77"/>
      <c r="J238" s="78"/>
      <c r="K238" s="85" t="s">
        <v>63</v>
      </c>
      <c r="L238" s="86"/>
      <c r="M238" s="86"/>
      <c r="N238" s="86"/>
      <c r="O238" s="86"/>
      <c r="P238" s="86"/>
      <c r="Q238" s="86"/>
      <c r="R238" s="86"/>
      <c r="S238" s="86"/>
      <c r="T238" s="87"/>
      <c r="U238" s="52"/>
      <c r="V238" s="52"/>
      <c r="W238" s="52"/>
      <c r="X238" s="52"/>
      <c r="Y238" s="52"/>
      <c r="Z238" s="52"/>
      <c r="AA238" s="52"/>
      <c r="AB238" s="52"/>
      <c r="AC238" s="52"/>
      <c r="AD238" s="52"/>
      <c r="AE238" s="52"/>
      <c r="AF238" s="53"/>
      <c r="AG238" s="53"/>
      <c r="AH238" s="53"/>
      <c r="AI238" s="53"/>
      <c r="AJ238" s="53"/>
    </row>
    <row r="239" spans="2:36" customFormat="1" ht="15.75" customHeight="1" x14ac:dyDescent="0.3">
      <c r="B239" s="79"/>
      <c r="C239" s="80"/>
      <c r="D239" s="80"/>
      <c r="E239" s="80"/>
      <c r="F239" s="80"/>
      <c r="G239" s="80"/>
      <c r="H239" s="80"/>
      <c r="I239" s="80"/>
      <c r="J239" s="81"/>
      <c r="K239" s="88"/>
      <c r="L239" s="89"/>
      <c r="M239" s="89"/>
      <c r="N239" s="89"/>
      <c r="O239" s="89"/>
      <c r="P239" s="89"/>
      <c r="Q239" s="89"/>
      <c r="R239" s="89"/>
      <c r="S239" s="89"/>
      <c r="T239" s="90"/>
      <c r="U239" s="52"/>
      <c r="V239" s="52"/>
      <c r="W239" s="52"/>
      <c r="X239" s="52"/>
      <c r="Y239" s="52"/>
      <c r="Z239" s="52"/>
      <c r="AA239" s="52"/>
      <c r="AB239" s="52"/>
      <c r="AC239" s="52"/>
      <c r="AD239" s="52"/>
      <c r="AE239" s="52"/>
      <c r="AF239" s="53"/>
      <c r="AG239" s="53"/>
      <c r="AH239" s="53"/>
      <c r="AI239" s="53"/>
      <c r="AJ239" s="53"/>
    </row>
    <row r="240" spans="2:36" customFormat="1" ht="15.75" customHeight="1" x14ac:dyDescent="0.3">
      <c r="B240" s="79"/>
      <c r="C240" s="80"/>
      <c r="D240" s="80"/>
      <c r="E240" s="80"/>
      <c r="F240" s="80"/>
      <c r="G240" s="80"/>
      <c r="H240" s="80"/>
      <c r="I240" s="80"/>
      <c r="J240" s="81"/>
      <c r="K240" s="88"/>
      <c r="L240" s="89"/>
      <c r="M240" s="89"/>
      <c r="N240" s="89"/>
      <c r="O240" s="89"/>
      <c r="P240" s="89"/>
      <c r="Q240" s="89"/>
      <c r="R240" s="89"/>
      <c r="S240" s="89"/>
      <c r="T240" s="90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  <c r="AF240" s="53"/>
      <c r="AG240" s="53"/>
      <c r="AH240" s="53"/>
      <c r="AI240" s="53"/>
      <c r="AJ240" s="53"/>
    </row>
    <row r="241" spans="2:36" customFormat="1" ht="15.75" customHeight="1" x14ac:dyDescent="0.3">
      <c r="B241" s="79"/>
      <c r="C241" s="80"/>
      <c r="D241" s="80"/>
      <c r="E241" s="80"/>
      <c r="F241" s="80"/>
      <c r="G241" s="80"/>
      <c r="H241" s="80"/>
      <c r="I241" s="80"/>
      <c r="J241" s="81"/>
      <c r="K241" s="88"/>
      <c r="L241" s="89"/>
      <c r="M241" s="89"/>
      <c r="N241" s="89"/>
      <c r="O241" s="89"/>
      <c r="P241" s="89"/>
      <c r="Q241" s="89"/>
      <c r="R241" s="89"/>
      <c r="S241" s="89"/>
      <c r="T241" s="90"/>
      <c r="U241" s="52"/>
      <c r="V241" s="52"/>
      <c r="W241" s="52"/>
      <c r="X241" s="52"/>
      <c r="Y241" s="52"/>
      <c r="Z241" s="52"/>
      <c r="AA241" s="52"/>
      <c r="AB241" s="52"/>
      <c r="AC241" s="52"/>
      <c r="AD241" s="52"/>
      <c r="AE241" s="52"/>
      <c r="AF241" s="53"/>
      <c r="AG241" s="53"/>
      <c r="AH241" s="53"/>
      <c r="AI241" s="53"/>
      <c r="AJ241" s="53"/>
    </row>
    <row r="242" spans="2:36" customFormat="1" ht="15.75" customHeight="1" x14ac:dyDescent="0.3">
      <c r="B242" s="79"/>
      <c r="C242" s="80"/>
      <c r="D242" s="80"/>
      <c r="E242" s="80"/>
      <c r="F242" s="80"/>
      <c r="G242" s="80"/>
      <c r="H242" s="80"/>
      <c r="I242" s="80"/>
      <c r="J242" s="81"/>
      <c r="K242" s="88"/>
      <c r="L242" s="89"/>
      <c r="M242" s="89"/>
      <c r="N242" s="89"/>
      <c r="O242" s="89"/>
      <c r="P242" s="89"/>
      <c r="Q242" s="89"/>
      <c r="R242" s="89"/>
      <c r="S242" s="89"/>
      <c r="T242" s="90"/>
      <c r="U242" s="52"/>
      <c r="V242" s="52"/>
      <c r="W242" s="52"/>
      <c r="X242" s="52"/>
      <c r="Y242" s="52"/>
      <c r="Z242" s="52"/>
      <c r="AA242" s="52"/>
      <c r="AB242" s="52"/>
      <c r="AC242" s="52"/>
      <c r="AD242" s="52"/>
      <c r="AE242" s="52"/>
      <c r="AF242" s="53"/>
      <c r="AG242" s="53"/>
      <c r="AH242" s="53"/>
      <c r="AI242" s="53"/>
      <c r="AJ242" s="53"/>
    </row>
    <row r="243" spans="2:36" customFormat="1" ht="15.75" customHeight="1" x14ac:dyDescent="0.3">
      <c r="B243" s="79"/>
      <c r="C243" s="80"/>
      <c r="D243" s="80"/>
      <c r="E243" s="80"/>
      <c r="F243" s="80"/>
      <c r="G243" s="80"/>
      <c r="H243" s="80"/>
      <c r="I243" s="80"/>
      <c r="J243" s="81"/>
      <c r="K243" s="88"/>
      <c r="L243" s="89"/>
      <c r="M243" s="89"/>
      <c r="N243" s="89"/>
      <c r="O243" s="89"/>
      <c r="P243" s="89"/>
      <c r="Q243" s="89"/>
      <c r="R243" s="89"/>
      <c r="S243" s="89"/>
      <c r="T243" s="90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  <c r="AF243" s="53"/>
      <c r="AG243" s="53"/>
      <c r="AH243" s="53"/>
      <c r="AI243" s="53"/>
      <c r="AJ243" s="53"/>
    </row>
    <row r="244" spans="2:36" customFormat="1" ht="15.75" customHeight="1" x14ac:dyDescent="0.3">
      <c r="B244" s="79"/>
      <c r="C244" s="80"/>
      <c r="D244" s="80"/>
      <c r="E244" s="80"/>
      <c r="F244" s="80"/>
      <c r="G244" s="80"/>
      <c r="H244" s="80"/>
      <c r="I244" s="80"/>
      <c r="J244" s="81"/>
      <c r="K244" s="88"/>
      <c r="L244" s="89"/>
      <c r="M244" s="89"/>
      <c r="N244" s="89"/>
      <c r="O244" s="89"/>
      <c r="P244" s="89"/>
      <c r="Q244" s="89"/>
      <c r="R244" s="89"/>
      <c r="S244" s="89"/>
      <c r="T244" s="90"/>
      <c r="U244" s="52"/>
      <c r="V244" s="52"/>
      <c r="W244" s="52"/>
      <c r="X244" s="52"/>
      <c r="Y244" s="52"/>
      <c r="Z244" s="52"/>
      <c r="AA244" s="52"/>
      <c r="AB244" s="52"/>
      <c r="AC244" s="52"/>
      <c r="AD244" s="52"/>
      <c r="AE244" s="52"/>
      <c r="AF244" s="53"/>
      <c r="AG244" s="53"/>
      <c r="AH244" s="53"/>
      <c r="AI244" s="53"/>
      <c r="AJ244" s="53"/>
    </row>
    <row r="245" spans="2:36" customFormat="1" ht="15.75" customHeight="1" x14ac:dyDescent="0.3">
      <c r="B245" s="79"/>
      <c r="C245" s="80"/>
      <c r="D245" s="80"/>
      <c r="E245" s="80"/>
      <c r="F245" s="80"/>
      <c r="G245" s="80"/>
      <c r="H245" s="80"/>
      <c r="I245" s="80"/>
      <c r="J245" s="81"/>
      <c r="K245" s="88"/>
      <c r="L245" s="89"/>
      <c r="M245" s="89"/>
      <c r="N245" s="89"/>
      <c r="O245" s="89"/>
      <c r="P245" s="89"/>
      <c r="Q245" s="89"/>
      <c r="R245" s="89"/>
      <c r="S245" s="89"/>
      <c r="T245" s="90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  <c r="AF245" s="53"/>
      <c r="AG245" s="53"/>
      <c r="AH245" s="53"/>
      <c r="AI245" s="53"/>
      <c r="AJ245" s="53"/>
    </row>
    <row r="246" spans="2:36" customFormat="1" ht="15.75" customHeight="1" x14ac:dyDescent="0.3">
      <c r="B246" s="79"/>
      <c r="C246" s="80"/>
      <c r="D246" s="80"/>
      <c r="E246" s="80"/>
      <c r="F246" s="80"/>
      <c r="G246" s="80"/>
      <c r="H246" s="80"/>
      <c r="I246" s="80"/>
      <c r="J246" s="81"/>
      <c r="K246" s="88"/>
      <c r="L246" s="89"/>
      <c r="M246" s="89"/>
      <c r="N246" s="89"/>
      <c r="O246" s="89"/>
      <c r="P246" s="89"/>
      <c r="Q246" s="89"/>
      <c r="R246" s="89"/>
      <c r="S246" s="89"/>
      <c r="T246" s="90"/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  <c r="AF246" s="53"/>
      <c r="AG246" s="53"/>
      <c r="AH246" s="53"/>
      <c r="AI246" s="53"/>
      <c r="AJ246" s="53"/>
    </row>
    <row r="247" spans="2:36" customFormat="1" ht="15.75" customHeight="1" thickBot="1" x14ac:dyDescent="0.35">
      <c r="B247" s="82"/>
      <c r="C247" s="83"/>
      <c r="D247" s="83"/>
      <c r="E247" s="83"/>
      <c r="F247" s="83"/>
      <c r="G247" s="83"/>
      <c r="H247" s="83"/>
      <c r="I247" s="83"/>
      <c r="J247" s="84"/>
      <c r="K247" s="91"/>
      <c r="L247" s="92"/>
      <c r="M247" s="92"/>
      <c r="N247" s="92"/>
      <c r="O247" s="92"/>
      <c r="P247" s="92"/>
      <c r="Q247" s="92"/>
      <c r="R247" s="92"/>
      <c r="S247" s="92"/>
      <c r="T247" s="93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3"/>
      <c r="AG247" s="53"/>
      <c r="AH247" s="53"/>
      <c r="AI247" s="53"/>
      <c r="AJ247" s="53"/>
    </row>
    <row r="248" spans="2:36" customFormat="1" ht="15.75" customHeight="1" thickBot="1" x14ac:dyDescent="0.35">
      <c r="B248" s="38"/>
      <c r="C248" s="38"/>
      <c r="D248" s="38"/>
      <c r="E248" s="38"/>
      <c r="F248" s="38"/>
      <c r="G248" s="38"/>
      <c r="H248" s="38"/>
      <c r="I248" s="38"/>
      <c r="J248" s="39"/>
      <c r="K248" s="38"/>
      <c r="L248" s="38"/>
      <c r="M248" s="38"/>
      <c r="N248" s="38"/>
      <c r="O248" s="38"/>
      <c r="P248" s="38"/>
      <c r="Q248" s="38"/>
      <c r="R248" s="38"/>
      <c r="S248" s="38"/>
      <c r="T248" s="61"/>
      <c r="U248" s="55"/>
      <c r="V248" s="55"/>
      <c r="W248" s="55"/>
      <c r="X248" s="55"/>
      <c r="Y248" s="55"/>
      <c r="Z248" s="55"/>
      <c r="AA248" s="55"/>
      <c r="AB248" s="55"/>
      <c r="AC248" s="55"/>
      <c r="AD248" s="55"/>
      <c r="AE248" s="55"/>
      <c r="AF248" s="53"/>
      <c r="AG248" s="53"/>
      <c r="AH248" s="53"/>
      <c r="AI248" s="53"/>
      <c r="AJ248" s="53"/>
    </row>
    <row r="249" spans="2:36" customFormat="1" ht="15.75" customHeight="1" x14ac:dyDescent="0.3">
      <c r="B249" s="76" t="str">
        <f>IF(OR(F214="",H214=""),"4º LUGAR",E22)</f>
        <v>4º LUGAR</v>
      </c>
      <c r="C249" s="77"/>
      <c r="D249" s="77"/>
      <c r="E249" s="77"/>
      <c r="F249" s="77"/>
      <c r="G249" s="77"/>
      <c r="H249" s="77"/>
      <c r="I249" s="77"/>
      <c r="J249" s="78"/>
      <c r="K249" s="85" t="s">
        <v>64</v>
      </c>
      <c r="L249" s="86"/>
      <c r="M249" s="86"/>
      <c r="N249" s="86"/>
      <c r="O249" s="86"/>
      <c r="P249" s="86"/>
      <c r="Q249" s="86"/>
      <c r="R249" s="86"/>
      <c r="S249" s="86"/>
      <c r="T249" s="87"/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  <c r="AF249" s="53"/>
      <c r="AG249" s="53"/>
      <c r="AH249" s="53"/>
      <c r="AI249" s="53"/>
      <c r="AJ249" s="53"/>
    </row>
    <row r="250" spans="2:36" customFormat="1" ht="15.75" customHeight="1" x14ac:dyDescent="0.3">
      <c r="B250" s="79"/>
      <c r="C250" s="80"/>
      <c r="D250" s="80"/>
      <c r="E250" s="80"/>
      <c r="F250" s="80"/>
      <c r="G250" s="80"/>
      <c r="H250" s="80"/>
      <c r="I250" s="80"/>
      <c r="J250" s="81"/>
      <c r="K250" s="88"/>
      <c r="L250" s="89"/>
      <c r="M250" s="89"/>
      <c r="N250" s="89"/>
      <c r="O250" s="89"/>
      <c r="P250" s="89"/>
      <c r="Q250" s="89"/>
      <c r="R250" s="89"/>
      <c r="S250" s="89"/>
      <c r="T250" s="90"/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  <c r="AF250" s="53"/>
      <c r="AG250" s="53"/>
      <c r="AH250" s="53"/>
      <c r="AI250" s="53"/>
      <c r="AJ250" s="53"/>
    </row>
    <row r="251" spans="2:36" customFormat="1" ht="15.75" customHeight="1" x14ac:dyDescent="0.3">
      <c r="B251" s="79"/>
      <c r="C251" s="80"/>
      <c r="D251" s="80"/>
      <c r="E251" s="80"/>
      <c r="F251" s="80"/>
      <c r="G251" s="80"/>
      <c r="H251" s="80"/>
      <c r="I251" s="80"/>
      <c r="J251" s="81"/>
      <c r="K251" s="88"/>
      <c r="L251" s="89"/>
      <c r="M251" s="89"/>
      <c r="N251" s="89"/>
      <c r="O251" s="89"/>
      <c r="P251" s="89"/>
      <c r="Q251" s="89"/>
      <c r="R251" s="89"/>
      <c r="S251" s="89"/>
      <c r="T251" s="90"/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  <c r="AF251" s="53"/>
      <c r="AG251" s="53"/>
      <c r="AH251" s="53"/>
      <c r="AI251" s="53"/>
      <c r="AJ251" s="53"/>
    </row>
    <row r="252" spans="2:36" customFormat="1" ht="15.75" customHeight="1" x14ac:dyDescent="0.3">
      <c r="B252" s="79"/>
      <c r="C252" s="80"/>
      <c r="D252" s="80"/>
      <c r="E252" s="80"/>
      <c r="F252" s="80"/>
      <c r="G252" s="80"/>
      <c r="H252" s="80"/>
      <c r="I252" s="80"/>
      <c r="J252" s="81"/>
      <c r="K252" s="88"/>
      <c r="L252" s="89"/>
      <c r="M252" s="89"/>
      <c r="N252" s="89"/>
      <c r="O252" s="89"/>
      <c r="P252" s="89"/>
      <c r="Q252" s="89"/>
      <c r="R252" s="89"/>
      <c r="S252" s="89"/>
      <c r="T252" s="90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3"/>
      <c r="AG252" s="53"/>
      <c r="AH252" s="53"/>
      <c r="AI252" s="53"/>
      <c r="AJ252" s="53"/>
    </row>
    <row r="253" spans="2:36" customFormat="1" ht="15.75" customHeight="1" x14ac:dyDescent="0.3">
      <c r="B253" s="79"/>
      <c r="C253" s="80"/>
      <c r="D253" s="80"/>
      <c r="E253" s="80"/>
      <c r="F253" s="80"/>
      <c r="G253" s="80"/>
      <c r="H253" s="80"/>
      <c r="I253" s="80"/>
      <c r="J253" s="81"/>
      <c r="K253" s="88"/>
      <c r="L253" s="89"/>
      <c r="M253" s="89"/>
      <c r="N253" s="89"/>
      <c r="O253" s="89"/>
      <c r="P253" s="89"/>
      <c r="Q253" s="89"/>
      <c r="R253" s="89"/>
      <c r="S253" s="89"/>
      <c r="T253" s="90"/>
      <c r="U253" s="52"/>
      <c r="V253" s="52"/>
      <c r="W253" s="52"/>
      <c r="X253" s="52"/>
      <c r="Y253" s="52"/>
      <c r="Z253" s="52"/>
      <c r="AA253" s="52"/>
      <c r="AB253" s="52"/>
      <c r="AC253" s="52"/>
      <c r="AD253" s="52"/>
      <c r="AE253" s="52"/>
      <c r="AF253" s="53"/>
      <c r="AG253" s="53"/>
      <c r="AH253" s="53"/>
      <c r="AI253" s="53"/>
      <c r="AJ253" s="53"/>
    </row>
    <row r="254" spans="2:36" customFormat="1" ht="15.75" customHeight="1" x14ac:dyDescent="0.3">
      <c r="B254" s="79"/>
      <c r="C254" s="80"/>
      <c r="D254" s="80"/>
      <c r="E254" s="80"/>
      <c r="F254" s="80"/>
      <c r="G254" s="80"/>
      <c r="H254" s="80"/>
      <c r="I254" s="80"/>
      <c r="J254" s="81"/>
      <c r="K254" s="88"/>
      <c r="L254" s="89"/>
      <c r="M254" s="89"/>
      <c r="N254" s="89"/>
      <c r="O254" s="89"/>
      <c r="P254" s="89"/>
      <c r="Q254" s="89"/>
      <c r="R254" s="89"/>
      <c r="S254" s="89"/>
      <c r="T254" s="90"/>
      <c r="U254" s="52"/>
      <c r="V254" s="52"/>
      <c r="W254" s="52"/>
      <c r="X254" s="52"/>
      <c r="Y254" s="52"/>
      <c r="Z254" s="52"/>
      <c r="AA254" s="52"/>
      <c r="AB254" s="52"/>
      <c r="AC254" s="52"/>
      <c r="AD254" s="52"/>
      <c r="AE254" s="52"/>
      <c r="AF254" s="53"/>
      <c r="AG254" s="53"/>
      <c r="AH254" s="53"/>
      <c r="AI254" s="53"/>
      <c r="AJ254" s="53"/>
    </row>
    <row r="255" spans="2:36" customFormat="1" ht="15.75" customHeight="1" x14ac:dyDescent="0.3">
      <c r="B255" s="79"/>
      <c r="C255" s="80"/>
      <c r="D255" s="80"/>
      <c r="E255" s="80"/>
      <c r="F255" s="80"/>
      <c r="G255" s="80"/>
      <c r="H255" s="80"/>
      <c r="I255" s="80"/>
      <c r="J255" s="81"/>
      <c r="K255" s="88"/>
      <c r="L255" s="89"/>
      <c r="M255" s="89"/>
      <c r="N255" s="89"/>
      <c r="O255" s="89"/>
      <c r="P255" s="89"/>
      <c r="Q255" s="89"/>
      <c r="R255" s="89"/>
      <c r="S255" s="89"/>
      <c r="T255" s="90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  <c r="AF255" s="53"/>
      <c r="AG255" s="53"/>
      <c r="AH255" s="53"/>
      <c r="AI255" s="53"/>
      <c r="AJ255" s="53"/>
    </row>
    <row r="256" spans="2:36" customFormat="1" ht="15.75" customHeight="1" x14ac:dyDescent="0.3">
      <c r="B256" s="79"/>
      <c r="C256" s="80"/>
      <c r="D256" s="80"/>
      <c r="E256" s="80"/>
      <c r="F256" s="80"/>
      <c r="G256" s="80"/>
      <c r="H256" s="80"/>
      <c r="I256" s="80"/>
      <c r="J256" s="81"/>
      <c r="K256" s="88"/>
      <c r="L256" s="89"/>
      <c r="M256" s="89"/>
      <c r="N256" s="89"/>
      <c r="O256" s="89"/>
      <c r="P256" s="89"/>
      <c r="Q256" s="89"/>
      <c r="R256" s="89"/>
      <c r="S256" s="89"/>
      <c r="T256" s="90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  <c r="AF256" s="53"/>
      <c r="AG256" s="53"/>
      <c r="AH256" s="53"/>
      <c r="AI256" s="53"/>
      <c r="AJ256" s="53"/>
    </row>
    <row r="257" spans="2:36" customFormat="1" ht="15.75" customHeight="1" x14ac:dyDescent="0.3">
      <c r="B257" s="79"/>
      <c r="C257" s="80"/>
      <c r="D257" s="80"/>
      <c r="E257" s="80"/>
      <c r="F257" s="80"/>
      <c r="G257" s="80"/>
      <c r="H257" s="80"/>
      <c r="I257" s="80"/>
      <c r="J257" s="81"/>
      <c r="K257" s="88"/>
      <c r="L257" s="89"/>
      <c r="M257" s="89"/>
      <c r="N257" s="89"/>
      <c r="O257" s="89"/>
      <c r="P257" s="89"/>
      <c r="Q257" s="89"/>
      <c r="R257" s="89"/>
      <c r="S257" s="89"/>
      <c r="T257" s="90"/>
      <c r="U257" s="52"/>
      <c r="V257" s="52"/>
      <c r="W257" s="52"/>
      <c r="X257" s="52"/>
      <c r="Y257" s="52"/>
      <c r="Z257" s="52"/>
      <c r="AA257" s="52"/>
      <c r="AB257" s="52"/>
      <c r="AC257" s="52"/>
      <c r="AD257" s="52"/>
      <c r="AE257" s="52"/>
      <c r="AF257" s="53"/>
      <c r="AG257" s="53"/>
      <c r="AH257" s="53"/>
      <c r="AI257" s="53"/>
      <c r="AJ257" s="53"/>
    </row>
    <row r="258" spans="2:36" customFormat="1" ht="15.75" customHeight="1" thickBot="1" x14ac:dyDescent="0.35">
      <c r="B258" s="82"/>
      <c r="C258" s="83"/>
      <c r="D258" s="83"/>
      <c r="E258" s="83"/>
      <c r="F258" s="83"/>
      <c r="G258" s="83"/>
      <c r="H258" s="83"/>
      <c r="I258" s="83"/>
      <c r="J258" s="84"/>
      <c r="K258" s="91"/>
      <c r="L258" s="92"/>
      <c r="M258" s="92"/>
      <c r="N258" s="92"/>
      <c r="O258" s="92"/>
      <c r="P258" s="92"/>
      <c r="Q258" s="92"/>
      <c r="R258" s="92"/>
      <c r="S258" s="92"/>
      <c r="T258" s="93"/>
      <c r="U258" s="52"/>
      <c r="V258" s="52"/>
      <c r="W258" s="52"/>
      <c r="X258" s="52"/>
      <c r="Y258" s="52"/>
      <c r="Z258" s="52"/>
      <c r="AA258" s="52"/>
      <c r="AB258" s="52"/>
      <c r="AC258" s="52"/>
      <c r="AD258" s="52"/>
      <c r="AE258" s="52"/>
      <c r="AF258" s="53"/>
      <c r="AG258" s="53"/>
      <c r="AH258" s="53"/>
      <c r="AI258" s="53"/>
      <c r="AJ258" s="53"/>
    </row>
    <row r="259" spans="2:36" customFormat="1" ht="15.75" customHeight="1" thickBot="1" x14ac:dyDescent="0.35">
      <c r="B259" s="38"/>
      <c r="C259" s="38"/>
      <c r="D259" s="38"/>
      <c r="E259" s="38"/>
      <c r="F259" s="38"/>
      <c r="G259" s="38"/>
      <c r="H259" s="38"/>
      <c r="I259" s="38"/>
      <c r="J259" s="39"/>
      <c r="K259" s="38"/>
      <c r="L259" s="38"/>
      <c r="M259" s="38"/>
      <c r="N259" s="38"/>
      <c r="O259" s="38"/>
      <c r="P259" s="38"/>
      <c r="Q259" s="38"/>
      <c r="R259" s="38"/>
      <c r="S259" s="38"/>
      <c r="T259" s="61"/>
      <c r="U259" s="55"/>
      <c r="V259" s="55"/>
      <c r="W259" s="55"/>
      <c r="X259" s="55"/>
      <c r="Y259" s="55"/>
      <c r="Z259" s="55"/>
      <c r="AA259" s="55"/>
      <c r="AB259" s="55"/>
      <c r="AC259" s="55"/>
      <c r="AD259" s="55"/>
      <c r="AE259" s="55"/>
      <c r="AF259" s="53"/>
      <c r="AG259" s="53"/>
      <c r="AH259" s="53"/>
      <c r="AI259" s="53"/>
      <c r="AJ259" s="53"/>
    </row>
    <row r="260" spans="2:36" customFormat="1" ht="15.75" customHeight="1" x14ac:dyDescent="0.3">
      <c r="B260" s="46"/>
      <c r="C260" s="42"/>
      <c r="D260" s="42"/>
      <c r="E260" s="100" t="str">
        <f>IF(OR(F214="",H214=""),"5º LUGAR",E23)</f>
        <v>5º LUGAR</v>
      </c>
      <c r="F260" s="100"/>
      <c r="G260" s="100"/>
      <c r="H260" s="100"/>
      <c r="I260" s="100"/>
      <c r="J260" s="101"/>
      <c r="K260" s="85" t="s">
        <v>67</v>
      </c>
      <c r="L260" s="86"/>
      <c r="M260" s="86"/>
      <c r="N260" s="86"/>
      <c r="O260" s="86"/>
      <c r="P260" s="86"/>
      <c r="Q260" s="86"/>
      <c r="R260" s="86"/>
      <c r="S260" s="86"/>
      <c r="T260" s="87"/>
      <c r="U260" s="52"/>
      <c r="V260" s="52"/>
      <c r="W260" s="52"/>
      <c r="X260" s="52"/>
      <c r="Y260" s="52"/>
      <c r="Z260" s="52"/>
      <c r="AA260" s="52"/>
      <c r="AB260" s="52"/>
      <c r="AC260" s="52"/>
      <c r="AD260" s="52"/>
      <c r="AE260" s="52"/>
      <c r="AF260" s="53"/>
      <c r="AG260" s="53"/>
      <c r="AH260" s="53"/>
      <c r="AI260" s="53"/>
      <c r="AJ260" s="53"/>
    </row>
    <row r="261" spans="2:36" customFormat="1" ht="15.75" customHeight="1" x14ac:dyDescent="0.3">
      <c r="B261" s="43"/>
      <c r="C261" s="36"/>
      <c r="D261" s="36"/>
      <c r="E261" s="102"/>
      <c r="F261" s="102"/>
      <c r="G261" s="102"/>
      <c r="H261" s="102"/>
      <c r="I261" s="102"/>
      <c r="J261" s="103"/>
      <c r="K261" s="88"/>
      <c r="L261" s="89"/>
      <c r="M261" s="89"/>
      <c r="N261" s="89"/>
      <c r="O261" s="89"/>
      <c r="P261" s="89"/>
      <c r="Q261" s="89"/>
      <c r="R261" s="89"/>
      <c r="S261" s="89"/>
      <c r="T261" s="90"/>
      <c r="U261" s="52"/>
      <c r="V261" s="52"/>
      <c r="W261" s="52"/>
      <c r="X261" s="52"/>
      <c r="Y261" s="52"/>
      <c r="Z261" s="52"/>
      <c r="AA261" s="52"/>
      <c r="AB261" s="52"/>
      <c r="AC261" s="52"/>
      <c r="AD261" s="52"/>
      <c r="AE261" s="52"/>
      <c r="AF261" s="53"/>
      <c r="AG261" s="53"/>
      <c r="AH261" s="53"/>
      <c r="AI261" s="53"/>
      <c r="AJ261" s="53"/>
    </row>
    <row r="262" spans="2:36" customFormat="1" ht="15.75" customHeight="1" x14ac:dyDescent="0.3">
      <c r="B262" s="43"/>
      <c r="C262" s="36"/>
      <c r="D262" s="36"/>
      <c r="E262" s="102"/>
      <c r="F262" s="102"/>
      <c r="G262" s="102"/>
      <c r="H262" s="102"/>
      <c r="I262" s="102"/>
      <c r="J262" s="103"/>
      <c r="K262" s="88"/>
      <c r="L262" s="89"/>
      <c r="M262" s="89"/>
      <c r="N262" s="89"/>
      <c r="O262" s="89"/>
      <c r="P262" s="89"/>
      <c r="Q262" s="89"/>
      <c r="R262" s="89"/>
      <c r="S262" s="89"/>
      <c r="T262" s="90"/>
      <c r="U262" s="52"/>
      <c r="V262" s="52"/>
      <c r="W262" s="52"/>
      <c r="X262" s="52"/>
      <c r="Y262" s="52"/>
      <c r="Z262" s="52"/>
      <c r="AA262" s="52"/>
      <c r="AB262" s="52"/>
      <c r="AC262" s="52"/>
      <c r="AD262" s="52"/>
      <c r="AE262" s="52"/>
      <c r="AF262" s="53"/>
      <c r="AG262" s="53"/>
      <c r="AH262" s="53"/>
      <c r="AI262" s="53"/>
      <c r="AJ262" s="53"/>
    </row>
    <row r="263" spans="2:36" customFormat="1" ht="15.75" customHeight="1" x14ac:dyDescent="0.3">
      <c r="B263" s="43"/>
      <c r="C263" s="36"/>
      <c r="D263" s="36"/>
      <c r="E263" s="102"/>
      <c r="F263" s="102"/>
      <c r="G263" s="102"/>
      <c r="H263" s="102"/>
      <c r="I263" s="102"/>
      <c r="J263" s="103"/>
      <c r="K263" s="88"/>
      <c r="L263" s="89"/>
      <c r="M263" s="89"/>
      <c r="N263" s="89"/>
      <c r="O263" s="89"/>
      <c r="P263" s="89"/>
      <c r="Q263" s="89"/>
      <c r="R263" s="89"/>
      <c r="S263" s="89"/>
      <c r="T263" s="90"/>
      <c r="U263" s="52"/>
      <c r="V263" s="52"/>
      <c r="W263" s="52"/>
      <c r="X263" s="52"/>
      <c r="Y263" s="52"/>
      <c r="Z263" s="52"/>
      <c r="AA263" s="52"/>
      <c r="AB263" s="52"/>
      <c r="AC263" s="52"/>
      <c r="AD263" s="52"/>
      <c r="AE263" s="52"/>
      <c r="AF263" s="53"/>
      <c r="AG263" s="53"/>
      <c r="AH263" s="53"/>
      <c r="AI263" s="53"/>
      <c r="AJ263" s="53"/>
    </row>
    <row r="264" spans="2:36" customFormat="1" ht="15.75" customHeight="1" x14ac:dyDescent="0.3">
      <c r="B264" s="43"/>
      <c r="C264" s="36"/>
      <c r="D264" s="36"/>
      <c r="E264" s="102"/>
      <c r="F264" s="102"/>
      <c r="G264" s="102"/>
      <c r="H264" s="102"/>
      <c r="I264" s="102"/>
      <c r="J264" s="103"/>
      <c r="K264" s="88"/>
      <c r="L264" s="89"/>
      <c r="M264" s="89"/>
      <c r="N264" s="89"/>
      <c r="O264" s="89"/>
      <c r="P264" s="89"/>
      <c r="Q264" s="89"/>
      <c r="R264" s="89"/>
      <c r="S264" s="89"/>
      <c r="T264" s="90"/>
      <c r="U264" s="52"/>
      <c r="V264" s="52"/>
      <c r="W264" s="52"/>
      <c r="X264" s="52"/>
      <c r="Y264" s="52"/>
      <c r="Z264" s="52"/>
      <c r="AA264" s="52"/>
      <c r="AB264" s="52"/>
      <c r="AC264" s="52"/>
      <c r="AD264" s="52"/>
      <c r="AE264" s="52"/>
      <c r="AF264" s="53"/>
      <c r="AG264" s="53"/>
      <c r="AH264" s="53"/>
      <c r="AI264" s="53"/>
      <c r="AJ264" s="53"/>
    </row>
    <row r="265" spans="2:36" customFormat="1" ht="15.75" customHeight="1" x14ac:dyDescent="0.3">
      <c r="B265" s="43"/>
      <c r="C265" s="36"/>
      <c r="D265" s="36"/>
      <c r="E265" s="102"/>
      <c r="F265" s="102"/>
      <c r="G265" s="102"/>
      <c r="H265" s="102"/>
      <c r="I265" s="102"/>
      <c r="J265" s="103"/>
      <c r="K265" s="88"/>
      <c r="L265" s="89"/>
      <c r="M265" s="89"/>
      <c r="N265" s="89"/>
      <c r="O265" s="89"/>
      <c r="P265" s="89"/>
      <c r="Q265" s="89"/>
      <c r="R265" s="89"/>
      <c r="S265" s="89"/>
      <c r="T265" s="90"/>
      <c r="U265" s="52"/>
      <c r="V265" s="52"/>
      <c r="W265" s="52"/>
      <c r="X265" s="52"/>
      <c r="Y265" s="52"/>
      <c r="Z265" s="52"/>
      <c r="AA265" s="52"/>
      <c r="AB265" s="52"/>
      <c r="AC265" s="52"/>
      <c r="AD265" s="52"/>
      <c r="AE265" s="52"/>
      <c r="AF265" s="53"/>
      <c r="AG265" s="53"/>
      <c r="AH265" s="53"/>
      <c r="AI265" s="53"/>
      <c r="AJ265" s="53"/>
    </row>
    <row r="266" spans="2:36" customFormat="1" ht="15.75" customHeight="1" x14ac:dyDescent="0.3">
      <c r="B266" s="43"/>
      <c r="C266" s="36"/>
      <c r="D266" s="36"/>
      <c r="E266" s="102"/>
      <c r="F266" s="102"/>
      <c r="G266" s="102"/>
      <c r="H266" s="102"/>
      <c r="I266" s="102"/>
      <c r="J266" s="103"/>
      <c r="K266" s="88"/>
      <c r="L266" s="89"/>
      <c r="M266" s="89"/>
      <c r="N266" s="89"/>
      <c r="O266" s="89"/>
      <c r="P266" s="89"/>
      <c r="Q266" s="89"/>
      <c r="R266" s="89"/>
      <c r="S266" s="89"/>
      <c r="T266" s="90"/>
      <c r="U266" s="52"/>
      <c r="V266" s="52"/>
      <c r="W266" s="52"/>
      <c r="X266" s="52"/>
      <c r="Y266" s="52"/>
      <c r="Z266" s="52"/>
      <c r="AA266" s="52"/>
      <c r="AB266" s="52"/>
      <c r="AC266" s="52"/>
      <c r="AD266" s="52"/>
      <c r="AE266" s="52"/>
      <c r="AF266" s="53"/>
      <c r="AG266" s="53"/>
      <c r="AH266" s="53"/>
      <c r="AI266" s="53"/>
      <c r="AJ266" s="53"/>
    </row>
    <row r="267" spans="2:36" customFormat="1" ht="15.75" customHeight="1" x14ac:dyDescent="0.3">
      <c r="B267" s="43"/>
      <c r="C267" s="36"/>
      <c r="D267" s="36"/>
      <c r="E267" s="102"/>
      <c r="F267" s="102"/>
      <c r="G267" s="102"/>
      <c r="H267" s="102"/>
      <c r="I267" s="102"/>
      <c r="J267" s="103"/>
      <c r="K267" s="88"/>
      <c r="L267" s="89"/>
      <c r="M267" s="89"/>
      <c r="N267" s="89"/>
      <c r="O267" s="89"/>
      <c r="P267" s="89"/>
      <c r="Q267" s="89"/>
      <c r="R267" s="89"/>
      <c r="S267" s="89"/>
      <c r="T267" s="90"/>
      <c r="U267" s="52"/>
      <c r="V267" s="52"/>
      <c r="W267" s="52"/>
      <c r="X267" s="52"/>
      <c r="Y267" s="52"/>
      <c r="Z267" s="52"/>
      <c r="AA267" s="52"/>
      <c r="AB267" s="52"/>
      <c r="AC267" s="52"/>
      <c r="AD267" s="52"/>
      <c r="AE267" s="52"/>
      <c r="AF267" s="53"/>
      <c r="AG267" s="53"/>
      <c r="AH267" s="53"/>
      <c r="AI267" s="53"/>
      <c r="AJ267" s="53"/>
    </row>
    <row r="268" spans="2:36" customFormat="1" ht="15.75" customHeight="1" x14ac:dyDescent="0.3">
      <c r="B268" s="43"/>
      <c r="C268" s="36"/>
      <c r="D268" s="36"/>
      <c r="E268" s="102"/>
      <c r="F268" s="102"/>
      <c r="G268" s="102"/>
      <c r="H268" s="102"/>
      <c r="I268" s="102"/>
      <c r="J268" s="103"/>
      <c r="K268" s="88"/>
      <c r="L268" s="89"/>
      <c r="M268" s="89"/>
      <c r="N268" s="89"/>
      <c r="O268" s="89"/>
      <c r="P268" s="89"/>
      <c r="Q268" s="89"/>
      <c r="R268" s="89"/>
      <c r="S268" s="89"/>
      <c r="T268" s="90"/>
      <c r="U268" s="52"/>
      <c r="V268" s="52"/>
      <c r="W268" s="52"/>
      <c r="X268" s="52"/>
      <c r="Y268" s="52"/>
      <c r="Z268" s="52"/>
      <c r="AA268" s="52"/>
      <c r="AB268" s="52"/>
      <c r="AC268" s="52"/>
      <c r="AD268" s="52"/>
      <c r="AE268" s="52"/>
      <c r="AF268" s="53"/>
      <c r="AG268" s="53"/>
      <c r="AH268" s="53"/>
      <c r="AI268" s="53"/>
      <c r="AJ268" s="53"/>
    </row>
    <row r="269" spans="2:36" customFormat="1" ht="15.75" customHeight="1" thickBot="1" x14ac:dyDescent="0.35">
      <c r="B269" s="44"/>
      <c r="C269" s="45"/>
      <c r="D269" s="45"/>
      <c r="E269" s="104"/>
      <c r="F269" s="104"/>
      <c r="G269" s="104"/>
      <c r="H269" s="104"/>
      <c r="I269" s="104"/>
      <c r="J269" s="105"/>
      <c r="K269" s="91"/>
      <c r="L269" s="92"/>
      <c r="M269" s="92"/>
      <c r="N269" s="92"/>
      <c r="O269" s="92"/>
      <c r="P269" s="92"/>
      <c r="Q269" s="92"/>
      <c r="R269" s="92"/>
      <c r="S269" s="92"/>
      <c r="T269" s="93"/>
      <c r="U269" s="52"/>
      <c r="V269" s="52"/>
      <c r="W269" s="52"/>
      <c r="X269" s="52"/>
      <c r="Y269" s="52"/>
      <c r="Z269" s="52"/>
      <c r="AA269" s="52"/>
      <c r="AB269" s="52"/>
      <c r="AC269" s="52"/>
      <c r="AD269" s="52"/>
      <c r="AE269" s="52"/>
      <c r="AF269" s="53"/>
      <c r="AG269" s="53"/>
      <c r="AH269" s="53"/>
      <c r="AI269" s="53"/>
      <c r="AJ269" s="53"/>
    </row>
    <row r="270" spans="2:36" customFormat="1" ht="15.75" customHeight="1" thickBot="1" x14ac:dyDescent="0.35">
      <c r="B270" s="38"/>
      <c r="C270" s="38"/>
      <c r="D270" s="38"/>
      <c r="E270" s="38"/>
      <c r="F270" s="38"/>
      <c r="G270" s="38"/>
      <c r="H270" s="38"/>
      <c r="I270" s="38"/>
      <c r="J270" s="39"/>
      <c r="K270" s="38"/>
      <c r="L270" s="38"/>
      <c r="M270" s="38"/>
      <c r="N270" s="38"/>
      <c r="O270" s="38"/>
      <c r="P270" s="38"/>
      <c r="Q270" s="38"/>
      <c r="R270" s="38"/>
      <c r="S270" s="38"/>
      <c r="T270" s="61"/>
      <c r="U270" s="55"/>
      <c r="V270" s="55"/>
      <c r="W270" s="55"/>
      <c r="X270" s="55"/>
      <c r="Y270" s="55"/>
      <c r="Z270" s="55"/>
      <c r="AA270" s="55"/>
      <c r="AB270" s="55"/>
      <c r="AC270" s="55"/>
      <c r="AD270" s="55"/>
      <c r="AE270" s="55"/>
      <c r="AF270" s="53"/>
      <c r="AG270" s="53"/>
      <c r="AH270" s="53"/>
      <c r="AI270" s="53"/>
      <c r="AJ270" s="53"/>
    </row>
    <row r="271" spans="2:36" customFormat="1" ht="15.75" customHeight="1" x14ac:dyDescent="0.3">
      <c r="B271" s="76" t="str">
        <f>IF(OR(F214="",H214=""),"6º LUGAR",E24)</f>
        <v>6º LUGAR</v>
      </c>
      <c r="C271" s="77"/>
      <c r="D271" s="77"/>
      <c r="E271" s="77"/>
      <c r="F271" s="77"/>
      <c r="G271" s="77"/>
      <c r="H271" s="77"/>
      <c r="I271" s="77"/>
      <c r="J271" s="78"/>
      <c r="K271" s="85" t="s">
        <v>80</v>
      </c>
      <c r="L271" s="86"/>
      <c r="M271" s="86"/>
      <c r="N271" s="86"/>
      <c r="O271" s="86"/>
      <c r="P271" s="86"/>
      <c r="Q271" s="86"/>
      <c r="R271" s="86"/>
      <c r="S271" s="86"/>
      <c r="T271" s="87"/>
      <c r="U271" s="52"/>
      <c r="V271" s="52"/>
      <c r="W271" s="52"/>
      <c r="X271" s="52"/>
      <c r="Y271" s="52"/>
      <c r="Z271" s="52"/>
      <c r="AA271" s="52"/>
      <c r="AB271" s="52"/>
      <c r="AC271" s="52"/>
      <c r="AD271" s="52"/>
      <c r="AE271" s="52"/>
      <c r="AF271" s="53"/>
      <c r="AG271" s="53"/>
      <c r="AH271" s="53"/>
      <c r="AI271" s="53"/>
      <c r="AJ271" s="53"/>
    </row>
    <row r="272" spans="2:36" customFormat="1" ht="15.75" customHeight="1" x14ac:dyDescent="0.3">
      <c r="B272" s="79"/>
      <c r="C272" s="80"/>
      <c r="D272" s="80"/>
      <c r="E272" s="80"/>
      <c r="F272" s="80"/>
      <c r="G272" s="80"/>
      <c r="H272" s="80"/>
      <c r="I272" s="80"/>
      <c r="J272" s="81"/>
      <c r="K272" s="88"/>
      <c r="L272" s="89"/>
      <c r="M272" s="89"/>
      <c r="N272" s="89"/>
      <c r="O272" s="89"/>
      <c r="P272" s="89"/>
      <c r="Q272" s="89"/>
      <c r="R272" s="89"/>
      <c r="S272" s="89"/>
      <c r="T272" s="90"/>
      <c r="U272" s="52"/>
      <c r="V272" s="52"/>
      <c r="W272" s="52"/>
      <c r="X272" s="52"/>
      <c r="Y272" s="52"/>
      <c r="Z272" s="52"/>
      <c r="AA272" s="52"/>
      <c r="AB272" s="52"/>
      <c r="AC272" s="52"/>
      <c r="AD272" s="52"/>
      <c r="AE272" s="52"/>
      <c r="AF272" s="53"/>
      <c r="AG272" s="53"/>
      <c r="AH272" s="53"/>
      <c r="AI272" s="53"/>
      <c r="AJ272" s="53"/>
    </row>
    <row r="273" spans="2:36" customFormat="1" ht="15.75" customHeight="1" x14ac:dyDescent="0.3">
      <c r="B273" s="79"/>
      <c r="C273" s="80"/>
      <c r="D273" s="80"/>
      <c r="E273" s="80"/>
      <c r="F273" s="80"/>
      <c r="G273" s="80"/>
      <c r="H273" s="80"/>
      <c r="I273" s="80"/>
      <c r="J273" s="81"/>
      <c r="K273" s="88"/>
      <c r="L273" s="89"/>
      <c r="M273" s="89"/>
      <c r="N273" s="89"/>
      <c r="O273" s="89"/>
      <c r="P273" s="89"/>
      <c r="Q273" s="89"/>
      <c r="R273" s="89"/>
      <c r="S273" s="89"/>
      <c r="T273" s="90"/>
      <c r="U273" s="52"/>
      <c r="V273" s="52"/>
      <c r="W273" s="52"/>
      <c r="X273" s="52"/>
      <c r="Y273" s="52"/>
      <c r="Z273" s="52"/>
      <c r="AA273" s="52"/>
      <c r="AB273" s="52"/>
      <c r="AC273" s="52"/>
      <c r="AD273" s="52"/>
      <c r="AE273" s="52"/>
      <c r="AF273" s="53"/>
      <c r="AG273" s="53"/>
      <c r="AH273" s="53"/>
      <c r="AI273" s="53"/>
      <c r="AJ273" s="53"/>
    </row>
    <row r="274" spans="2:36" customFormat="1" ht="15.75" customHeight="1" x14ac:dyDescent="0.3">
      <c r="B274" s="79"/>
      <c r="C274" s="80"/>
      <c r="D274" s="80"/>
      <c r="E274" s="80"/>
      <c r="F274" s="80"/>
      <c r="G274" s="80"/>
      <c r="H274" s="80"/>
      <c r="I274" s="80"/>
      <c r="J274" s="81"/>
      <c r="K274" s="88"/>
      <c r="L274" s="89"/>
      <c r="M274" s="89"/>
      <c r="N274" s="89"/>
      <c r="O274" s="89"/>
      <c r="P274" s="89"/>
      <c r="Q274" s="89"/>
      <c r="R274" s="89"/>
      <c r="S274" s="89"/>
      <c r="T274" s="90"/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  <c r="AF274" s="53"/>
      <c r="AG274" s="53"/>
      <c r="AH274" s="53"/>
      <c r="AI274" s="53"/>
      <c r="AJ274" s="53"/>
    </row>
    <row r="275" spans="2:36" customFormat="1" ht="15.75" customHeight="1" x14ac:dyDescent="0.3">
      <c r="B275" s="79"/>
      <c r="C275" s="80"/>
      <c r="D275" s="80"/>
      <c r="E275" s="80"/>
      <c r="F275" s="80"/>
      <c r="G275" s="80"/>
      <c r="H275" s="80"/>
      <c r="I275" s="80"/>
      <c r="J275" s="81"/>
      <c r="K275" s="88"/>
      <c r="L275" s="89"/>
      <c r="M275" s="89"/>
      <c r="N275" s="89"/>
      <c r="O275" s="89"/>
      <c r="P275" s="89"/>
      <c r="Q275" s="89"/>
      <c r="R275" s="89"/>
      <c r="S275" s="89"/>
      <c r="T275" s="90"/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  <c r="AF275" s="53"/>
      <c r="AG275" s="53"/>
      <c r="AH275" s="53"/>
      <c r="AI275" s="53"/>
      <c r="AJ275" s="53"/>
    </row>
    <row r="276" spans="2:36" customFormat="1" ht="15.75" customHeight="1" x14ac:dyDescent="0.3">
      <c r="B276" s="79"/>
      <c r="C276" s="80"/>
      <c r="D276" s="80"/>
      <c r="E276" s="80"/>
      <c r="F276" s="80"/>
      <c r="G276" s="80"/>
      <c r="H276" s="80"/>
      <c r="I276" s="80"/>
      <c r="J276" s="81"/>
      <c r="K276" s="88"/>
      <c r="L276" s="89"/>
      <c r="M276" s="89"/>
      <c r="N276" s="89"/>
      <c r="O276" s="89"/>
      <c r="P276" s="89"/>
      <c r="Q276" s="89"/>
      <c r="R276" s="89"/>
      <c r="S276" s="89"/>
      <c r="T276" s="90"/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  <c r="AF276" s="53"/>
      <c r="AG276" s="53"/>
      <c r="AH276" s="53"/>
      <c r="AI276" s="53"/>
      <c r="AJ276" s="53"/>
    </row>
    <row r="277" spans="2:36" customFormat="1" ht="15.75" customHeight="1" x14ac:dyDescent="0.3">
      <c r="B277" s="79"/>
      <c r="C277" s="80"/>
      <c r="D277" s="80"/>
      <c r="E277" s="80"/>
      <c r="F277" s="80"/>
      <c r="G277" s="80"/>
      <c r="H277" s="80"/>
      <c r="I277" s="80"/>
      <c r="J277" s="81"/>
      <c r="K277" s="88"/>
      <c r="L277" s="89"/>
      <c r="M277" s="89"/>
      <c r="N277" s="89"/>
      <c r="O277" s="89"/>
      <c r="P277" s="89"/>
      <c r="Q277" s="89"/>
      <c r="R277" s="89"/>
      <c r="S277" s="89"/>
      <c r="T277" s="90"/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  <c r="AF277" s="53"/>
      <c r="AG277" s="53"/>
      <c r="AH277" s="53"/>
      <c r="AI277" s="53"/>
      <c r="AJ277" s="53"/>
    </row>
    <row r="278" spans="2:36" customFormat="1" ht="15.75" customHeight="1" x14ac:dyDescent="0.3">
      <c r="B278" s="79"/>
      <c r="C278" s="80"/>
      <c r="D278" s="80"/>
      <c r="E278" s="80"/>
      <c r="F278" s="80"/>
      <c r="G278" s="80"/>
      <c r="H278" s="80"/>
      <c r="I278" s="80"/>
      <c r="J278" s="81"/>
      <c r="K278" s="88"/>
      <c r="L278" s="89"/>
      <c r="M278" s="89"/>
      <c r="N278" s="89"/>
      <c r="O278" s="89"/>
      <c r="P278" s="89"/>
      <c r="Q278" s="89"/>
      <c r="R278" s="89"/>
      <c r="S278" s="89"/>
      <c r="T278" s="90"/>
      <c r="U278" s="52"/>
      <c r="V278" s="52"/>
      <c r="W278" s="52"/>
      <c r="X278" s="52"/>
      <c r="Y278" s="52"/>
      <c r="Z278" s="52"/>
      <c r="AA278" s="52"/>
      <c r="AB278" s="52"/>
      <c r="AC278" s="52"/>
      <c r="AD278" s="52"/>
      <c r="AE278" s="52"/>
      <c r="AF278" s="53"/>
      <c r="AG278" s="53"/>
      <c r="AH278" s="53"/>
      <c r="AI278" s="53"/>
      <c r="AJ278" s="53"/>
    </row>
    <row r="279" spans="2:36" customFormat="1" ht="15.75" customHeight="1" x14ac:dyDescent="0.3">
      <c r="B279" s="79"/>
      <c r="C279" s="80"/>
      <c r="D279" s="80"/>
      <c r="E279" s="80"/>
      <c r="F279" s="80"/>
      <c r="G279" s="80"/>
      <c r="H279" s="80"/>
      <c r="I279" s="80"/>
      <c r="J279" s="81"/>
      <c r="K279" s="88"/>
      <c r="L279" s="89"/>
      <c r="M279" s="89"/>
      <c r="N279" s="89"/>
      <c r="O279" s="89"/>
      <c r="P279" s="89"/>
      <c r="Q279" s="89"/>
      <c r="R279" s="89"/>
      <c r="S279" s="89"/>
      <c r="T279" s="90"/>
      <c r="U279" s="52"/>
      <c r="V279" s="52"/>
      <c r="W279" s="52"/>
      <c r="X279" s="52"/>
      <c r="Y279" s="52"/>
      <c r="Z279" s="52"/>
      <c r="AA279" s="52"/>
      <c r="AB279" s="52"/>
      <c r="AC279" s="52"/>
      <c r="AD279" s="52"/>
      <c r="AE279" s="52"/>
      <c r="AF279" s="53"/>
      <c r="AG279" s="53"/>
      <c r="AH279" s="53"/>
      <c r="AI279" s="53"/>
      <c r="AJ279" s="53"/>
    </row>
    <row r="280" spans="2:36" customFormat="1" ht="15.75" customHeight="1" thickBot="1" x14ac:dyDescent="0.35">
      <c r="B280" s="82"/>
      <c r="C280" s="83"/>
      <c r="D280" s="83"/>
      <c r="E280" s="83"/>
      <c r="F280" s="83"/>
      <c r="G280" s="83"/>
      <c r="H280" s="83"/>
      <c r="I280" s="83"/>
      <c r="J280" s="84"/>
      <c r="K280" s="91"/>
      <c r="L280" s="92"/>
      <c r="M280" s="92"/>
      <c r="N280" s="92"/>
      <c r="O280" s="92"/>
      <c r="P280" s="92"/>
      <c r="Q280" s="92"/>
      <c r="R280" s="92"/>
      <c r="S280" s="92"/>
      <c r="T280" s="93"/>
      <c r="U280" s="52"/>
      <c r="V280" s="52"/>
      <c r="W280" s="52"/>
      <c r="X280" s="52"/>
      <c r="Y280" s="52"/>
      <c r="Z280" s="52"/>
      <c r="AA280" s="52"/>
      <c r="AB280" s="52"/>
      <c r="AC280" s="52"/>
      <c r="AD280" s="52"/>
      <c r="AE280" s="52"/>
      <c r="AF280" s="53"/>
      <c r="AG280" s="53"/>
      <c r="AH280" s="53"/>
      <c r="AI280" s="53"/>
      <c r="AJ280" s="53"/>
    </row>
    <row r="281" spans="2:36" customFormat="1" ht="15.75" customHeight="1" thickBot="1" x14ac:dyDescent="0.35">
      <c r="B281" s="38"/>
      <c r="C281" s="38"/>
      <c r="D281" s="38"/>
      <c r="E281" s="38"/>
      <c r="F281" s="38"/>
      <c r="G281" s="38"/>
      <c r="H281" s="38"/>
      <c r="I281" s="38"/>
      <c r="J281" s="39"/>
      <c r="K281" s="38"/>
      <c r="L281" s="38"/>
      <c r="M281" s="38"/>
      <c r="N281" s="38"/>
      <c r="O281" s="38"/>
      <c r="P281" s="38"/>
      <c r="Q281" s="38"/>
      <c r="R281" s="38"/>
      <c r="S281" s="38"/>
      <c r="T281" s="61"/>
      <c r="U281" s="55"/>
      <c r="V281" s="55"/>
      <c r="W281" s="55"/>
      <c r="X281" s="55"/>
      <c r="Y281" s="55"/>
      <c r="Z281" s="55"/>
      <c r="AA281" s="55"/>
      <c r="AB281" s="55"/>
      <c r="AC281" s="55"/>
      <c r="AD281" s="55"/>
      <c r="AE281" s="55"/>
      <c r="AF281" s="53"/>
      <c r="AG281" s="53"/>
      <c r="AH281" s="53"/>
      <c r="AI281" s="53"/>
      <c r="AJ281" s="53"/>
    </row>
    <row r="282" spans="2:36" customFormat="1" ht="15.75" customHeight="1" x14ac:dyDescent="0.3">
      <c r="B282" s="46"/>
      <c r="C282" s="42"/>
      <c r="D282" s="42"/>
      <c r="E282" s="100" t="str">
        <f>IF(OR(F214="",H214=""),"7º LUGAR",E25)</f>
        <v>7º LUGAR</v>
      </c>
      <c r="F282" s="100"/>
      <c r="G282" s="100"/>
      <c r="H282" s="100"/>
      <c r="I282" s="100"/>
      <c r="J282" s="101"/>
      <c r="K282" s="85" t="s">
        <v>68</v>
      </c>
      <c r="L282" s="86"/>
      <c r="M282" s="86"/>
      <c r="N282" s="86"/>
      <c r="O282" s="86"/>
      <c r="P282" s="86"/>
      <c r="Q282" s="86"/>
      <c r="R282" s="86"/>
      <c r="S282" s="86"/>
      <c r="T282" s="87"/>
      <c r="U282" s="52"/>
      <c r="V282" s="52"/>
      <c r="W282" s="52"/>
      <c r="X282" s="52"/>
      <c r="Y282" s="52"/>
      <c r="Z282" s="52"/>
      <c r="AA282" s="52"/>
      <c r="AB282" s="52"/>
      <c r="AC282" s="52"/>
      <c r="AD282" s="52"/>
      <c r="AE282" s="52"/>
      <c r="AF282" s="53"/>
      <c r="AG282" s="53"/>
      <c r="AH282" s="53"/>
      <c r="AI282" s="53"/>
      <c r="AJ282" s="53"/>
    </row>
    <row r="283" spans="2:36" customFormat="1" ht="15.75" customHeight="1" x14ac:dyDescent="0.3">
      <c r="B283" s="43"/>
      <c r="C283" s="36"/>
      <c r="D283" s="36"/>
      <c r="E283" s="102"/>
      <c r="F283" s="102"/>
      <c r="G283" s="102"/>
      <c r="H283" s="102"/>
      <c r="I283" s="102"/>
      <c r="J283" s="103"/>
      <c r="K283" s="88"/>
      <c r="L283" s="89"/>
      <c r="M283" s="89"/>
      <c r="N283" s="89"/>
      <c r="O283" s="89"/>
      <c r="P283" s="89"/>
      <c r="Q283" s="89"/>
      <c r="R283" s="89"/>
      <c r="S283" s="89"/>
      <c r="T283" s="90"/>
      <c r="U283" s="52"/>
      <c r="V283" s="52"/>
      <c r="W283" s="52"/>
      <c r="X283" s="52"/>
      <c r="Y283" s="52"/>
      <c r="Z283" s="52"/>
      <c r="AA283" s="52"/>
      <c r="AB283" s="52"/>
      <c r="AC283" s="52"/>
      <c r="AD283" s="52"/>
      <c r="AE283" s="52"/>
      <c r="AF283" s="53"/>
      <c r="AG283" s="53"/>
      <c r="AH283" s="53"/>
      <c r="AI283" s="53"/>
      <c r="AJ283" s="53"/>
    </row>
    <row r="284" spans="2:36" customFormat="1" ht="15.75" customHeight="1" x14ac:dyDescent="0.3">
      <c r="B284" s="43"/>
      <c r="C284" s="36"/>
      <c r="D284" s="36"/>
      <c r="E284" s="102"/>
      <c r="F284" s="102"/>
      <c r="G284" s="102"/>
      <c r="H284" s="102"/>
      <c r="I284" s="102"/>
      <c r="J284" s="103"/>
      <c r="K284" s="88"/>
      <c r="L284" s="89"/>
      <c r="M284" s="89"/>
      <c r="N284" s="89"/>
      <c r="O284" s="89"/>
      <c r="P284" s="89"/>
      <c r="Q284" s="89"/>
      <c r="R284" s="89"/>
      <c r="S284" s="89"/>
      <c r="T284" s="90"/>
      <c r="U284" s="52"/>
      <c r="V284" s="52"/>
      <c r="W284" s="52"/>
      <c r="X284" s="52"/>
      <c r="Y284" s="52"/>
      <c r="Z284" s="52"/>
      <c r="AA284" s="52"/>
      <c r="AB284" s="52"/>
      <c r="AC284" s="52"/>
      <c r="AD284" s="52"/>
      <c r="AE284" s="52"/>
      <c r="AF284" s="53"/>
      <c r="AG284" s="53"/>
      <c r="AH284" s="53"/>
      <c r="AI284" s="53"/>
      <c r="AJ284" s="53"/>
    </row>
    <row r="285" spans="2:36" customFormat="1" ht="15.75" customHeight="1" x14ac:dyDescent="0.3">
      <c r="B285" s="43"/>
      <c r="C285" s="36"/>
      <c r="D285" s="36"/>
      <c r="E285" s="102"/>
      <c r="F285" s="102"/>
      <c r="G285" s="102"/>
      <c r="H285" s="102"/>
      <c r="I285" s="102"/>
      <c r="J285" s="103"/>
      <c r="K285" s="88"/>
      <c r="L285" s="89"/>
      <c r="M285" s="89"/>
      <c r="N285" s="89"/>
      <c r="O285" s="89"/>
      <c r="P285" s="89"/>
      <c r="Q285" s="89"/>
      <c r="R285" s="89"/>
      <c r="S285" s="89"/>
      <c r="T285" s="90"/>
      <c r="U285" s="52"/>
      <c r="V285" s="52"/>
      <c r="W285" s="52"/>
      <c r="X285" s="52"/>
      <c r="Y285" s="52"/>
      <c r="Z285" s="52"/>
      <c r="AA285" s="52"/>
      <c r="AB285" s="52"/>
      <c r="AC285" s="52"/>
      <c r="AD285" s="52"/>
      <c r="AE285" s="52"/>
      <c r="AF285" s="53"/>
      <c r="AG285" s="53"/>
      <c r="AH285" s="53"/>
      <c r="AI285" s="53"/>
      <c r="AJ285" s="53"/>
    </row>
    <row r="286" spans="2:36" customFormat="1" ht="15.75" customHeight="1" x14ac:dyDescent="0.3">
      <c r="B286" s="43"/>
      <c r="C286" s="36"/>
      <c r="D286" s="36"/>
      <c r="E286" s="102"/>
      <c r="F286" s="102"/>
      <c r="G286" s="102"/>
      <c r="H286" s="102"/>
      <c r="I286" s="102"/>
      <c r="J286" s="103"/>
      <c r="K286" s="88"/>
      <c r="L286" s="89"/>
      <c r="M286" s="89"/>
      <c r="N286" s="89"/>
      <c r="O286" s="89"/>
      <c r="P286" s="89"/>
      <c r="Q286" s="89"/>
      <c r="R286" s="89"/>
      <c r="S286" s="89"/>
      <c r="T286" s="90"/>
      <c r="U286" s="52"/>
      <c r="V286" s="52"/>
      <c r="W286" s="52"/>
      <c r="X286" s="52"/>
      <c r="Y286" s="52"/>
      <c r="Z286" s="52"/>
      <c r="AA286" s="52"/>
      <c r="AB286" s="52"/>
      <c r="AC286" s="52"/>
      <c r="AD286" s="52"/>
      <c r="AE286" s="52"/>
      <c r="AF286" s="53"/>
      <c r="AG286" s="53"/>
      <c r="AH286" s="53"/>
      <c r="AI286" s="53"/>
      <c r="AJ286" s="53"/>
    </row>
    <row r="287" spans="2:36" customFormat="1" ht="15.75" customHeight="1" x14ac:dyDescent="0.3">
      <c r="B287" s="43"/>
      <c r="C287" s="36"/>
      <c r="D287" s="36"/>
      <c r="E287" s="102"/>
      <c r="F287" s="102"/>
      <c r="G287" s="102"/>
      <c r="H287" s="102"/>
      <c r="I287" s="102"/>
      <c r="J287" s="103"/>
      <c r="K287" s="88"/>
      <c r="L287" s="89"/>
      <c r="M287" s="89"/>
      <c r="N287" s="89"/>
      <c r="O287" s="89"/>
      <c r="P287" s="89"/>
      <c r="Q287" s="89"/>
      <c r="R287" s="89"/>
      <c r="S287" s="89"/>
      <c r="T287" s="90"/>
      <c r="U287" s="52"/>
      <c r="V287" s="52"/>
      <c r="W287" s="52"/>
      <c r="X287" s="52"/>
      <c r="Y287" s="52"/>
      <c r="Z287" s="52"/>
      <c r="AA287" s="52"/>
      <c r="AB287" s="52"/>
      <c r="AC287" s="52"/>
      <c r="AD287" s="52"/>
      <c r="AE287" s="52"/>
      <c r="AF287" s="53"/>
      <c r="AG287" s="53"/>
      <c r="AH287" s="53"/>
      <c r="AI287" s="53"/>
      <c r="AJ287" s="53"/>
    </row>
    <row r="288" spans="2:36" customFormat="1" ht="15.75" customHeight="1" x14ac:dyDescent="0.3">
      <c r="B288" s="43"/>
      <c r="C288" s="36"/>
      <c r="D288" s="36"/>
      <c r="E288" s="102"/>
      <c r="F288" s="102"/>
      <c r="G288" s="102"/>
      <c r="H288" s="102"/>
      <c r="I288" s="102"/>
      <c r="J288" s="103"/>
      <c r="K288" s="88"/>
      <c r="L288" s="89"/>
      <c r="M288" s="89"/>
      <c r="N288" s="89"/>
      <c r="O288" s="89"/>
      <c r="P288" s="89"/>
      <c r="Q288" s="89"/>
      <c r="R288" s="89"/>
      <c r="S288" s="89"/>
      <c r="T288" s="90"/>
      <c r="U288" s="52"/>
      <c r="V288" s="52"/>
      <c r="W288" s="52"/>
      <c r="X288" s="52"/>
      <c r="Y288" s="52"/>
      <c r="Z288" s="52"/>
      <c r="AA288" s="52"/>
      <c r="AB288" s="52"/>
      <c r="AC288" s="52"/>
      <c r="AD288" s="52"/>
      <c r="AE288" s="52"/>
      <c r="AF288" s="53"/>
      <c r="AG288" s="53"/>
      <c r="AH288" s="53"/>
      <c r="AI288" s="53"/>
      <c r="AJ288" s="53"/>
    </row>
    <row r="289" spans="2:36" customFormat="1" ht="15.75" customHeight="1" x14ac:dyDescent="0.3">
      <c r="B289" s="43"/>
      <c r="C289" s="36"/>
      <c r="D289" s="36"/>
      <c r="E289" s="102"/>
      <c r="F289" s="102"/>
      <c r="G289" s="102"/>
      <c r="H289" s="102"/>
      <c r="I289" s="102"/>
      <c r="J289" s="103"/>
      <c r="K289" s="88"/>
      <c r="L289" s="89"/>
      <c r="M289" s="89"/>
      <c r="N289" s="89"/>
      <c r="O289" s="89"/>
      <c r="P289" s="89"/>
      <c r="Q289" s="89"/>
      <c r="R289" s="89"/>
      <c r="S289" s="89"/>
      <c r="T289" s="90"/>
      <c r="U289" s="52"/>
      <c r="V289" s="52"/>
      <c r="W289" s="52"/>
      <c r="X289" s="52"/>
      <c r="Y289" s="52"/>
      <c r="Z289" s="52"/>
      <c r="AA289" s="52"/>
      <c r="AB289" s="52"/>
      <c r="AC289" s="52"/>
      <c r="AD289" s="52"/>
      <c r="AE289" s="52"/>
      <c r="AF289" s="53"/>
      <c r="AG289" s="53"/>
      <c r="AH289" s="53"/>
      <c r="AI289" s="53"/>
      <c r="AJ289" s="53"/>
    </row>
    <row r="290" spans="2:36" customFormat="1" ht="15.75" customHeight="1" x14ac:dyDescent="0.3">
      <c r="B290" s="43"/>
      <c r="C290" s="36"/>
      <c r="D290" s="36"/>
      <c r="E290" s="102"/>
      <c r="F290" s="102"/>
      <c r="G290" s="102"/>
      <c r="H290" s="102"/>
      <c r="I290" s="102"/>
      <c r="J290" s="103"/>
      <c r="K290" s="88"/>
      <c r="L290" s="89"/>
      <c r="M290" s="89"/>
      <c r="N290" s="89"/>
      <c r="O290" s="89"/>
      <c r="P290" s="89"/>
      <c r="Q290" s="89"/>
      <c r="R290" s="89"/>
      <c r="S290" s="89"/>
      <c r="T290" s="90"/>
      <c r="U290" s="52"/>
      <c r="V290" s="52"/>
      <c r="W290" s="52"/>
      <c r="X290" s="52"/>
      <c r="Y290" s="52"/>
      <c r="Z290" s="52"/>
      <c r="AA290" s="52"/>
      <c r="AB290" s="52"/>
      <c r="AC290" s="52"/>
      <c r="AD290" s="52"/>
      <c r="AE290" s="52"/>
      <c r="AF290" s="53"/>
      <c r="AG290" s="53"/>
      <c r="AH290" s="53"/>
      <c r="AI290" s="53"/>
      <c r="AJ290" s="53"/>
    </row>
    <row r="291" spans="2:36" customFormat="1" ht="15.75" customHeight="1" thickBot="1" x14ac:dyDescent="0.35">
      <c r="B291" s="44"/>
      <c r="C291" s="45"/>
      <c r="D291" s="45"/>
      <c r="E291" s="104"/>
      <c r="F291" s="104"/>
      <c r="G291" s="104"/>
      <c r="H291" s="104"/>
      <c r="I291" s="104"/>
      <c r="J291" s="105"/>
      <c r="K291" s="91"/>
      <c r="L291" s="92"/>
      <c r="M291" s="92"/>
      <c r="N291" s="92"/>
      <c r="O291" s="92"/>
      <c r="P291" s="92"/>
      <c r="Q291" s="92"/>
      <c r="R291" s="92"/>
      <c r="S291" s="92"/>
      <c r="T291" s="93"/>
      <c r="U291" s="52"/>
      <c r="V291" s="52"/>
      <c r="W291" s="52"/>
      <c r="X291" s="52"/>
      <c r="Y291" s="52"/>
      <c r="Z291" s="52"/>
      <c r="AA291" s="52"/>
      <c r="AB291" s="52"/>
      <c r="AC291" s="52"/>
      <c r="AD291" s="52"/>
      <c r="AE291" s="52"/>
      <c r="AF291" s="53"/>
      <c r="AG291" s="53"/>
      <c r="AH291" s="53"/>
      <c r="AI291" s="53"/>
      <c r="AJ291" s="53"/>
    </row>
    <row r="292" spans="2:36" customFormat="1" ht="15.75" customHeight="1" thickBot="1" x14ac:dyDescent="0.35">
      <c r="B292" s="39"/>
      <c r="C292" s="39"/>
      <c r="D292" s="39"/>
      <c r="E292" s="39"/>
      <c r="F292" s="39"/>
      <c r="G292" s="39"/>
      <c r="H292" s="39"/>
      <c r="I292" s="39"/>
      <c r="J292" s="39"/>
      <c r="K292" s="38"/>
      <c r="L292" s="38"/>
      <c r="M292" s="38"/>
      <c r="N292" s="38"/>
      <c r="O292" s="38"/>
      <c r="P292" s="38"/>
      <c r="Q292" s="38"/>
      <c r="R292" s="38"/>
      <c r="S292" s="38"/>
      <c r="T292" s="61"/>
      <c r="U292" s="55"/>
      <c r="V292" s="55"/>
      <c r="W292" s="55"/>
      <c r="X292" s="55"/>
      <c r="Y292" s="55"/>
      <c r="Z292" s="55"/>
      <c r="AA292" s="55"/>
      <c r="AB292" s="55"/>
      <c r="AC292" s="55"/>
      <c r="AD292" s="55"/>
      <c r="AE292" s="55"/>
      <c r="AF292" s="53"/>
      <c r="AG292" s="53"/>
      <c r="AH292" s="53"/>
      <c r="AI292" s="53"/>
      <c r="AJ292" s="53"/>
    </row>
    <row r="293" spans="2:36" customFormat="1" ht="15.75" customHeight="1" x14ac:dyDescent="0.3">
      <c r="B293" s="46"/>
      <c r="C293" s="42"/>
      <c r="D293" s="42"/>
      <c r="E293" s="100" t="str">
        <f>IF(OR(F214="",H214=""),"8º LUGAR",E26)</f>
        <v>8º LUGAR</v>
      </c>
      <c r="F293" s="100"/>
      <c r="G293" s="100"/>
      <c r="H293" s="100"/>
      <c r="I293" s="100"/>
      <c r="J293" s="101"/>
      <c r="K293" s="85" t="s">
        <v>69</v>
      </c>
      <c r="L293" s="86"/>
      <c r="M293" s="86"/>
      <c r="N293" s="86"/>
      <c r="O293" s="86"/>
      <c r="P293" s="86"/>
      <c r="Q293" s="86"/>
      <c r="R293" s="86"/>
      <c r="S293" s="86"/>
      <c r="T293" s="87"/>
      <c r="U293" s="52"/>
      <c r="V293" s="52"/>
      <c r="W293" s="52"/>
      <c r="X293" s="52"/>
      <c r="Y293" s="52"/>
      <c r="Z293" s="52"/>
      <c r="AA293" s="52"/>
      <c r="AB293" s="52"/>
      <c r="AC293" s="52"/>
      <c r="AD293" s="52"/>
      <c r="AE293" s="52"/>
      <c r="AF293" s="53"/>
      <c r="AG293" s="53"/>
      <c r="AH293" s="53"/>
      <c r="AI293" s="53"/>
      <c r="AJ293" s="53"/>
    </row>
    <row r="294" spans="2:36" customFormat="1" ht="15.75" customHeight="1" x14ac:dyDescent="0.3">
      <c r="B294" s="43"/>
      <c r="C294" s="36"/>
      <c r="D294" s="36"/>
      <c r="E294" s="102"/>
      <c r="F294" s="102"/>
      <c r="G294" s="102"/>
      <c r="H294" s="102"/>
      <c r="I294" s="102"/>
      <c r="J294" s="103"/>
      <c r="K294" s="88"/>
      <c r="L294" s="89"/>
      <c r="M294" s="89"/>
      <c r="N294" s="89"/>
      <c r="O294" s="89"/>
      <c r="P294" s="89"/>
      <c r="Q294" s="89"/>
      <c r="R294" s="89"/>
      <c r="S294" s="89"/>
      <c r="T294" s="90"/>
      <c r="U294" s="52"/>
      <c r="V294" s="52"/>
      <c r="W294" s="52"/>
      <c r="X294" s="52"/>
      <c r="Y294" s="52"/>
      <c r="Z294" s="52"/>
      <c r="AA294" s="52"/>
      <c r="AB294" s="52"/>
      <c r="AC294" s="52"/>
      <c r="AD294" s="52"/>
      <c r="AE294" s="52"/>
      <c r="AF294" s="53"/>
      <c r="AG294" s="53"/>
      <c r="AH294" s="53"/>
      <c r="AI294" s="53"/>
      <c r="AJ294" s="53"/>
    </row>
    <row r="295" spans="2:36" customFormat="1" ht="15.75" customHeight="1" x14ac:dyDescent="0.3">
      <c r="B295" s="43"/>
      <c r="C295" s="36"/>
      <c r="D295" s="36"/>
      <c r="E295" s="102"/>
      <c r="F295" s="102"/>
      <c r="G295" s="102"/>
      <c r="H295" s="102"/>
      <c r="I295" s="102"/>
      <c r="J295" s="103"/>
      <c r="K295" s="88"/>
      <c r="L295" s="89"/>
      <c r="M295" s="89"/>
      <c r="N295" s="89"/>
      <c r="O295" s="89"/>
      <c r="P295" s="89"/>
      <c r="Q295" s="89"/>
      <c r="R295" s="89"/>
      <c r="S295" s="89"/>
      <c r="T295" s="90"/>
      <c r="U295" s="52"/>
      <c r="V295" s="52"/>
      <c r="W295" s="52"/>
      <c r="X295" s="52"/>
      <c r="Y295" s="52"/>
      <c r="Z295" s="52"/>
      <c r="AA295" s="52"/>
      <c r="AB295" s="52"/>
      <c r="AC295" s="52"/>
      <c r="AD295" s="52"/>
      <c r="AE295" s="52"/>
      <c r="AF295" s="53"/>
      <c r="AG295" s="53"/>
      <c r="AH295" s="53"/>
      <c r="AI295" s="53"/>
      <c r="AJ295" s="53"/>
    </row>
    <row r="296" spans="2:36" customFormat="1" ht="15.75" customHeight="1" x14ac:dyDescent="0.3">
      <c r="B296" s="43"/>
      <c r="C296" s="36"/>
      <c r="D296" s="36"/>
      <c r="E296" s="102"/>
      <c r="F296" s="102"/>
      <c r="G296" s="102"/>
      <c r="H296" s="102"/>
      <c r="I296" s="102"/>
      <c r="J296" s="103"/>
      <c r="K296" s="88"/>
      <c r="L296" s="89"/>
      <c r="M296" s="89"/>
      <c r="N296" s="89"/>
      <c r="O296" s="89"/>
      <c r="P296" s="89"/>
      <c r="Q296" s="89"/>
      <c r="R296" s="89"/>
      <c r="S296" s="89"/>
      <c r="T296" s="90"/>
      <c r="U296" s="52"/>
      <c r="V296" s="52"/>
      <c r="W296" s="52"/>
      <c r="X296" s="52"/>
      <c r="Y296" s="52"/>
      <c r="Z296" s="52"/>
      <c r="AA296" s="52"/>
      <c r="AB296" s="52"/>
      <c r="AC296" s="52"/>
      <c r="AD296" s="52"/>
      <c r="AE296" s="52"/>
      <c r="AF296" s="53"/>
      <c r="AG296" s="53"/>
      <c r="AH296" s="53"/>
      <c r="AI296" s="53"/>
      <c r="AJ296" s="53"/>
    </row>
    <row r="297" spans="2:36" customFormat="1" ht="15.75" customHeight="1" x14ac:dyDescent="0.3">
      <c r="B297" s="43"/>
      <c r="C297" s="36"/>
      <c r="D297" s="36"/>
      <c r="E297" s="102"/>
      <c r="F297" s="102"/>
      <c r="G297" s="102"/>
      <c r="H297" s="102"/>
      <c r="I297" s="102"/>
      <c r="J297" s="103"/>
      <c r="K297" s="88"/>
      <c r="L297" s="89"/>
      <c r="M297" s="89"/>
      <c r="N297" s="89"/>
      <c r="O297" s="89"/>
      <c r="P297" s="89"/>
      <c r="Q297" s="89"/>
      <c r="R297" s="89"/>
      <c r="S297" s="89"/>
      <c r="T297" s="90"/>
      <c r="U297" s="52"/>
      <c r="V297" s="52"/>
      <c r="W297" s="52"/>
      <c r="X297" s="52"/>
      <c r="Y297" s="52"/>
      <c r="Z297" s="52"/>
      <c r="AA297" s="52"/>
      <c r="AB297" s="52"/>
      <c r="AC297" s="52"/>
      <c r="AD297" s="52"/>
      <c r="AE297" s="52"/>
      <c r="AF297" s="53"/>
      <c r="AG297" s="53"/>
      <c r="AH297" s="53"/>
      <c r="AI297" s="53"/>
      <c r="AJ297" s="53"/>
    </row>
    <row r="298" spans="2:36" customFormat="1" ht="15.75" customHeight="1" x14ac:dyDescent="0.3">
      <c r="B298" s="43"/>
      <c r="C298" s="36"/>
      <c r="D298" s="36"/>
      <c r="E298" s="102"/>
      <c r="F298" s="102"/>
      <c r="G298" s="102"/>
      <c r="H298" s="102"/>
      <c r="I298" s="102"/>
      <c r="J298" s="103"/>
      <c r="K298" s="88"/>
      <c r="L298" s="89"/>
      <c r="M298" s="89"/>
      <c r="N298" s="89"/>
      <c r="O298" s="89"/>
      <c r="P298" s="89"/>
      <c r="Q298" s="89"/>
      <c r="R298" s="89"/>
      <c r="S298" s="89"/>
      <c r="T298" s="90"/>
      <c r="U298" s="52"/>
      <c r="V298" s="52"/>
      <c r="W298" s="52"/>
      <c r="X298" s="52"/>
      <c r="Y298" s="52"/>
      <c r="Z298" s="52"/>
      <c r="AA298" s="52"/>
      <c r="AB298" s="52"/>
      <c r="AC298" s="52"/>
      <c r="AD298" s="52"/>
      <c r="AE298" s="52"/>
      <c r="AF298" s="53"/>
      <c r="AG298" s="53"/>
      <c r="AH298" s="53"/>
      <c r="AI298" s="53"/>
      <c r="AJ298" s="53"/>
    </row>
    <row r="299" spans="2:36" customFormat="1" ht="15.75" customHeight="1" x14ac:dyDescent="0.3">
      <c r="B299" s="43"/>
      <c r="C299" s="36"/>
      <c r="D299" s="36"/>
      <c r="E299" s="102"/>
      <c r="F299" s="102"/>
      <c r="G299" s="102"/>
      <c r="H299" s="102"/>
      <c r="I299" s="102"/>
      <c r="J299" s="103"/>
      <c r="K299" s="88"/>
      <c r="L299" s="89"/>
      <c r="M299" s="89"/>
      <c r="N299" s="89"/>
      <c r="O299" s="89"/>
      <c r="P299" s="89"/>
      <c r="Q299" s="89"/>
      <c r="R299" s="89"/>
      <c r="S299" s="89"/>
      <c r="T299" s="90"/>
      <c r="U299" s="52"/>
      <c r="V299" s="52"/>
      <c r="W299" s="52"/>
      <c r="X299" s="52"/>
      <c r="Y299" s="52"/>
      <c r="Z299" s="52"/>
      <c r="AA299" s="52"/>
      <c r="AB299" s="52"/>
      <c r="AC299" s="52"/>
      <c r="AD299" s="52"/>
      <c r="AE299" s="52"/>
      <c r="AF299" s="53"/>
      <c r="AG299" s="53"/>
      <c r="AH299" s="53"/>
      <c r="AI299" s="53"/>
      <c r="AJ299" s="53"/>
    </row>
    <row r="300" spans="2:36" customFormat="1" ht="15.75" customHeight="1" x14ac:dyDescent="0.3">
      <c r="B300" s="43"/>
      <c r="C300" s="36"/>
      <c r="D300" s="36"/>
      <c r="E300" s="102"/>
      <c r="F300" s="102"/>
      <c r="G300" s="102"/>
      <c r="H300" s="102"/>
      <c r="I300" s="102"/>
      <c r="J300" s="103"/>
      <c r="K300" s="88"/>
      <c r="L300" s="89"/>
      <c r="M300" s="89"/>
      <c r="N300" s="89"/>
      <c r="O300" s="89"/>
      <c r="P300" s="89"/>
      <c r="Q300" s="89"/>
      <c r="R300" s="89"/>
      <c r="S300" s="89"/>
      <c r="T300" s="90"/>
      <c r="U300" s="52"/>
      <c r="V300" s="52"/>
      <c r="W300" s="52"/>
      <c r="X300" s="52"/>
      <c r="Y300" s="52"/>
      <c r="Z300" s="52"/>
      <c r="AA300" s="52"/>
      <c r="AB300" s="52"/>
      <c r="AC300" s="52"/>
      <c r="AD300" s="52"/>
      <c r="AE300" s="52"/>
      <c r="AF300" s="53"/>
      <c r="AG300" s="53"/>
      <c r="AH300" s="53"/>
      <c r="AI300" s="53"/>
      <c r="AJ300" s="53"/>
    </row>
    <row r="301" spans="2:36" customFormat="1" ht="15.75" customHeight="1" x14ac:dyDescent="0.3">
      <c r="B301" s="43"/>
      <c r="C301" s="36"/>
      <c r="D301" s="36"/>
      <c r="E301" s="102"/>
      <c r="F301" s="102"/>
      <c r="G301" s="102"/>
      <c r="H301" s="102"/>
      <c r="I301" s="102"/>
      <c r="J301" s="103"/>
      <c r="K301" s="88"/>
      <c r="L301" s="89"/>
      <c r="M301" s="89"/>
      <c r="N301" s="89"/>
      <c r="O301" s="89"/>
      <c r="P301" s="89"/>
      <c r="Q301" s="89"/>
      <c r="R301" s="89"/>
      <c r="S301" s="89"/>
      <c r="T301" s="90"/>
      <c r="U301" s="52"/>
      <c r="V301" s="52"/>
      <c r="W301" s="52"/>
      <c r="X301" s="52"/>
      <c r="Y301" s="52"/>
      <c r="Z301" s="52"/>
      <c r="AA301" s="52"/>
      <c r="AB301" s="52"/>
      <c r="AC301" s="52"/>
      <c r="AD301" s="52"/>
      <c r="AE301" s="52"/>
      <c r="AF301" s="53"/>
      <c r="AG301" s="53"/>
      <c r="AH301" s="53"/>
      <c r="AI301" s="53"/>
      <c r="AJ301" s="53"/>
    </row>
    <row r="302" spans="2:36" customFormat="1" ht="15.75" customHeight="1" thickBot="1" x14ac:dyDescent="0.35">
      <c r="B302" s="44"/>
      <c r="C302" s="45"/>
      <c r="D302" s="45"/>
      <c r="E302" s="104"/>
      <c r="F302" s="104"/>
      <c r="G302" s="104"/>
      <c r="H302" s="104"/>
      <c r="I302" s="104"/>
      <c r="J302" s="105"/>
      <c r="K302" s="91"/>
      <c r="L302" s="92"/>
      <c r="M302" s="92"/>
      <c r="N302" s="92"/>
      <c r="O302" s="92"/>
      <c r="P302" s="92"/>
      <c r="Q302" s="92"/>
      <c r="R302" s="92"/>
      <c r="S302" s="92"/>
      <c r="T302" s="93"/>
      <c r="U302" s="52"/>
      <c r="V302" s="52"/>
      <c r="W302" s="52"/>
      <c r="X302" s="52"/>
      <c r="Y302" s="52"/>
      <c r="Z302" s="52"/>
      <c r="AA302" s="52"/>
      <c r="AB302" s="52"/>
      <c r="AC302" s="52"/>
      <c r="AD302" s="52"/>
      <c r="AE302" s="52"/>
      <c r="AF302" s="53"/>
      <c r="AG302" s="53"/>
      <c r="AH302" s="53"/>
      <c r="AI302" s="53"/>
      <c r="AJ302" s="53"/>
    </row>
    <row r="303" spans="2:36" customFormat="1" ht="15.75" customHeight="1" thickBot="1" x14ac:dyDescent="0.35">
      <c r="B303" s="39"/>
      <c r="C303" s="39"/>
      <c r="D303" s="39"/>
      <c r="E303" s="39"/>
      <c r="F303" s="39"/>
      <c r="G303" s="39"/>
      <c r="H303" s="39"/>
      <c r="I303" s="39"/>
      <c r="J303" s="39"/>
      <c r="K303" s="38"/>
      <c r="L303" s="38"/>
      <c r="M303" s="38"/>
      <c r="N303" s="38"/>
      <c r="O303" s="38"/>
      <c r="P303" s="38"/>
      <c r="Q303" s="38"/>
      <c r="R303" s="38"/>
      <c r="S303" s="38"/>
      <c r="T303" s="61"/>
      <c r="U303" s="55"/>
      <c r="V303" s="55"/>
      <c r="W303" s="55"/>
      <c r="X303" s="55"/>
      <c r="Y303" s="55"/>
      <c r="Z303" s="55"/>
      <c r="AA303" s="55"/>
      <c r="AB303" s="55"/>
      <c r="AC303" s="55"/>
      <c r="AD303" s="55"/>
      <c r="AE303" s="55"/>
      <c r="AF303" s="53"/>
      <c r="AG303" s="53"/>
      <c r="AH303" s="53"/>
      <c r="AI303" s="53"/>
      <c r="AJ303" s="53"/>
    </row>
    <row r="304" spans="2:36" customFormat="1" ht="15.75" customHeight="1" x14ac:dyDescent="0.3">
      <c r="B304" s="76" t="str">
        <f>IF(OR(F214="",H214=""),"9º LUGAR",E27)</f>
        <v>9º LUGAR</v>
      </c>
      <c r="C304" s="77"/>
      <c r="D304" s="77"/>
      <c r="E304" s="77"/>
      <c r="F304" s="77"/>
      <c r="G304" s="77"/>
      <c r="H304" s="77"/>
      <c r="I304" s="77"/>
      <c r="J304" s="78"/>
      <c r="K304" s="85" t="s">
        <v>70</v>
      </c>
      <c r="L304" s="86"/>
      <c r="M304" s="86"/>
      <c r="N304" s="86"/>
      <c r="O304" s="86"/>
      <c r="P304" s="86"/>
      <c r="Q304" s="86"/>
      <c r="R304" s="86"/>
      <c r="S304" s="86"/>
      <c r="T304" s="87"/>
      <c r="U304" s="52"/>
      <c r="V304" s="52"/>
      <c r="W304" s="52"/>
      <c r="X304" s="52"/>
      <c r="Y304" s="52"/>
      <c r="Z304" s="52"/>
      <c r="AA304" s="52"/>
      <c r="AB304" s="52"/>
      <c r="AC304" s="52"/>
      <c r="AD304" s="52"/>
      <c r="AE304" s="52"/>
      <c r="AF304" s="53"/>
      <c r="AG304" s="53"/>
      <c r="AH304" s="53"/>
      <c r="AI304" s="53"/>
      <c r="AJ304" s="53"/>
    </row>
    <row r="305" spans="2:36" customFormat="1" ht="15.75" customHeight="1" x14ac:dyDescent="0.3">
      <c r="B305" s="79"/>
      <c r="C305" s="80"/>
      <c r="D305" s="80"/>
      <c r="E305" s="80"/>
      <c r="F305" s="80"/>
      <c r="G305" s="80"/>
      <c r="H305" s="80"/>
      <c r="I305" s="80"/>
      <c r="J305" s="81"/>
      <c r="K305" s="88"/>
      <c r="L305" s="89"/>
      <c r="M305" s="89"/>
      <c r="N305" s="89"/>
      <c r="O305" s="89"/>
      <c r="P305" s="89"/>
      <c r="Q305" s="89"/>
      <c r="R305" s="89"/>
      <c r="S305" s="89"/>
      <c r="T305" s="90"/>
      <c r="U305" s="52"/>
      <c r="V305" s="52"/>
      <c r="W305" s="52"/>
      <c r="X305" s="52"/>
      <c r="Y305" s="52"/>
      <c r="Z305" s="52"/>
      <c r="AA305" s="52"/>
      <c r="AB305" s="52"/>
      <c r="AC305" s="52"/>
      <c r="AD305" s="52"/>
      <c r="AE305" s="52"/>
      <c r="AF305" s="53"/>
      <c r="AG305" s="53"/>
      <c r="AH305" s="53"/>
      <c r="AI305" s="53"/>
      <c r="AJ305" s="53"/>
    </row>
    <row r="306" spans="2:36" customFormat="1" ht="15.75" customHeight="1" x14ac:dyDescent="0.3">
      <c r="B306" s="79"/>
      <c r="C306" s="80"/>
      <c r="D306" s="80"/>
      <c r="E306" s="80"/>
      <c r="F306" s="80"/>
      <c r="G306" s="80"/>
      <c r="H306" s="80"/>
      <c r="I306" s="80"/>
      <c r="J306" s="81"/>
      <c r="K306" s="88"/>
      <c r="L306" s="89"/>
      <c r="M306" s="89"/>
      <c r="N306" s="89"/>
      <c r="O306" s="89"/>
      <c r="P306" s="89"/>
      <c r="Q306" s="89"/>
      <c r="R306" s="89"/>
      <c r="S306" s="89"/>
      <c r="T306" s="90"/>
      <c r="U306" s="52"/>
      <c r="V306" s="52"/>
      <c r="W306" s="52"/>
      <c r="X306" s="52"/>
      <c r="Y306" s="52"/>
      <c r="Z306" s="52"/>
      <c r="AA306" s="52"/>
      <c r="AB306" s="52"/>
      <c r="AC306" s="52"/>
      <c r="AD306" s="52"/>
      <c r="AE306" s="52"/>
      <c r="AF306" s="53"/>
      <c r="AG306" s="53"/>
      <c r="AH306" s="53"/>
      <c r="AI306" s="53"/>
      <c r="AJ306" s="53"/>
    </row>
    <row r="307" spans="2:36" customFormat="1" ht="15.75" customHeight="1" x14ac:dyDescent="0.3">
      <c r="B307" s="79"/>
      <c r="C307" s="80"/>
      <c r="D307" s="80"/>
      <c r="E307" s="80"/>
      <c r="F307" s="80"/>
      <c r="G307" s="80"/>
      <c r="H307" s="80"/>
      <c r="I307" s="80"/>
      <c r="J307" s="81"/>
      <c r="K307" s="88"/>
      <c r="L307" s="89"/>
      <c r="M307" s="89"/>
      <c r="N307" s="89"/>
      <c r="O307" s="89"/>
      <c r="P307" s="89"/>
      <c r="Q307" s="89"/>
      <c r="R307" s="89"/>
      <c r="S307" s="89"/>
      <c r="T307" s="90"/>
      <c r="U307" s="52"/>
      <c r="V307" s="52"/>
      <c r="W307" s="52"/>
      <c r="X307" s="52"/>
      <c r="Y307" s="52"/>
      <c r="Z307" s="52"/>
      <c r="AA307" s="52"/>
      <c r="AB307" s="52"/>
      <c r="AC307" s="52"/>
      <c r="AD307" s="52"/>
      <c r="AE307" s="52"/>
      <c r="AF307" s="53"/>
      <c r="AG307" s="53"/>
      <c r="AH307" s="53"/>
      <c r="AI307" s="53"/>
      <c r="AJ307" s="53"/>
    </row>
    <row r="308" spans="2:36" customFormat="1" ht="15.75" customHeight="1" x14ac:dyDescent="0.3">
      <c r="B308" s="79"/>
      <c r="C308" s="80"/>
      <c r="D308" s="80"/>
      <c r="E308" s="80"/>
      <c r="F308" s="80"/>
      <c r="G308" s="80"/>
      <c r="H308" s="80"/>
      <c r="I308" s="80"/>
      <c r="J308" s="81"/>
      <c r="K308" s="88"/>
      <c r="L308" s="89"/>
      <c r="M308" s="89"/>
      <c r="N308" s="89"/>
      <c r="O308" s="89"/>
      <c r="P308" s="89"/>
      <c r="Q308" s="89"/>
      <c r="R308" s="89"/>
      <c r="S308" s="89"/>
      <c r="T308" s="90"/>
      <c r="U308" s="52"/>
      <c r="V308" s="52"/>
      <c r="W308" s="52"/>
      <c r="X308" s="52"/>
      <c r="Y308" s="52"/>
      <c r="Z308" s="52"/>
      <c r="AA308" s="52"/>
      <c r="AB308" s="52"/>
      <c r="AC308" s="52"/>
      <c r="AD308" s="52"/>
      <c r="AE308" s="52"/>
      <c r="AF308" s="53"/>
      <c r="AG308" s="53"/>
      <c r="AH308" s="53"/>
      <c r="AI308" s="53"/>
      <c r="AJ308" s="53"/>
    </row>
    <row r="309" spans="2:36" customFormat="1" ht="15.75" customHeight="1" x14ac:dyDescent="0.3">
      <c r="B309" s="79"/>
      <c r="C309" s="80"/>
      <c r="D309" s="80"/>
      <c r="E309" s="80"/>
      <c r="F309" s="80"/>
      <c r="G309" s="80"/>
      <c r="H309" s="80"/>
      <c r="I309" s="80"/>
      <c r="J309" s="81"/>
      <c r="K309" s="88"/>
      <c r="L309" s="89"/>
      <c r="M309" s="89"/>
      <c r="N309" s="89"/>
      <c r="O309" s="89"/>
      <c r="P309" s="89"/>
      <c r="Q309" s="89"/>
      <c r="R309" s="89"/>
      <c r="S309" s="89"/>
      <c r="T309" s="90"/>
      <c r="U309" s="52"/>
      <c r="V309" s="52"/>
      <c r="W309" s="52"/>
      <c r="X309" s="52"/>
      <c r="Y309" s="52"/>
      <c r="Z309" s="52"/>
      <c r="AA309" s="52"/>
      <c r="AB309" s="52"/>
      <c r="AC309" s="52"/>
      <c r="AD309" s="52"/>
      <c r="AE309" s="52"/>
      <c r="AF309" s="53"/>
      <c r="AG309" s="53"/>
      <c r="AH309" s="53"/>
      <c r="AI309" s="53"/>
      <c r="AJ309" s="53"/>
    </row>
    <row r="310" spans="2:36" customFormat="1" ht="15.75" customHeight="1" x14ac:dyDescent="0.3">
      <c r="B310" s="79"/>
      <c r="C310" s="80"/>
      <c r="D310" s="80"/>
      <c r="E310" s="80"/>
      <c r="F310" s="80"/>
      <c r="G310" s="80"/>
      <c r="H310" s="80"/>
      <c r="I310" s="80"/>
      <c r="J310" s="81"/>
      <c r="K310" s="88"/>
      <c r="L310" s="89"/>
      <c r="M310" s="89"/>
      <c r="N310" s="89"/>
      <c r="O310" s="89"/>
      <c r="P310" s="89"/>
      <c r="Q310" s="89"/>
      <c r="R310" s="89"/>
      <c r="S310" s="89"/>
      <c r="T310" s="90"/>
      <c r="U310" s="52"/>
      <c r="V310" s="52"/>
      <c r="W310" s="52"/>
      <c r="X310" s="52"/>
      <c r="Y310" s="52"/>
      <c r="Z310" s="52"/>
      <c r="AA310" s="52"/>
      <c r="AB310" s="52"/>
      <c r="AC310" s="52"/>
      <c r="AD310" s="52"/>
      <c r="AE310" s="52"/>
      <c r="AF310" s="53"/>
      <c r="AG310" s="53"/>
      <c r="AH310" s="53"/>
      <c r="AI310" s="53"/>
      <c r="AJ310" s="53"/>
    </row>
    <row r="311" spans="2:36" customFormat="1" ht="15.75" customHeight="1" x14ac:dyDescent="0.3">
      <c r="B311" s="79"/>
      <c r="C311" s="80"/>
      <c r="D311" s="80"/>
      <c r="E311" s="80"/>
      <c r="F311" s="80"/>
      <c r="G311" s="80"/>
      <c r="H311" s="80"/>
      <c r="I311" s="80"/>
      <c r="J311" s="81"/>
      <c r="K311" s="88"/>
      <c r="L311" s="89"/>
      <c r="M311" s="89"/>
      <c r="N311" s="89"/>
      <c r="O311" s="89"/>
      <c r="P311" s="89"/>
      <c r="Q311" s="89"/>
      <c r="R311" s="89"/>
      <c r="S311" s="89"/>
      <c r="T311" s="90"/>
      <c r="U311" s="52"/>
      <c r="V311" s="52"/>
      <c r="W311" s="52"/>
      <c r="X311" s="52"/>
      <c r="Y311" s="52"/>
      <c r="Z311" s="52"/>
      <c r="AA311" s="52"/>
      <c r="AB311" s="52"/>
      <c r="AC311" s="52"/>
      <c r="AD311" s="52"/>
      <c r="AE311" s="52"/>
      <c r="AF311" s="53"/>
      <c r="AG311" s="53"/>
      <c r="AH311" s="53"/>
      <c r="AI311" s="53"/>
      <c r="AJ311" s="53"/>
    </row>
    <row r="312" spans="2:36" customFormat="1" ht="15.75" customHeight="1" x14ac:dyDescent="0.3">
      <c r="B312" s="79"/>
      <c r="C312" s="80"/>
      <c r="D312" s="80"/>
      <c r="E312" s="80"/>
      <c r="F312" s="80"/>
      <c r="G312" s="80"/>
      <c r="H312" s="80"/>
      <c r="I312" s="80"/>
      <c r="J312" s="81"/>
      <c r="K312" s="88"/>
      <c r="L312" s="89"/>
      <c r="M312" s="89"/>
      <c r="N312" s="89"/>
      <c r="O312" s="89"/>
      <c r="P312" s="89"/>
      <c r="Q312" s="89"/>
      <c r="R312" s="89"/>
      <c r="S312" s="89"/>
      <c r="T312" s="90"/>
      <c r="U312" s="52"/>
      <c r="V312" s="52"/>
      <c r="W312" s="52"/>
      <c r="X312" s="52"/>
      <c r="Y312" s="52"/>
      <c r="Z312" s="52"/>
      <c r="AA312" s="52"/>
      <c r="AB312" s="52"/>
      <c r="AC312" s="52"/>
      <c r="AD312" s="52"/>
      <c r="AE312" s="52"/>
      <c r="AF312" s="53"/>
      <c r="AG312" s="53"/>
      <c r="AH312" s="53"/>
      <c r="AI312" s="53"/>
      <c r="AJ312" s="53"/>
    </row>
    <row r="313" spans="2:36" customFormat="1" ht="15.75" customHeight="1" thickBot="1" x14ac:dyDescent="0.35">
      <c r="B313" s="82"/>
      <c r="C313" s="83"/>
      <c r="D313" s="83"/>
      <c r="E313" s="83"/>
      <c r="F313" s="83"/>
      <c r="G313" s="83"/>
      <c r="H313" s="83"/>
      <c r="I313" s="83"/>
      <c r="J313" s="84"/>
      <c r="K313" s="91"/>
      <c r="L313" s="92"/>
      <c r="M313" s="92"/>
      <c r="N313" s="92"/>
      <c r="O313" s="92"/>
      <c r="P313" s="92"/>
      <c r="Q313" s="92"/>
      <c r="R313" s="92"/>
      <c r="S313" s="92"/>
      <c r="T313" s="93"/>
      <c r="U313" s="52"/>
      <c r="V313" s="52"/>
      <c r="W313" s="52"/>
      <c r="X313" s="52"/>
      <c r="Y313" s="52"/>
      <c r="Z313" s="52"/>
      <c r="AA313" s="52"/>
      <c r="AB313" s="52"/>
      <c r="AC313" s="52"/>
      <c r="AD313" s="52"/>
      <c r="AE313" s="52"/>
      <c r="AF313" s="53"/>
      <c r="AG313" s="53"/>
      <c r="AH313" s="53"/>
      <c r="AI313" s="53"/>
      <c r="AJ313" s="53"/>
    </row>
    <row r="314" spans="2:36" customFormat="1" ht="15.75" customHeight="1" thickBot="1" x14ac:dyDescent="0.35">
      <c r="B314" s="39"/>
      <c r="C314" s="39"/>
      <c r="D314" s="39"/>
      <c r="E314" s="39"/>
      <c r="F314" s="39"/>
      <c r="G314" s="39"/>
      <c r="H314" s="39"/>
      <c r="I314" s="39"/>
      <c r="J314" s="39"/>
      <c r="K314" s="38"/>
      <c r="L314" s="38"/>
      <c r="M314" s="38"/>
      <c r="N314" s="38"/>
      <c r="O314" s="38"/>
      <c r="P314" s="38"/>
      <c r="Q314" s="38"/>
      <c r="R314" s="38"/>
      <c r="S314" s="38"/>
      <c r="T314" s="61"/>
      <c r="U314" s="55"/>
      <c r="V314" s="55"/>
      <c r="W314" s="55"/>
      <c r="X314" s="55"/>
      <c r="Y314" s="55"/>
      <c r="Z314" s="55"/>
      <c r="AA314" s="55"/>
      <c r="AB314" s="55"/>
      <c r="AC314" s="55"/>
      <c r="AD314" s="55"/>
      <c r="AE314" s="55"/>
      <c r="AF314" s="53"/>
      <c r="AG314" s="53"/>
      <c r="AH314" s="53"/>
      <c r="AI314" s="53"/>
      <c r="AJ314" s="53"/>
    </row>
    <row r="315" spans="2:36" customFormat="1" ht="15.75" customHeight="1" x14ac:dyDescent="0.3">
      <c r="B315" s="76" t="str">
        <f>IF(OR(F214="",H214=""),"10º LUGAR",E28)</f>
        <v>10º LUGAR</v>
      </c>
      <c r="C315" s="77"/>
      <c r="D315" s="77"/>
      <c r="E315" s="77"/>
      <c r="F315" s="77"/>
      <c r="G315" s="77"/>
      <c r="H315" s="77"/>
      <c r="I315" s="77"/>
      <c r="J315" s="78"/>
      <c r="K315" s="85" t="s">
        <v>71</v>
      </c>
      <c r="L315" s="86"/>
      <c r="M315" s="86"/>
      <c r="N315" s="86"/>
      <c r="O315" s="86"/>
      <c r="P315" s="86"/>
      <c r="Q315" s="86"/>
      <c r="R315" s="86"/>
      <c r="S315" s="86"/>
      <c r="T315" s="87"/>
      <c r="U315" s="52"/>
      <c r="V315" s="52"/>
      <c r="W315" s="52"/>
      <c r="X315" s="52"/>
      <c r="Y315" s="52"/>
      <c r="Z315" s="52"/>
      <c r="AA315" s="52"/>
      <c r="AB315" s="52"/>
      <c r="AC315" s="52"/>
      <c r="AD315" s="52"/>
      <c r="AE315" s="52"/>
      <c r="AF315" s="53"/>
      <c r="AG315" s="53"/>
      <c r="AH315" s="53"/>
      <c r="AI315" s="53"/>
      <c r="AJ315" s="53"/>
    </row>
    <row r="316" spans="2:36" customFormat="1" ht="15.75" customHeight="1" x14ac:dyDescent="0.3">
      <c r="B316" s="79"/>
      <c r="C316" s="80"/>
      <c r="D316" s="80"/>
      <c r="E316" s="80"/>
      <c r="F316" s="80"/>
      <c r="G316" s="80"/>
      <c r="H316" s="80"/>
      <c r="I316" s="80"/>
      <c r="J316" s="81"/>
      <c r="K316" s="88"/>
      <c r="L316" s="89"/>
      <c r="M316" s="89"/>
      <c r="N316" s="89"/>
      <c r="O316" s="89"/>
      <c r="P316" s="89"/>
      <c r="Q316" s="89"/>
      <c r="R316" s="89"/>
      <c r="S316" s="89"/>
      <c r="T316" s="90"/>
      <c r="U316" s="52"/>
      <c r="V316" s="52"/>
      <c r="W316" s="52"/>
      <c r="X316" s="52"/>
      <c r="Y316" s="52"/>
      <c r="Z316" s="52"/>
      <c r="AA316" s="52"/>
      <c r="AB316" s="52"/>
      <c r="AC316" s="52"/>
      <c r="AD316" s="52"/>
      <c r="AE316" s="52"/>
      <c r="AF316" s="53"/>
      <c r="AG316" s="53"/>
      <c r="AH316" s="53"/>
      <c r="AI316" s="53"/>
      <c r="AJ316" s="53"/>
    </row>
    <row r="317" spans="2:36" customFormat="1" ht="15.75" customHeight="1" x14ac:dyDescent="0.3">
      <c r="B317" s="79"/>
      <c r="C317" s="80"/>
      <c r="D317" s="80"/>
      <c r="E317" s="80"/>
      <c r="F317" s="80"/>
      <c r="G317" s="80"/>
      <c r="H317" s="80"/>
      <c r="I317" s="80"/>
      <c r="J317" s="81"/>
      <c r="K317" s="88"/>
      <c r="L317" s="89"/>
      <c r="M317" s="89"/>
      <c r="N317" s="89"/>
      <c r="O317" s="89"/>
      <c r="P317" s="89"/>
      <c r="Q317" s="89"/>
      <c r="R317" s="89"/>
      <c r="S317" s="89"/>
      <c r="T317" s="90"/>
      <c r="U317" s="52"/>
      <c r="V317" s="52"/>
      <c r="W317" s="52"/>
      <c r="X317" s="52"/>
      <c r="Y317" s="52"/>
      <c r="Z317" s="52"/>
      <c r="AA317" s="52"/>
      <c r="AB317" s="52"/>
      <c r="AC317" s="52"/>
      <c r="AD317" s="52"/>
      <c r="AE317" s="52"/>
      <c r="AF317" s="53"/>
      <c r="AG317" s="53"/>
      <c r="AH317" s="53"/>
      <c r="AI317" s="53"/>
      <c r="AJ317" s="53"/>
    </row>
    <row r="318" spans="2:36" customFormat="1" ht="15.75" customHeight="1" x14ac:dyDescent="0.3">
      <c r="B318" s="79"/>
      <c r="C318" s="80"/>
      <c r="D318" s="80"/>
      <c r="E318" s="80"/>
      <c r="F318" s="80"/>
      <c r="G318" s="80"/>
      <c r="H318" s="80"/>
      <c r="I318" s="80"/>
      <c r="J318" s="81"/>
      <c r="K318" s="88"/>
      <c r="L318" s="89"/>
      <c r="M318" s="89"/>
      <c r="N318" s="89"/>
      <c r="O318" s="89"/>
      <c r="P318" s="89"/>
      <c r="Q318" s="89"/>
      <c r="R318" s="89"/>
      <c r="S318" s="89"/>
      <c r="T318" s="90"/>
      <c r="U318" s="52"/>
      <c r="V318" s="52"/>
      <c r="W318" s="52"/>
      <c r="X318" s="52"/>
      <c r="Y318" s="52"/>
      <c r="Z318" s="52"/>
      <c r="AA318" s="52"/>
      <c r="AB318" s="52"/>
      <c r="AC318" s="52"/>
      <c r="AD318" s="52"/>
      <c r="AE318" s="52"/>
      <c r="AF318" s="53"/>
      <c r="AG318" s="53"/>
      <c r="AH318" s="53"/>
      <c r="AI318" s="53"/>
      <c r="AJ318" s="53"/>
    </row>
    <row r="319" spans="2:36" customFormat="1" ht="15.75" customHeight="1" x14ac:dyDescent="0.3">
      <c r="B319" s="79"/>
      <c r="C319" s="80"/>
      <c r="D319" s="80"/>
      <c r="E319" s="80"/>
      <c r="F319" s="80"/>
      <c r="G319" s="80"/>
      <c r="H319" s="80"/>
      <c r="I319" s="80"/>
      <c r="J319" s="81"/>
      <c r="K319" s="88"/>
      <c r="L319" s="89"/>
      <c r="M319" s="89"/>
      <c r="N319" s="89"/>
      <c r="O319" s="89"/>
      <c r="P319" s="89"/>
      <c r="Q319" s="89"/>
      <c r="R319" s="89"/>
      <c r="S319" s="89"/>
      <c r="T319" s="90"/>
      <c r="U319" s="52"/>
      <c r="V319" s="52"/>
      <c r="W319" s="52"/>
      <c r="X319" s="52"/>
      <c r="Y319" s="52"/>
      <c r="Z319" s="52"/>
      <c r="AA319" s="52"/>
      <c r="AB319" s="52"/>
      <c r="AC319" s="52"/>
      <c r="AD319" s="52"/>
      <c r="AE319" s="52"/>
      <c r="AF319" s="53"/>
      <c r="AG319" s="53"/>
      <c r="AH319" s="53"/>
      <c r="AI319" s="53"/>
      <c r="AJ319" s="53"/>
    </row>
    <row r="320" spans="2:36" customFormat="1" ht="15.75" customHeight="1" x14ac:dyDescent="0.3">
      <c r="B320" s="79"/>
      <c r="C320" s="80"/>
      <c r="D320" s="80"/>
      <c r="E320" s="80"/>
      <c r="F320" s="80"/>
      <c r="G320" s="80"/>
      <c r="H320" s="80"/>
      <c r="I320" s="80"/>
      <c r="J320" s="81"/>
      <c r="K320" s="88"/>
      <c r="L320" s="89"/>
      <c r="M320" s="89"/>
      <c r="N320" s="89"/>
      <c r="O320" s="89"/>
      <c r="P320" s="89"/>
      <c r="Q320" s="89"/>
      <c r="R320" s="89"/>
      <c r="S320" s="89"/>
      <c r="T320" s="90"/>
      <c r="U320" s="52"/>
      <c r="V320" s="52"/>
      <c r="W320" s="52"/>
      <c r="X320" s="52"/>
      <c r="Y320" s="52"/>
      <c r="Z320" s="52"/>
      <c r="AA320" s="52"/>
      <c r="AB320" s="52"/>
      <c r="AC320" s="52"/>
      <c r="AD320" s="52"/>
      <c r="AE320" s="52"/>
      <c r="AF320" s="53"/>
      <c r="AG320" s="53"/>
      <c r="AH320" s="53"/>
      <c r="AI320" s="53"/>
      <c r="AJ320" s="53"/>
    </row>
    <row r="321" spans="2:36" customFormat="1" ht="15.75" customHeight="1" x14ac:dyDescent="0.3">
      <c r="B321" s="79"/>
      <c r="C321" s="80"/>
      <c r="D321" s="80"/>
      <c r="E321" s="80"/>
      <c r="F321" s="80"/>
      <c r="G321" s="80"/>
      <c r="H321" s="80"/>
      <c r="I321" s="80"/>
      <c r="J321" s="81"/>
      <c r="K321" s="88"/>
      <c r="L321" s="89"/>
      <c r="M321" s="89"/>
      <c r="N321" s="89"/>
      <c r="O321" s="89"/>
      <c r="P321" s="89"/>
      <c r="Q321" s="89"/>
      <c r="R321" s="89"/>
      <c r="S321" s="89"/>
      <c r="T321" s="90"/>
      <c r="U321" s="52"/>
      <c r="V321" s="52"/>
      <c r="W321" s="52"/>
      <c r="X321" s="52"/>
      <c r="Y321" s="52"/>
      <c r="Z321" s="52"/>
      <c r="AA321" s="52"/>
      <c r="AB321" s="52"/>
      <c r="AC321" s="52"/>
      <c r="AD321" s="52"/>
      <c r="AE321" s="52"/>
      <c r="AF321" s="53"/>
      <c r="AG321" s="53"/>
      <c r="AH321" s="53"/>
      <c r="AI321" s="53"/>
      <c r="AJ321" s="53"/>
    </row>
    <row r="322" spans="2:36" customFormat="1" ht="15.75" customHeight="1" x14ac:dyDescent="0.3">
      <c r="B322" s="79"/>
      <c r="C322" s="80"/>
      <c r="D322" s="80"/>
      <c r="E322" s="80"/>
      <c r="F322" s="80"/>
      <c r="G322" s="80"/>
      <c r="H322" s="80"/>
      <c r="I322" s="80"/>
      <c r="J322" s="81"/>
      <c r="K322" s="88"/>
      <c r="L322" s="89"/>
      <c r="M322" s="89"/>
      <c r="N322" s="89"/>
      <c r="O322" s="89"/>
      <c r="P322" s="89"/>
      <c r="Q322" s="89"/>
      <c r="R322" s="89"/>
      <c r="S322" s="89"/>
      <c r="T322" s="90"/>
      <c r="U322" s="52"/>
      <c r="V322" s="52"/>
      <c r="W322" s="52"/>
      <c r="X322" s="52"/>
      <c r="Y322" s="52"/>
      <c r="Z322" s="52"/>
      <c r="AA322" s="52"/>
      <c r="AB322" s="52"/>
      <c r="AC322" s="52"/>
      <c r="AD322" s="52"/>
      <c r="AE322" s="52"/>
      <c r="AF322" s="53"/>
      <c r="AG322" s="53"/>
      <c r="AH322" s="53"/>
      <c r="AI322" s="53"/>
      <c r="AJ322" s="53"/>
    </row>
    <row r="323" spans="2:36" customFormat="1" ht="15.75" customHeight="1" x14ac:dyDescent="0.3">
      <c r="B323" s="79"/>
      <c r="C323" s="80"/>
      <c r="D323" s="80"/>
      <c r="E323" s="80"/>
      <c r="F323" s="80"/>
      <c r="G323" s="80"/>
      <c r="H323" s="80"/>
      <c r="I323" s="80"/>
      <c r="J323" s="81"/>
      <c r="K323" s="88"/>
      <c r="L323" s="89"/>
      <c r="M323" s="89"/>
      <c r="N323" s="89"/>
      <c r="O323" s="89"/>
      <c r="P323" s="89"/>
      <c r="Q323" s="89"/>
      <c r="R323" s="89"/>
      <c r="S323" s="89"/>
      <c r="T323" s="90"/>
      <c r="U323" s="52"/>
      <c r="V323" s="52"/>
      <c r="W323" s="52"/>
      <c r="X323" s="52"/>
      <c r="Y323" s="52"/>
      <c r="Z323" s="52"/>
      <c r="AA323" s="52"/>
      <c r="AB323" s="52"/>
      <c r="AC323" s="52"/>
      <c r="AD323" s="52"/>
      <c r="AE323" s="52"/>
      <c r="AF323" s="53"/>
      <c r="AG323" s="53"/>
      <c r="AH323" s="53"/>
      <c r="AI323" s="53"/>
      <c r="AJ323" s="53"/>
    </row>
    <row r="324" spans="2:36" customFormat="1" ht="15.75" customHeight="1" thickBot="1" x14ac:dyDescent="0.35">
      <c r="B324" s="82"/>
      <c r="C324" s="83"/>
      <c r="D324" s="83"/>
      <c r="E324" s="83"/>
      <c r="F324" s="83"/>
      <c r="G324" s="83"/>
      <c r="H324" s="83"/>
      <c r="I324" s="83"/>
      <c r="J324" s="84"/>
      <c r="K324" s="91"/>
      <c r="L324" s="92"/>
      <c r="M324" s="92"/>
      <c r="N324" s="92"/>
      <c r="O324" s="92"/>
      <c r="P324" s="92"/>
      <c r="Q324" s="92"/>
      <c r="R324" s="92"/>
      <c r="S324" s="92"/>
      <c r="T324" s="93"/>
      <c r="U324" s="52"/>
      <c r="V324" s="52"/>
      <c r="W324" s="52"/>
      <c r="X324" s="52"/>
      <c r="Y324" s="52"/>
      <c r="Z324" s="52"/>
      <c r="AA324" s="52"/>
      <c r="AB324" s="52"/>
      <c r="AC324" s="52"/>
      <c r="AD324" s="52"/>
      <c r="AE324" s="52"/>
      <c r="AF324" s="53"/>
      <c r="AG324" s="53"/>
      <c r="AH324" s="53"/>
      <c r="AI324" s="53"/>
      <c r="AJ324" s="53"/>
    </row>
    <row r="325" spans="2:36" customFormat="1" ht="15.75" customHeight="1" thickBot="1" x14ac:dyDescent="0.35">
      <c r="B325" s="39"/>
      <c r="C325" s="39"/>
      <c r="D325" s="39"/>
      <c r="E325" s="39"/>
      <c r="F325" s="39"/>
      <c r="G325" s="39"/>
      <c r="H325" s="39"/>
      <c r="I325" s="39"/>
      <c r="J325" s="39"/>
      <c r="K325" s="38"/>
      <c r="L325" s="38"/>
      <c r="M325" s="38"/>
      <c r="N325" s="38"/>
      <c r="O325" s="38"/>
      <c r="P325" s="38"/>
      <c r="Q325" s="38"/>
      <c r="R325" s="38"/>
      <c r="S325" s="38"/>
      <c r="T325" s="61"/>
      <c r="U325" s="55"/>
      <c r="V325" s="55"/>
      <c r="W325" s="55"/>
      <c r="X325" s="55"/>
      <c r="Y325" s="55"/>
      <c r="Z325" s="55"/>
      <c r="AA325" s="55"/>
      <c r="AB325" s="55"/>
      <c r="AC325" s="55"/>
      <c r="AD325" s="55"/>
      <c r="AE325" s="55"/>
      <c r="AF325" s="53"/>
      <c r="AG325" s="53"/>
      <c r="AH325" s="53"/>
      <c r="AI325" s="53"/>
      <c r="AJ325" s="53"/>
    </row>
    <row r="326" spans="2:36" customFormat="1" ht="15.75" customHeight="1" x14ac:dyDescent="0.3">
      <c r="B326" s="46"/>
      <c r="C326" s="42"/>
      <c r="D326" s="42"/>
      <c r="E326" s="100" t="str">
        <f>IF(OR(F214="",H214=""),"11º LUGAR",E29)</f>
        <v>11º LUGAR</v>
      </c>
      <c r="F326" s="100"/>
      <c r="G326" s="100"/>
      <c r="H326" s="100"/>
      <c r="I326" s="100"/>
      <c r="J326" s="101"/>
      <c r="K326" s="85" t="s">
        <v>65</v>
      </c>
      <c r="L326" s="86"/>
      <c r="M326" s="86"/>
      <c r="N326" s="86"/>
      <c r="O326" s="86"/>
      <c r="P326" s="86"/>
      <c r="Q326" s="86"/>
      <c r="R326" s="86"/>
      <c r="S326" s="86"/>
      <c r="T326" s="87"/>
      <c r="U326" s="52"/>
      <c r="V326" s="52"/>
      <c r="W326" s="52"/>
      <c r="X326" s="52"/>
      <c r="Y326" s="52"/>
      <c r="Z326" s="52"/>
      <c r="AA326" s="52"/>
      <c r="AB326" s="52"/>
      <c r="AC326" s="52"/>
      <c r="AD326" s="52"/>
      <c r="AE326" s="52"/>
      <c r="AF326" s="53"/>
      <c r="AG326" s="53"/>
      <c r="AH326" s="53"/>
      <c r="AI326" s="53"/>
      <c r="AJ326" s="53"/>
    </row>
    <row r="327" spans="2:36" customFormat="1" ht="15.75" customHeight="1" x14ac:dyDescent="0.3">
      <c r="B327" s="43"/>
      <c r="C327" s="36"/>
      <c r="D327" s="36"/>
      <c r="E327" s="102"/>
      <c r="F327" s="102"/>
      <c r="G327" s="102"/>
      <c r="H327" s="102"/>
      <c r="I327" s="102"/>
      <c r="J327" s="103"/>
      <c r="K327" s="88"/>
      <c r="L327" s="89"/>
      <c r="M327" s="89"/>
      <c r="N327" s="89"/>
      <c r="O327" s="89"/>
      <c r="P327" s="89"/>
      <c r="Q327" s="89"/>
      <c r="R327" s="89"/>
      <c r="S327" s="89"/>
      <c r="T327" s="90"/>
      <c r="U327" s="52"/>
      <c r="V327" s="52"/>
      <c r="W327" s="52"/>
      <c r="X327" s="52"/>
      <c r="Y327" s="52"/>
      <c r="Z327" s="52"/>
      <c r="AA327" s="52"/>
      <c r="AB327" s="52"/>
      <c r="AC327" s="52"/>
      <c r="AD327" s="52"/>
      <c r="AE327" s="52"/>
      <c r="AF327" s="53"/>
      <c r="AG327" s="53"/>
      <c r="AH327" s="53"/>
      <c r="AI327" s="53"/>
      <c r="AJ327" s="53"/>
    </row>
    <row r="328" spans="2:36" customFormat="1" ht="15.75" customHeight="1" x14ac:dyDescent="0.3">
      <c r="B328" s="43"/>
      <c r="C328" s="36"/>
      <c r="D328" s="36"/>
      <c r="E328" s="102"/>
      <c r="F328" s="102"/>
      <c r="G328" s="102"/>
      <c r="H328" s="102"/>
      <c r="I328" s="102"/>
      <c r="J328" s="103"/>
      <c r="K328" s="88"/>
      <c r="L328" s="89"/>
      <c r="M328" s="89"/>
      <c r="N328" s="89"/>
      <c r="O328" s="89"/>
      <c r="P328" s="89"/>
      <c r="Q328" s="89"/>
      <c r="R328" s="89"/>
      <c r="S328" s="89"/>
      <c r="T328" s="90"/>
      <c r="U328" s="52"/>
      <c r="V328" s="52"/>
      <c r="W328" s="52"/>
      <c r="X328" s="52"/>
      <c r="Y328" s="52"/>
      <c r="Z328" s="52"/>
      <c r="AA328" s="52"/>
      <c r="AB328" s="52"/>
      <c r="AC328" s="52"/>
      <c r="AD328" s="52"/>
      <c r="AE328" s="52"/>
      <c r="AF328" s="53"/>
      <c r="AG328" s="53"/>
      <c r="AH328" s="53"/>
      <c r="AI328" s="53"/>
      <c r="AJ328" s="53"/>
    </row>
    <row r="329" spans="2:36" customFormat="1" ht="15.75" customHeight="1" x14ac:dyDescent="0.3">
      <c r="B329" s="43"/>
      <c r="C329" s="36"/>
      <c r="D329" s="36"/>
      <c r="E329" s="102"/>
      <c r="F329" s="102"/>
      <c r="G329" s="102"/>
      <c r="H329" s="102"/>
      <c r="I329" s="102"/>
      <c r="J329" s="103"/>
      <c r="K329" s="88"/>
      <c r="L329" s="89"/>
      <c r="M329" s="89"/>
      <c r="N329" s="89"/>
      <c r="O329" s="89"/>
      <c r="P329" s="89"/>
      <c r="Q329" s="89"/>
      <c r="R329" s="89"/>
      <c r="S329" s="89"/>
      <c r="T329" s="90"/>
      <c r="U329" s="52"/>
      <c r="V329" s="52"/>
      <c r="W329" s="52"/>
      <c r="X329" s="52"/>
      <c r="Y329" s="52"/>
      <c r="Z329" s="52"/>
      <c r="AA329" s="52"/>
      <c r="AB329" s="52"/>
      <c r="AC329" s="52"/>
      <c r="AD329" s="52"/>
      <c r="AE329" s="52"/>
      <c r="AF329" s="53"/>
      <c r="AG329" s="53"/>
      <c r="AH329" s="53"/>
      <c r="AI329" s="53"/>
      <c r="AJ329" s="53"/>
    </row>
    <row r="330" spans="2:36" customFormat="1" ht="15.75" customHeight="1" x14ac:dyDescent="0.3">
      <c r="B330" s="43"/>
      <c r="C330" s="36"/>
      <c r="D330" s="36"/>
      <c r="E330" s="102"/>
      <c r="F330" s="102"/>
      <c r="G330" s="102"/>
      <c r="H330" s="102"/>
      <c r="I330" s="102"/>
      <c r="J330" s="103"/>
      <c r="K330" s="88"/>
      <c r="L330" s="89"/>
      <c r="M330" s="89"/>
      <c r="N330" s="89"/>
      <c r="O330" s="89"/>
      <c r="P330" s="89"/>
      <c r="Q330" s="89"/>
      <c r="R330" s="89"/>
      <c r="S330" s="89"/>
      <c r="T330" s="90"/>
      <c r="U330" s="52"/>
      <c r="V330" s="52"/>
      <c r="W330" s="52"/>
      <c r="X330" s="52"/>
      <c r="Y330" s="52"/>
      <c r="Z330" s="52"/>
      <c r="AA330" s="52"/>
      <c r="AB330" s="52"/>
      <c r="AC330" s="52"/>
      <c r="AD330" s="52"/>
      <c r="AE330" s="52"/>
      <c r="AF330" s="53"/>
      <c r="AG330" s="53"/>
      <c r="AH330" s="53"/>
      <c r="AI330" s="53"/>
      <c r="AJ330" s="53"/>
    </row>
    <row r="331" spans="2:36" customFormat="1" ht="15.75" customHeight="1" x14ac:dyDescent="0.3">
      <c r="B331" s="43"/>
      <c r="C331" s="36"/>
      <c r="D331" s="36"/>
      <c r="E331" s="102"/>
      <c r="F331" s="102"/>
      <c r="G331" s="102"/>
      <c r="H331" s="102"/>
      <c r="I331" s="102"/>
      <c r="J331" s="103"/>
      <c r="K331" s="88"/>
      <c r="L331" s="89"/>
      <c r="M331" s="89"/>
      <c r="N331" s="89"/>
      <c r="O331" s="89"/>
      <c r="P331" s="89"/>
      <c r="Q331" s="89"/>
      <c r="R331" s="89"/>
      <c r="S331" s="89"/>
      <c r="T331" s="90"/>
      <c r="U331" s="52"/>
      <c r="V331" s="52"/>
      <c r="W331" s="52"/>
      <c r="X331" s="52"/>
      <c r="Y331" s="52"/>
      <c r="Z331" s="52"/>
      <c r="AA331" s="52"/>
      <c r="AB331" s="52"/>
      <c r="AC331" s="52"/>
      <c r="AD331" s="52"/>
      <c r="AE331" s="52"/>
      <c r="AF331" s="53"/>
      <c r="AG331" s="53"/>
      <c r="AH331" s="53"/>
      <c r="AI331" s="53"/>
      <c r="AJ331" s="53"/>
    </row>
    <row r="332" spans="2:36" customFormat="1" ht="15.75" customHeight="1" x14ac:dyDescent="0.3">
      <c r="B332" s="43"/>
      <c r="C332" s="36"/>
      <c r="D332" s="36"/>
      <c r="E332" s="102"/>
      <c r="F332" s="102"/>
      <c r="G332" s="102"/>
      <c r="H332" s="102"/>
      <c r="I332" s="102"/>
      <c r="J332" s="103"/>
      <c r="K332" s="88"/>
      <c r="L332" s="89"/>
      <c r="M332" s="89"/>
      <c r="N332" s="89"/>
      <c r="O332" s="89"/>
      <c r="P332" s="89"/>
      <c r="Q332" s="89"/>
      <c r="R332" s="89"/>
      <c r="S332" s="89"/>
      <c r="T332" s="90"/>
      <c r="U332" s="52"/>
      <c r="V332" s="52"/>
      <c r="W332" s="52"/>
      <c r="X332" s="52"/>
      <c r="Y332" s="52"/>
      <c r="Z332" s="52"/>
      <c r="AA332" s="52"/>
      <c r="AB332" s="52"/>
      <c r="AC332" s="52"/>
      <c r="AD332" s="52"/>
      <c r="AE332" s="52"/>
      <c r="AF332" s="53"/>
      <c r="AG332" s="53"/>
      <c r="AH332" s="53"/>
      <c r="AI332" s="53"/>
      <c r="AJ332" s="53"/>
    </row>
    <row r="333" spans="2:36" customFormat="1" ht="15.75" customHeight="1" x14ac:dyDescent="0.3">
      <c r="B333" s="43"/>
      <c r="C333" s="36"/>
      <c r="D333" s="36"/>
      <c r="E333" s="102"/>
      <c r="F333" s="102"/>
      <c r="G333" s="102"/>
      <c r="H333" s="102"/>
      <c r="I333" s="102"/>
      <c r="J333" s="103"/>
      <c r="K333" s="88"/>
      <c r="L333" s="89"/>
      <c r="M333" s="89"/>
      <c r="N333" s="89"/>
      <c r="O333" s="89"/>
      <c r="P333" s="89"/>
      <c r="Q333" s="89"/>
      <c r="R333" s="89"/>
      <c r="S333" s="89"/>
      <c r="T333" s="90"/>
      <c r="U333" s="52"/>
      <c r="V333" s="52"/>
      <c r="W333" s="52"/>
      <c r="X333" s="52"/>
      <c r="Y333" s="52"/>
      <c r="Z333" s="52"/>
      <c r="AA333" s="52"/>
      <c r="AB333" s="52"/>
      <c r="AC333" s="52"/>
      <c r="AD333" s="52"/>
      <c r="AE333" s="52"/>
      <c r="AF333" s="53"/>
      <c r="AG333" s="53"/>
      <c r="AH333" s="53"/>
      <c r="AI333" s="53"/>
      <c r="AJ333" s="53"/>
    </row>
    <row r="334" spans="2:36" customFormat="1" ht="15.75" customHeight="1" x14ac:dyDescent="0.3">
      <c r="B334" s="43"/>
      <c r="C334" s="36"/>
      <c r="D334" s="36"/>
      <c r="E334" s="102"/>
      <c r="F334" s="102"/>
      <c r="G334" s="102"/>
      <c r="H334" s="102"/>
      <c r="I334" s="102"/>
      <c r="J334" s="103"/>
      <c r="K334" s="88"/>
      <c r="L334" s="89"/>
      <c r="M334" s="89"/>
      <c r="N334" s="89"/>
      <c r="O334" s="89"/>
      <c r="P334" s="89"/>
      <c r="Q334" s="89"/>
      <c r="R334" s="89"/>
      <c r="S334" s="89"/>
      <c r="T334" s="90"/>
      <c r="U334" s="52"/>
      <c r="V334" s="52"/>
      <c r="W334" s="52"/>
      <c r="X334" s="52"/>
      <c r="Y334" s="52"/>
      <c r="Z334" s="52"/>
      <c r="AA334" s="52"/>
      <c r="AB334" s="52"/>
      <c r="AC334" s="52"/>
      <c r="AD334" s="52"/>
      <c r="AE334" s="52"/>
      <c r="AF334" s="53"/>
      <c r="AG334" s="53"/>
      <c r="AH334" s="53"/>
      <c r="AI334" s="53"/>
      <c r="AJ334" s="53"/>
    </row>
    <row r="335" spans="2:36" customFormat="1" ht="15.75" customHeight="1" thickBot="1" x14ac:dyDescent="0.35">
      <c r="B335" s="44"/>
      <c r="C335" s="45"/>
      <c r="D335" s="45"/>
      <c r="E335" s="104"/>
      <c r="F335" s="104"/>
      <c r="G335" s="104"/>
      <c r="H335" s="104"/>
      <c r="I335" s="104"/>
      <c r="J335" s="105"/>
      <c r="K335" s="91"/>
      <c r="L335" s="92"/>
      <c r="M335" s="92"/>
      <c r="N335" s="92"/>
      <c r="O335" s="92"/>
      <c r="P335" s="92"/>
      <c r="Q335" s="92"/>
      <c r="R335" s="92"/>
      <c r="S335" s="92"/>
      <c r="T335" s="93"/>
      <c r="U335" s="52"/>
      <c r="V335" s="52"/>
      <c r="W335" s="52"/>
      <c r="X335" s="52"/>
      <c r="Y335" s="52"/>
      <c r="Z335" s="52"/>
      <c r="AA335" s="52"/>
      <c r="AB335" s="52"/>
      <c r="AC335" s="52"/>
      <c r="AD335" s="52"/>
      <c r="AE335" s="52"/>
      <c r="AF335" s="53"/>
      <c r="AG335" s="53"/>
      <c r="AH335" s="53"/>
      <c r="AI335" s="53"/>
      <c r="AJ335" s="53"/>
    </row>
    <row r="336" spans="2:36" customFormat="1" ht="15.75" customHeight="1" thickBot="1" x14ac:dyDescent="0.35">
      <c r="B336" s="39"/>
      <c r="C336" s="39"/>
      <c r="D336" s="39"/>
      <c r="E336" s="39"/>
      <c r="F336" s="39"/>
      <c r="G336" s="39"/>
      <c r="H336" s="39"/>
      <c r="I336" s="39"/>
      <c r="J336" s="39"/>
      <c r="K336" s="38"/>
      <c r="L336" s="38"/>
      <c r="M336" s="38"/>
      <c r="N336" s="38"/>
      <c r="O336" s="38"/>
      <c r="P336" s="38"/>
      <c r="Q336" s="38"/>
      <c r="R336" s="38"/>
      <c r="S336" s="38"/>
      <c r="T336" s="61"/>
      <c r="U336" s="55"/>
      <c r="V336" s="55"/>
      <c r="W336" s="55"/>
      <c r="X336" s="55"/>
      <c r="Y336" s="55"/>
      <c r="Z336" s="55"/>
      <c r="AA336" s="55"/>
      <c r="AB336" s="55"/>
      <c r="AC336" s="55"/>
      <c r="AD336" s="55"/>
      <c r="AE336" s="55"/>
      <c r="AF336" s="53"/>
      <c r="AG336" s="53"/>
      <c r="AH336" s="53"/>
      <c r="AI336" s="53"/>
      <c r="AJ336" s="53"/>
    </row>
    <row r="337" spans="2:36" customFormat="1" ht="15.75" customHeight="1" x14ac:dyDescent="0.3">
      <c r="B337" s="76" t="str">
        <f>IF(OR(F214="",H214=""),"12º LUGAR",E30)</f>
        <v>12º LUGAR</v>
      </c>
      <c r="C337" s="77"/>
      <c r="D337" s="77"/>
      <c r="E337" s="77"/>
      <c r="F337" s="77"/>
      <c r="G337" s="77"/>
      <c r="H337" s="77"/>
      <c r="I337" s="77"/>
      <c r="J337" s="78"/>
      <c r="K337" s="85" t="s">
        <v>66</v>
      </c>
      <c r="L337" s="86"/>
      <c r="M337" s="86"/>
      <c r="N337" s="86"/>
      <c r="O337" s="86"/>
      <c r="P337" s="86"/>
      <c r="Q337" s="86"/>
      <c r="R337" s="86"/>
      <c r="S337" s="86"/>
      <c r="T337" s="87"/>
      <c r="U337" s="52"/>
      <c r="V337" s="52"/>
      <c r="W337" s="52"/>
      <c r="X337" s="52"/>
      <c r="Y337" s="52"/>
      <c r="Z337" s="52"/>
      <c r="AA337" s="52"/>
      <c r="AB337" s="52"/>
      <c r="AC337" s="52"/>
      <c r="AD337" s="52"/>
      <c r="AE337" s="52"/>
      <c r="AF337" s="53"/>
      <c r="AG337" s="53"/>
      <c r="AH337" s="53"/>
      <c r="AI337" s="53"/>
      <c r="AJ337" s="53"/>
    </row>
    <row r="338" spans="2:36" customFormat="1" ht="15.75" customHeight="1" x14ac:dyDescent="0.3">
      <c r="B338" s="79"/>
      <c r="C338" s="80"/>
      <c r="D338" s="80"/>
      <c r="E338" s="80"/>
      <c r="F338" s="80"/>
      <c r="G338" s="80"/>
      <c r="H338" s="80"/>
      <c r="I338" s="80"/>
      <c r="J338" s="81"/>
      <c r="K338" s="88"/>
      <c r="L338" s="89"/>
      <c r="M338" s="89"/>
      <c r="N338" s="89"/>
      <c r="O338" s="89"/>
      <c r="P338" s="89"/>
      <c r="Q338" s="89"/>
      <c r="R338" s="89"/>
      <c r="S338" s="89"/>
      <c r="T338" s="90"/>
      <c r="U338" s="52"/>
      <c r="V338" s="52"/>
      <c r="W338" s="52"/>
      <c r="X338" s="52"/>
      <c r="Y338" s="52"/>
      <c r="Z338" s="52"/>
      <c r="AA338" s="52"/>
      <c r="AB338" s="52"/>
      <c r="AC338" s="52"/>
      <c r="AD338" s="52"/>
      <c r="AE338" s="52"/>
      <c r="AF338" s="53"/>
      <c r="AG338" s="53"/>
      <c r="AH338" s="53"/>
      <c r="AI338" s="53"/>
      <c r="AJ338" s="53"/>
    </row>
    <row r="339" spans="2:36" customFormat="1" ht="15.75" customHeight="1" x14ac:dyDescent="0.3">
      <c r="B339" s="79"/>
      <c r="C339" s="80"/>
      <c r="D339" s="80"/>
      <c r="E339" s="80"/>
      <c r="F339" s="80"/>
      <c r="G339" s="80"/>
      <c r="H339" s="80"/>
      <c r="I339" s="80"/>
      <c r="J339" s="81"/>
      <c r="K339" s="88"/>
      <c r="L339" s="89"/>
      <c r="M339" s="89"/>
      <c r="N339" s="89"/>
      <c r="O339" s="89"/>
      <c r="P339" s="89"/>
      <c r="Q339" s="89"/>
      <c r="R339" s="89"/>
      <c r="S339" s="89"/>
      <c r="T339" s="90"/>
      <c r="U339" s="52"/>
      <c r="V339" s="52"/>
      <c r="W339" s="52"/>
      <c r="X339" s="52"/>
      <c r="Y339" s="52"/>
      <c r="Z339" s="52"/>
      <c r="AA339" s="52"/>
      <c r="AB339" s="52"/>
      <c r="AC339" s="52"/>
      <c r="AD339" s="52"/>
      <c r="AE339" s="52"/>
      <c r="AF339" s="53"/>
      <c r="AG339" s="53"/>
      <c r="AH339" s="53"/>
      <c r="AI339" s="53"/>
      <c r="AJ339" s="53"/>
    </row>
    <row r="340" spans="2:36" customFormat="1" ht="15.75" customHeight="1" x14ac:dyDescent="0.3">
      <c r="B340" s="79"/>
      <c r="C340" s="80"/>
      <c r="D340" s="80"/>
      <c r="E340" s="80"/>
      <c r="F340" s="80"/>
      <c r="G340" s="80"/>
      <c r="H340" s="80"/>
      <c r="I340" s="80"/>
      <c r="J340" s="81"/>
      <c r="K340" s="88"/>
      <c r="L340" s="89"/>
      <c r="M340" s="89"/>
      <c r="N340" s="89"/>
      <c r="O340" s="89"/>
      <c r="P340" s="89"/>
      <c r="Q340" s="89"/>
      <c r="R340" s="89"/>
      <c r="S340" s="89"/>
      <c r="T340" s="90"/>
      <c r="U340" s="52"/>
      <c r="V340" s="52"/>
      <c r="W340" s="52"/>
      <c r="X340" s="52"/>
      <c r="Y340" s="52"/>
      <c r="Z340" s="52"/>
      <c r="AA340" s="52"/>
      <c r="AB340" s="52"/>
      <c r="AC340" s="52"/>
      <c r="AD340" s="52"/>
      <c r="AE340" s="52"/>
      <c r="AF340" s="53"/>
      <c r="AG340" s="53"/>
      <c r="AH340" s="53"/>
      <c r="AI340" s="53"/>
      <c r="AJ340" s="53"/>
    </row>
    <row r="341" spans="2:36" customFormat="1" ht="15.75" customHeight="1" x14ac:dyDescent="0.3">
      <c r="B341" s="79"/>
      <c r="C341" s="80"/>
      <c r="D341" s="80"/>
      <c r="E341" s="80"/>
      <c r="F341" s="80"/>
      <c r="G341" s="80"/>
      <c r="H341" s="80"/>
      <c r="I341" s="80"/>
      <c r="J341" s="81"/>
      <c r="K341" s="88"/>
      <c r="L341" s="89"/>
      <c r="M341" s="89"/>
      <c r="N341" s="89"/>
      <c r="O341" s="89"/>
      <c r="P341" s="89"/>
      <c r="Q341" s="89"/>
      <c r="R341" s="89"/>
      <c r="S341" s="89"/>
      <c r="T341" s="90"/>
      <c r="U341" s="52"/>
      <c r="V341" s="52"/>
      <c r="W341" s="52"/>
      <c r="X341" s="52"/>
      <c r="Y341" s="52"/>
      <c r="Z341" s="52"/>
      <c r="AA341" s="52"/>
      <c r="AB341" s="52"/>
      <c r="AC341" s="52"/>
      <c r="AD341" s="52"/>
      <c r="AE341" s="52"/>
      <c r="AF341" s="53"/>
      <c r="AG341" s="53"/>
      <c r="AH341" s="53"/>
      <c r="AI341" s="53"/>
      <c r="AJ341" s="53"/>
    </row>
    <row r="342" spans="2:36" customFormat="1" ht="15.75" customHeight="1" x14ac:dyDescent="0.3">
      <c r="B342" s="79"/>
      <c r="C342" s="80"/>
      <c r="D342" s="80"/>
      <c r="E342" s="80"/>
      <c r="F342" s="80"/>
      <c r="G342" s="80"/>
      <c r="H342" s="80"/>
      <c r="I342" s="80"/>
      <c r="J342" s="81"/>
      <c r="K342" s="88"/>
      <c r="L342" s="89"/>
      <c r="M342" s="89"/>
      <c r="N342" s="89"/>
      <c r="O342" s="89"/>
      <c r="P342" s="89"/>
      <c r="Q342" s="89"/>
      <c r="R342" s="89"/>
      <c r="S342" s="89"/>
      <c r="T342" s="90"/>
      <c r="U342" s="52"/>
      <c r="V342" s="52"/>
      <c r="W342" s="52"/>
      <c r="X342" s="52"/>
      <c r="Y342" s="52"/>
      <c r="Z342" s="52"/>
      <c r="AA342" s="52"/>
      <c r="AB342" s="52"/>
      <c r="AC342" s="52"/>
      <c r="AD342" s="52"/>
      <c r="AE342" s="52"/>
      <c r="AF342" s="53"/>
      <c r="AG342" s="53"/>
      <c r="AH342" s="53"/>
      <c r="AI342" s="53"/>
      <c r="AJ342" s="53"/>
    </row>
    <row r="343" spans="2:36" customFormat="1" ht="15.75" customHeight="1" x14ac:dyDescent="0.3">
      <c r="B343" s="79"/>
      <c r="C343" s="80"/>
      <c r="D343" s="80"/>
      <c r="E343" s="80"/>
      <c r="F343" s="80"/>
      <c r="G343" s="80"/>
      <c r="H343" s="80"/>
      <c r="I343" s="80"/>
      <c r="J343" s="81"/>
      <c r="K343" s="88"/>
      <c r="L343" s="89"/>
      <c r="M343" s="89"/>
      <c r="N343" s="89"/>
      <c r="O343" s="89"/>
      <c r="P343" s="89"/>
      <c r="Q343" s="89"/>
      <c r="R343" s="89"/>
      <c r="S343" s="89"/>
      <c r="T343" s="90"/>
      <c r="U343" s="52"/>
      <c r="V343" s="52"/>
      <c r="W343" s="52"/>
      <c r="X343" s="52"/>
      <c r="Y343" s="52"/>
      <c r="Z343" s="52"/>
      <c r="AA343" s="52"/>
      <c r="AB343" s="52"/>
      <c r="AC343" s="52"/>
      <c r="AD343" s="52"/>
      <c r="AE343" s="52"/>
      <c r="AF343" s="53"/>
      <c r="AG343" s="53"/>
      <c r="AH343" s="53"/>
      <c r="AI343" s="53"/>
      <c r="AJ343" s="53"/>
    </row>
    <row r="344" spans="2:36" customFormat="1" ht="15.75" customHeight="1" x14ac:dyDescent="0.3">
      <c r="B344" s="79"/>
      <c r="C344" s="80"/>
      <c r="D344" s="80"/>
      <c r="E344" s="80"/>
      <c r="F344" s="80"/>
      <c r="G344" s="80"/>
      <c r="H344" s="80"/>
      <c r="I344" s="80"/>
      <c r="J344" s="81"/>
      <c r="K344" s="88"/>
      <c r="L344" s="89"/>
      <c r="M344" s="89"/>
      <c r="N344" s="89"/>
      <c r="O344" s="89"/>
      <c r="P344" s="89"/>
      <c r="Q344" s="89"/>
      <c r="R344" s="89"/>
      <c r="S344" s="89"/>
      <c r="T344" s="90"/>
      <c r="U344" s="52"/>
      <c r="V344" s="52"/>
      <c r="W344" s="52"/>
      <c r="X344" s="52"/>
      <c r="Y344" s="52"/>
      <c r="Z344" s="52"/>
      <c r="AA344" s="52"/>
      <c r="AB344" s="52"/>
      <c r="AC344" s="52"/>
      <c r="AD344" s="52"/>
      <c r="AE344" s="52"/>
      <c r="AF344" s="53"/>
      <c r="AG344" s="53"/>
      <c r="AH344" s="53"/>
      <c r="AI344" s="53"/>
      <c r="AJ344" s="53"/>
    </row>
    <row r="345" spans="2:36" customFormat="1" ht="15.75" customHeight="1" x14ac:dyDescent="0.3">
      <c r="B345" s="79"/>
      <c r="C345" s="80"/>
      <c r="D345" s="80"/>
      <c r="E345" s="80"/>
      <c r="F345" s="80"/>
      <c r="G345" s="80"/>
      <c r="H345" s="80"/>
      <c r="I345" s="80"/>
      <c r="J345" s="81"/>
      <c r="K345" s="88"/>
      <c r="L345" s="89"/>
      <c r="M345" s="89"/>
      <c r="N345" s="89"/>
      <c r="O345" s="89"/>
      <c r="P345" s="89"/>
      <c r="Q345" s="89"/>
      <c r="R345" s="89"/>
      <c r="S345" s="89"/>
      <c r="T345" s="90"/>
      <c r="U345" s="52"/>
      <c r="V345" s="52"/>
      <c r="W345" s="52"/>
      <c r="X345" s="52"/>
      <c r="Y345" s="52"/>
      <c r="Z345" s="52"/>
      <c r="AA345" s="52"/>
      <c r="AB345" s="52"/>
      <c r="AC345" s="52"/>
      <c r="AD345" s="52"/>
      <c r="AE345" s="52"/>
      <c r="AF345" s="53"/>
      <c r="AG345" s="53"/>
      <c r="AH345" s="53"/>
      <c r="AI345" s="53"/>
      <c r="AJ345" s="53"/>
    </row>
    <row r="346" spans="2:36" customFormat="1" ht="15.75" customHeight="1" thickBot="1" x14ac:dyDescent="0.35">
      <c r="B346" s="82"/>
      <c r="C346" s="83"/>
      <c r="D346" s="83"/>
      <c r="E346" s="83"/>
      <c r="F346" s="83"/>
      <c r="G346" s="83"/>
      <c r="H346" s="83"/>
      <c r="I346" s="83"/>
      <c r="J346" s="84"/>
      <c r="K346" s="91"/>
      <c r="L346" s="92"/>
      <c r="M346" s="92"/>
      <c r="N346" s="92"/>
      <c r="O346" s="92"/>
      <c r="P346" s="92"/>
      <c r="Q346" s="92"/>
      <c r="R346" s="92"/>
      <c r="S346" s="92"/>
      <c r="T346" s="93"/>
      <c r="U346" s="52"/>
      <c r="V346" s="52"/>
      <c r="W346" s="52"/>
      <c r="X346" s="52"/>
      <c r="Y346" s="52"/>
      <c r="Z346" s="52"/>
      <c r="AA346" s="52"/>
      <c r="AB346" s="52"/>
      <c r="AC346" s="52"/>
      <c r="AD346" s="52"/>
      <c r="AE346" s="52"/>
      <c r="AF346" s="53"/>
      <c r="AG346" s="53"/>
      <c r="AH346" s="53"/>
      <c r="AI346" s="53"/>
      <c r="AJ346" s="53"/>
    </row>
    <row r="347" spans="2:36" customFormat="1" ht="15.75" customHeight="1" thickBot="1" x14ac:dyDescent="0.35">
      <c r="B347" s="39"/>
      <c r="C347" s="39"/>
      <c r="D347" s="39"/>
      <c r="E347" s="39"/>
      <c r="F347" s="39"/>
      <c r="G347" s="39"/>
      <c r="H347" s="39"/>
      <c r="I347" s="39"/>
      <c r="J347" s="39"/>
      <c r="K347" s="38"/>
      <c r="L347" s="38"/>
      <c r="M347" s="38"/>
      <c r="N347" s="38"/>
      <c r="O347" s="38"/>
      <c r="P347" s="38"/>
      <c r="Q347" s="38"/>
      <c r="R347" s="38"/>
      <c r="S347" s="38"/>
      <c r="T347" s="61"/>
      <c r="U347" s="55"/>
      <c r="V347" s="55"/>
      <c r="W347" s="55"/>
      <c r="X347" s="55"/>
      <c r="Y347" s="55"/>
      <c r="Z347" s="55"/>
      <c r="AA347" s="55"/>
      <c r="AB347" s="55"/>
      <c r="AC347" s="55"/>
      <c r="AD347" s="55"/>
      <c r="AE347" s="55"/>
      <c r="AF347" s="53"/>
      <c r="AG347" s="53"/>
      <c r="AH347" s="53"/>
      <c r="AI347" s="53"/>
      <c r="AJ347" s="53"/>
    </row>
    <row r="348" spans="2:36" customFormat="1" ht="15.75" customHeight="1" x14ac:dyDescent="0.3">
      <c r="B348" s="46"/>
      <c r="C348" s="42"/>
      <c r="D348" s="42"/>
      <c r="E348" s="100" t="str">
        <f>IF(OR(F214="",H214=""),"13º LUGAR",E31)</f>
        <v>13º LUGAR</v>
      </c>
      <c r="F348" s="100"/>
      <c r="G348" s="100"/>
      <c r="H348" s="100"/>
      <c r="I348" s="100"/>
      <c r="J348" s="101"/>
      <c r="K348" s="85" t="s">
        <v>79</v>
      </c>
      <c r="L348" s="86"/>
      <c r="M348" s="86"/>
      <c r="N348" s="86"/>
      <c r="O348" s="86"/>
      <c r="P348" s="86"/>
      <c r="Q348" s="86"/>
      <c r="R348" s="86"/>
      <c r="S348" s="86"/>
      <c r="T348" s="87"/>
      <c r="U348" s="52"/>
      <c r="V348" s="52"/>
      <c r="W348" s="52"/>
      <c r="X348" s="52"/>
      <c r="Y348" s="52"/>
      <c r="Z348" s="52"/>
      <c r="AA348" s="52"/>
      <c r="AB348" s="52"/>
      <c r="AC348" s="52"/>
      <c r="AD348" s="52"/>
      <c r="AE348" s="52"/>
      <c r="AF348" s="53"/>
      <c r="AG348" s="53"/>
      <c r="AH348" s="53"/>
      <c r="AI348" s="53"/>
      <c r="AJ348" s="53"/>
    </row>
    <row r="349" spans="2:36" customFormat="1" ht="15.75" customHeight="1" x14ac:dyDescent="0.3">
      <c r="B349" s="43"/>
      <c r="C349" s="36"/>
      <c r="D349" s="36"/>
      <c r="E349" s="102"/>
      <c r="F349" s="102"/>
      <c r="G349" s="102"/>
      <c r="H349" s="102"/>
      <c r="I349" s="102"/>
      <c r="J349" s="103"/>
      <c r="K349" s="88"/>
      <c r="L349" s="89"/>
      <c r="M349" s="89"/>
      <c r="N349" s="89"/>
      <c r="O349" s="89"/>
      <c r="P349" s="89"/>
      <c r="Q349" s="89"/>
      <c r="R349" s="89"/>
      <c r="S349" s="89"/>
      <c r="T349" s="90"/>
      <c r="U349" s="52"/>
      <c r="V349" s="52"/>
      <c r="W349" s="52"/>
      <c r="X349" s="52"/>
      <c r="Y349" s="52"/>
      <c r="Z349" s="52"/>
      <c r="AA349" s="52"/>
      <c r="AB349" s="52"/>
      <c r="AC349" s="52"/>
      <c r="AD349" s="52"/>
      <c r="AE349" s="52"/>
      <c r="AF349" s="53"/>
      <c r="AG349" s="53"/>
      <c r="AH349" s="53"/>
      <c r="AI349" s="53"/>
      <c r="AJ349" s="53"/>
    </row>
    <row r="350" spans="2:36" customFormat="1" ht="15.75" customHeight="1" x14ac:dyDescent="0.3">
      <c r="B350" s="43"/>
      <c r="C350" s="36"/>
      <c r="D350" s="36"/>
      <c r="E350" s="102"/>
      <c r="F350" s="102"/>
      <c r="G350" s="102"/>
      <c r="H350" s="102"/>
      <c r="I350" s="102"/>
      <c r="J350" s="103"/>
      <c r="K350" s="88"/>
      <c r="L350" s="89"/>
      <c r="M350" s="89"/>
      <c r="N350" s="89"/>
      <c r="O350" s="89"/>
      <c r="P350" s="89"/>
      <c r="Q350" s="89"/>
      <c r="R350" s="89"/>
      <c r="S350" s="89"/>
      <c r="T350" s="90"/>
      <c r="U350" s="52"/>
      <c r="V350" s="52"/>
      <c r="W350" s="52"/>
      <c r="X350" s="52"/>
      <c r="Y350" s="52"/>
      <c r="Z350" s="52"/>
      <c r="AA350" s="52"/>
      <c r="AB350" s="52"/>
      <c r="AC350" s="52"/>
      <c r="AD350" s="52"/>
      <c r="AE350" s="52"/>
      <c r="AF350" s="53"/>
      <c r="AG350" s="53"/>
      <c r="AH350" s="53"/>
      <c r="AI350" s="53"/>
      <c r="AJ350" s="53"/>
    </row>
    <row r="351" spans="2:36" customFormat="1" ht="15.75" customHeight="1" x14ac:dyDescent="0.3">
      <c r="B351" s="43"/>
      <c r="C351" s="36"/>
      <c r="D351" s="36"/>
      <c r="E351" s="102"/>
      <c r="F351" s="102"/>
      <c r="G351" s="102"/>
      <c r="H351" s="102"/>
      <c r="I351" s="102"/>
      <c r="J351" s="103"/>
      <c r="K351" s="88"/>
      <c r="L351" s="89"/>
      <c r="M351" s="89"/>
      <c r="N351" s="89"/>
      <c r="O351" s="89"/>
      <c r="P351" s="89"/>
      <c r="Q351" s="89"/>
      <c r="R351" s="89"/>
      <c r="S351" s="89"/>
      <c r="T351" s="90"/>
      <c r="U351" s="52"/>
      <c r="V351" s="52"/>
      <c r="W351" s="52"/>
      <c r="X351" s="52"/>
      <c r="Y351" s="52"/>
      <c r="Z351" s="52"/>
      <c r="AA351" s="52"/>
      <c r="AB351" s="52"/>
      <c r="AC351" s="52"/>
      <c r="AD351" s="52"/>
      <c r="AE351" s="52"/>
      <c r="AF351" s="53"/>
      <c r="AG351" s="53"/>
      <c r="AH351" s="53"/>
      <c r="AI351" s="53"/>
      <c r="AJ351" s="53"/>
    </row>
    <row r="352" spans="2:36" customFormat="1" ht="15.75" customHeight="1" x14ac:dyDescent="0.3">
      <c r="B352" s="43"/>
      <c r="C352" s="36"/>
      <c r="D352" s="36"/>
      <c r="E352" s="102"/>
      <c r="F352" s="102"/>
      <c r="G352" s="102"/>
      <c r="H352" s="102"/>
      <c r="I352" s="102"/>
      <c r="J352" s="103"/>
      <c r="K352" s="88"/>
      <c r="L352" s="89"/>
      <c r="M352" s="89"/>
      <c r="N352" s="89"/>
      <c r="O352" s="89"/>
      <c r="P352" s="89"/>
      <c r="Q352" s="89"/>
      <c r="R352" s="89"/>
      <c r="S352" s="89"/>
      <c r="T352" s="90"/>
      <c r="U352" s="52"/>
      <c r="V352" s="52"/>
      <c r="W352" s="52"/>
      <c r="X352" s="52"/>
      <c r="Y352" s="52"/>
      <c r="Z352" s="52"/>
      <c r="AA352" s="52"/>
      <c r="AB352" s="52"/>
      <c r="AC352" s="52"/>
      <c r="AD352" s="52"/>
      <c r="AE352" s="52"/>
      <c r="AF352" s="53"/>
      <c r="AG352" s="53"/>
      <c r="AH352" s="53"/>
      <c r="AI352" s="53"/>
      <c r="AJ352" s="53"/>
    </row>
    <row r="353" spans="2:36" customFormat="1" ht="15.75" customHeight="1" x14ac:dyDescent="0.3">
      <c r="B353" s="43"/>
      <c r="C353" s="36"/>
      <c r="D353" s="36"/>
      <c r="E353" s="102"/>
      <c r="F353" s="102"/>
      <c r="G353" s="102"/>
      <c r="H353" s="102"/>
      <c r="I353" s="102"/>
      <c r="J353" s="103"/>
      <c r="K353" s="88"/>
      <c r="L353" s="89"/>
      <c r="M353" s="89"/>
      <c r="N353" s="89"/>
      <c r="O353" s="89"/>
      <c r="P353" s="89"/>
      <c r="Q353" s="89"/>
      <c r="R353" s="89"/>
      <c r="S353" s="89"/>
      <c r="T353" s="90"/>
      <c r="U353" s="52"/>
      <c r="V353" s="52"/>
      <c r="W353" s="52"/>
      <c r="X353" s="52"/>
      <c r="Y353" s="52"/>
      <c r="Z353" s="52"/>
      <c r="AA353" s="52"/>
      <c r="AB353" s="52"/>
      <c r="AC353" s="52"/>
      <c r="AD353" s="52"/>
      <c r="AE353" s="52"/>
      <c r="AF353" s="53"/>
      <c r="AG353" s="53"/>
      <c r="AH353" s="53"/>
      <c r="AI353" s="53"/>
      <c r="AJ353" s="53"/>
    </row>
    <row r="354" spans="2:36" customFormat="1" ht="15.75" customHeight="1" x14ac:dyDescent="0.3">
      <c r="B354" s="43"/>
      <c r="C354" s="36"/>
      <c r="D354" s="36"/>
      <c r="E354" s="102"/>
      <c r="F354" s="102"/>
      <c r="G354" s="102"/>
      <c r="H354" s="102"/>
      <c r="I354" s="102"/>
      <c r="J354" s="103"/>
      <c r="K354" s="88"/>
      <c r="L354" s="89"/>
      <c r="M354" s="89"/>
      <c r="N354" s="89"/>
      <c r="O354" s="89"/>
      <c r="P354" s="89"/>
      <c r="Q354" s="89"/>
      <c r="R354" s="89"/>
      <c r="S354" s="89"/>
      <c r="T354" s="90"/>
      <c r="U354" s="52"/>
      <c r="V354" s="52"/>
      <c r="W354" s="52"/>
      <c r="X354" s="52"/>
      <c r="Y354" s="52"/>
      <c r="Z354" s="52"/>
      <c r="AA354" s="52"/>
      <c r="AB354" s="52"/>
      <c r="AC354" s="52"/>
      <c r="AD354" s="52"/>
      <c r="AE354" s="52"/>
      <c r="AF354" s="53"/>
      <c r="AG354" s="53"/>
      <c r="AH354" s="53"/>
      <c r="AI354" s="53"/>
      <c r="AJ354" s="53"/>
    </row>
    <row r="355" spans="2:36" customFormat="1" ht="15.75" customHeight="1" x14ac:dyDescent="0.3">
      <c r="B355" s="43"/>
      <c r="C355" s="36"/>
      <c r="D355" s="36"/>
      <c r="E355" s="102"/>
      <c r="F355" s="102"/>
      <c r="G355" s="102"/>
      <c r="H355" s="102"/>
      <c r="I355" s="102"/>
      <c r="J355" s="103"/>
      <c r="K355" s="88"/>
      <c r="L355" s="89"/>
      <c r="M355" s="89"/>
      <c r="N355" s="89"/>
      <c r="O355" s="89"/>
      <c r="P355" s="89"/>
      <c r="Q355" s="89"/>
      <c r="R355" s="89"/>
      <c r="S355" s="89"/>
      <c r="T355" s="90"/>
      <c r="U355" s="52"/>
      <c r="V355" s="52"/>
      <c r="W355" s="52"/>
      <c r="X355" s="52"/>
      <c r="Y355" s="52"/>
      <c r="Z355" s="52"/>
      <c r="AA355" s="52"/>
      <c r="AB355" s="52"/>
      <c r="AC355" s="52"/>
      <c r="AD355" s="52"/>
      <c r="AE355" s="52"/>
      <c r="AF355" s="53"/>
      <c r="AG355" s="53"/>
      <c r="AH355" s="53"/>
      <c r="AI355" s="53"/>
      <c r="AJ355" s="53"/>
    </row>
    <row r="356" spans="2:36" customFormat="1" ht="15.75" customHeight="1" x14ac:dyDescent="0.3">
      <c r="B356" s="43"/>
      <c r="C356" s="36"/>
      <c r="D356" s="36"/>
      <c r="E356" s="102"/>
      <c r="F356" s="102"/>
      <c r="G356" s="102"/>
      <c r="H356" s="102"/>
      <c r="I356" s="102"/>
      <c r="J356" s="103"/>
      <c r="K356" s="88"/>
      <c r="L356" s="89"/>
      <c r="M356" s="89"/>
      <c r="N356" s="89"/>
      <c r="O356" s="89"/>
      <c r="P356" s="89"/>
      <c r="Q356" s="89"/>
      <c r="R356" s="89"/>
      <c r="S356" s="89"/>
      <c r="T356" s="90"/>
      <c r="U356" s="52"/>
      <c r="V356" s="52"/>
      <c r="W356" s="52"/>
      <c r="X356" s="52"/>
      <c r="Y356" s="52"/>
      <c r="Z356" s="52"/>
      <c r="AA356" s="52"/>
      <c r="AB356" s="52"/>
      <c r="AC356" s="52"/>
      <c r="AD356" s="52"/>
      <c r="AE356" s="52"/>
      <c r="AF356" s="53"/>
      <c r="AG356" s="53"/>
      <c r="AH356" s="53"/>
      <c r="AI356" s="53"/>
      <c r="AJ356" s="53"/>
    </row>
    <row r="357" spans="2:36" customFormat="1" ht="15.75" customHeight="1" thickBot="1" x14ac:dyDescent="0.35">
      <c r="B357" s="44"/>
      <c r="C357" s="45"/>
      <c r="D357" s="45"/>
      <c r="E357" s="104"/>
      <c r="F357" s="104"/>
      <c r="G357" s="104"/>
      <c r="H357" s="104"/>
      <c r="I357" s="104"/>
      <c r="J357" s="105"/>
      <c r="K357" s="91"/>
      <c r="L357" s="92"/>
      <c r="M357" s="92"/>
      <c r="N357" s="92"/>
      <c r="O357" s="92"/>
      <c r="P357" s="92"/>
      <c r="Q357" s="92"/>
      <c r="R357" s="92"/>
      <c r="S357" s="92"/>
      <c r="T357" s="93"/>
      <c r="U357" s="52"/>
      <c r="V357" s="52"/>
      <c r="W357" s="52"/>
      <c r="X357" s="52"/>
      <c r="Y357" s="52"/>
      <c r="Z357" s="52"/>
      <c r="AA357" s="52"/>
      <c r="AB357" s="52"/>
      <c r="AC357" s="52"/>
      <c r="AD357" s="52"/>
      <c r="AE357" s="52"/>
      <c r="AF357" s="53"/>
      <c r="AG357" s="53"/>
      <c r="AH357" s="53"/>
      <c r="AI357" s="53"/>
      <c r="AJ357" s="53"/>
    </row>
    <row r="358" spans="2:36" customFormat="1" ht="15.75" customHeight="1" thickBot="1" x14ac:dyDescent="0.35">
      <c r="B358" s="39"/>
      <c r="C358" s="39"/>
      <c r="D358" s="39"/>
      <c r="E358" s="39"/>
      <c r="F358" s="39"/>
      <c r="G358" s="39"/>
      <c r="H358" s="39"/>
      <c r="I358" s="39"/>
      <c r="J358" s="39"/>
      <c r="K358" s="38"/>
      <c r="L358" s="38"/>
      <c r="M358" s="38"/>
      <c r="N358" s="38"/>
      <c r="O358" s="38"/>
      <c r="P358" s="38"/>
      <c r="Q358" s="38"/>
      <c r="R358" s="38"/>
      <c r="S358" s="38"/>
      <c r="T358" s="61"/>
      <c r="U358" s="55"/>
      <c r="V358" s="55"/>
      <c r="W358" s="55"/>
      <c r="X358" s="55"/>
      <c r="Y358" s="55"/>
      <c r="Z358" s="55"/>
      <c r="AA358" s="55"/>
      <c r="AB358" s="55"/>
      <c r="AC358" s="55"/>
      <c r="AD358" s="55"/>
      <c r="AE358" s="55"/>
      <c r="AF358" s="53"/>
      <c r="AG358" s="53"/>
      <c r="AH358" s="53"/>
      <c r="AI358" s="53"/>
      <c r="AJ358" s="53"/>
    </row>
    <row r="359" spans="2:36" customFormat="1" ht="15.75" customHeight="1" x14ac:dyDescent="0.3">
      <c r="B359" s="46"/>
      <c r="C359" s="42"/>
      <c r="D359" s="42"/>
      <c r="E359" s="106" t="str">
        <f>IF(OR(F214="",H214=""),"14º LUGAR",E32)</f>
        <v>14º LUGAR</v>
      </c>
      <c r="F359" s="106"/>
      <c r="G359" s="106"/>
      <c r="H359" s="106"/>
      <c r="I359" s="106"/>
      <c r="J359" s="107"/>
      <c r="K359" s="85" t="s">
        <v>78</v>
      </c>
      <c r="L359" s="86"/>
      <c r="M359" s="86"/>
      <c r="N359" s="86"/>
      <c r="O359" s="86"/>
      <c r="P359" s="86"/>
      <c r="Q359" s="86"/>
      <c r="R359" s="86"/>
      <c r="S359" s="86"/>
      <c r="T359" s="87"/>
      <c r="U359" s="52"/>
      <c r="V359" s="52"/>
      <c r="W359" s="52"/>
      <c r="X359" s="52"/>
      <c r="Y359" s="52"/>
      <c r="Z359" s="52"/>
      <c r="AA359" s="52"/>
      <c r="AB359" s="52"/>
      <c r="AC359" s="52"/>
      <c r="AD359" s="52"/>
      <c r="AE359" s="52"/>
      <c r="AF359" s="53"/>
      <c r="AG359" s="53"/>
      <c r="AH359" s="53"/>
      <c r="AI359" s="53"/>
      <c r="AJ359" s="53"/>
    </row>
    <row r="360" spans="2:36" customFormat="1" ht="15.75" customHeight="1" x14ac:dyDescent="0.3">
      <c r="B360" s="43"/>
      <c r="C360" s="36"/>
      <c r="D360" s="36"/>
      <c r="E360" s="108"/>
      <c r="F360" s="108"/>
      <c r="G360" s="108"/>
      <c r="H360" s="108"/>
      <c r="I360" s="108"/>
      <c r="J360" s="109"/>
      <c r="K360" s="88"/>
      <c r="L360" s="89"/>
      <c r="M360" s="89"/>
      <c r="N360" s="89"/>
      <c r="O360" s="89"/>
      <c r="P360" s="89"/>
      <c r="Q360" s="89"/>
      <c r="R360" s="89"/>
      <c r="S360" s="89"/>
      <c r="T360" s="90"/>
      <c r="U360" s="52"/>
      <c r="V360" s="52"/>
      <c r="W360" s="52"/>
      <c r="X360" s="52"/>
      <c r="Y360" s="52"/>
      <c r="Z360" s="52"/>
      <c r="AA360" s="52"/>
      <c r="AB360" s="52"/>
      <c r="AC360" s="52"/>
      <c r="AD360" s="52"/>
      <c r="AE360" s="52"/>
      <c r="AF360" s="53"/>
      <c r="AG360" s="53"/>
      <c r="AH360" s="53"/>
      <c r="AI360" s="53"/>
      <c r="AJ360" s="53"/>
    </row>
    <row r="361" spans="2:36" customFormat="1" ht="15.75" customHeight="1" x14ac:dyDescent="0.3">
      <c r="B361" s="43"/>
      <c r="C361" s="36"/>
      <c r="D361" s="36"/>
      <c r="E361" s="108"/>
      <c r="F361" s="108"/>
      <c r="G361" s="108"/>
      <c r="H361" s="108"/>
      <c r="I361" s="108"/>
      <c r="J361" s="109"/>
      <c r="K361" s="88"/>
      <c r="L361" s="89"/>
      <c r="M361" s="89"/>
      <c r="N361" s="89"/>
      <c r="O361" s="89"/>
      <c r="P361" s="89"/>
      <c r="Q361" s="89"/>
      <c r="R361" s="89"/>
      <c r="S361" s="89"/>
      <c r="T361" s="90"/>
      <c r="U361" s="52"/>
      <c r="V361" s="52"/>
      <c r="W361" s="52"/>
      <c r="X361" s="52"/>
      <c r="Y361" s="52"/>
      <c r="Z361" s="52"/>
      <c r="AA361" s="52"/>
      <c r="AB361" s="52"/>
      <c r="AC361" s="52"/>
      <c r="AD361" s="52"/>
      <c r="AE361" s="52"/>
      <c r="AF361" s="53"/>
      <c r="AG361" s="53"/>
      <c r="AH361" s="53"/>
      <c r="AI361" s="53"/>
      <c r="AJ361" s="53"/>
    </row>
    <row r="362" spans="2:36" customFormat="1" ht="15.75" customHeight="1" x14ac:dyDescent="0.3">
      <c r="B362" s="43"/>
      <c r="C362" s="36"/>
      <c r="D362" s="36"/>
      <c r="E362" s="108"/>
      <c r="F362" s="108"/>
      <c r="G362" s="108"/>
      <c r="H362" s="108"/>
      <c r="I362" s="108"/>
      <c r="J362" s="109"/>
      <c r="K362" s="88"/>
      <c r="L362" s="89"/>
      <c r="M362" s="89"/>
      <c r="N362" s="89"/>
      <c r="O362" s="89"/>
      <c r="P362" s="89"/>
      <c r="Q362" s="89"/>
      <c r="R362" s="89"/>
      <c r="S362" s="89"/>
      <c r="T362" s="90"/>
      <c r="U362" s="52"/>
      <c r="V362" s="52"/>
      <c r="W362" s="52"/>
      <c r="X362" s="52"/>
      <c r="Y362" s="52"/>
      <c r="Z362" s="52"/>
      <c r="AA362" s="52"/>
      <c r="AB362" s="52"/>
      <c r="AC362" s="52"/>
      <c r="AD362" s="52"/>
      <c r="AE362" s="52"/>
      <c r="AF362" s="53"/>
      <c r="AG362" s="53"/>
      <c r="AH362" s="53"/>
      <c r="AI362" s="53"/>
      <c r="AJ362" s="53"/>
    </row>
    <row r="363" spans="2:36" customFormat="1" ht="15.75" customHeight="1" x14ac:dyDescent="0.3">
      <c r="B363" s="43"/>
      <c r="C363" s="36"/>
      <c r="D363" s="36"/>
      <c r="E363" s="108"/>
      <c r="F363" s="108"/>
      <c r="G363" s="108"/>
      <c r="H363" s="108"/>
      <c r="I363" s="108"/>
      <c r="J363" s="109"/>
      <c r="K363" s="88"/>
      <c r="L363" s="89"/>
      <c r="M363" s="89"/>
      <c r="N363" s="89"/>
      <c r="O363" s="89"/>
      <c r="P363" s="89"/>
      <c r="Q363" s="89"/>
      <c r="R363" s="89"/>
      <c r="S363" s="89"/>
      <c r="T363" s="90"/>
      <c r="U363" s="52"/>
      <c r="V363" s="52"/>
      <c r="W363" s="52"/>
      <c r="X363" s="52"/>
      <c r="Y363" s="52"/>
      <c r="Z363" s="52"/>
      <c r="AA363" s="52"/>
      <c r="AB363" s="52"/>
      <c r="AC363" s="52"/>
      <c r="AD363" s="52"/>
      <c r="AE363" s="52"/>
      <c r="AF363" s="53"/>
      <c r="AG363" s="53"/>
      <c r="AH363" s="53"/>
      <c r="AI363" s="53"/>
      <c r="AJ363" s="53"/>
    </row>
    <row r="364" spans="2:36" customFormat="1" ht="15.75" customHeight="1" x14ac:dyDescent="0.3">
      <c r="B364" s="43"/>
      <c r="C364" s="36"/>
      <c r="D364" s="36"/>
      <c r="E364" s="108"/>
      <c r="F364" s="108"/>
      <c r="G364" s="108"/>
      <c r="H364" s="108"/>
      <c r="I364" s="108"/>
      <c r="J364" s="109"/>
      <c r="K364" s="88"/>
      <c r="L364" s="89"/>
      <c r="M364" s="89"/>
      <c r="N364" s="89"/>
      <c r="O364" s="89"/>
      <c r="P364" s="89"/>
      <c r="Q364" s="89"/>
      <c r="R364" s="89"/>
      <c r="S364" s="89"/>
      <c r="T364" s="90"/>
      <c r="U364" s="52"/>
      <c r="V364" s="52"/>
      <c r="W364" s="52"/>
      <c r="X364" s="52"/>
      <c r="Y364" s="52"/>
      <c r="Z364" s="52"/>
      <c r="AA364" s="52"/>
      <c r="AB364" s="52"/>
      <c r="AC364" s="52"/>
      <c r="AD364" s="52"/>
      <c r="AE364" s="52"/>
      <c r="AF364" s="53"/>
      <c r="AG364" s="53"/>
      <c r="AH364" s="53"/>
      <c r="AI364" s="53"/>
      <c r="AJ364" s="53"/>
    </row>
    <row r="365" spans="2:36" customFormat="1" ht="15.75" customHeight="1" x14ac:dyDescent="0.3">
      <c r="B365" s="43"/>
      <c r="C365" s="36"/>
      <c r="D365" s="36"/>
      <c r="E365" s="108"/>
      <c r="F365" s="108"/>
      <c r="G365" s="108"/>
      <c r="H365" s="108"/>
      <c r="I365" s="108"/>
      <c r="J365" s="109"/>
      <c r="K365" s="88"/>
      <c r="L365" s="89"/>
      <c r="M365" s="89"/>
      <c r="N365" s="89"/>
      <c r="O365" s="89"/>
      <c r="P365" s="89"/>
      <c r="Q365" s="89"/>
      <c r="R365" s="89"/>
      <c r="S365" s="89"/>
      <c r="T365" s="90"/>
      <c r="U365" s="52"/>
      <c r="V365" s="52"/>
      <c r="W365" s="52"/>
      <c r="X365" s="52"/>
      <c r="Y365" s="52"/>
      <c r="Z365" s="52"/>
      <c r="AA365" s="52"/>
      <c r="AB365" s="52"/>
      <c r="AC365" s="52"/>
      <c r="AD365" s="52"/>
      <c r="AE365" s="52"/>
      <c r="AF365" s="53"/>
      <c r="AG365" s="53"/>
      <c r="AH365" s="53"/>
      <c r="AI365" s="53"/>
      <c r="AJ365" s="53"/>
    </row>
    <row r="366" spans="2:36" customFormat="1" ht="15.75" customHeight="1" x14ac:dyDescent="0.3">
      <c r="B366" s="43"/>
      <c r="C366" s="36"/>
      <c r="D366" s="36"/>
      <c r="E366" s="108"/>
      <c r="F366" s="108"/>
      <c r="G366" s="108"/>
      <c r="H366" s="108"/>
      <c r="I366" s="108"/>
      <c r="J366" s="109"/>
      <c r="K366" s="88"/>
      <c r="L366" s="89"/>
      <c r="M366" s="89"/>
      <c r="N366" s="89"/>
      <c r="O366" s="89"/>
      <c r="P366" s="89"/>
      <c r="Q366" s="89"/>
      <c r="R366" s="89"/>
      <c r="S366" s="89"/>
      <c r="T366" s="90"/>
      <c r="U366" s="52"/>
      <c r="V366" s="52"/>
      <c r="W366" s="52"/>
      <c r="X366" s="52"/>
      <c r="Y366" s="52"/>
      <c r="Z366" s="52"/>
      <c r="AA366" s="52"/>
      <c r="AB366" s="52"/>
      <c r="AC366" s="52"/>
      <c r="AD366" s="52"/>
      <c r="AE366" s="52"/>
      <c r="AF366" s="53"/>
      <c r="AG366" s="53"/>
      <c r="AH366" s="53"/>
      <c r="AI366" s="53"/>
      <c r="AJ366" s="53"/>
    </row>
    <row r="367" spans="2:36" customFormat="1" ht="15.75" customHeight="1" x14ac:dyDescent="0.3">
      <c r="B367" s="43"/>
      <c r="C367" s="36"/>
      <c r="D367" s="36"/>
      <c r="E367" s="108"/>
      <c r="F367" s="108"/>
      <c r="G367" s="108"/>
      <c r="H367" s="108"/>
      <c r="I367" s="108"/>
      <c r="J367" s="109"/>
      <c r="K367" s="88"/>
      <c r="L367" s="89"/>
      <c r="M367" s="89"/>
      <c r="N367" s="89"/>
      <c r="O367" s="89"/>
      <c r="P367" s="89"/>
      <c r="Q367" s="89"/>
      <c r="R367" s="89"/>
      <c r="S367" s="89"/>
      <c r="T367" s="90"/>
      <c r="U367" s="52"/>
      <c r="V367" s="52"/>
      <c r="W367" s="52"/>
      <c r="X367" s="52"/>
      <c r="Y367" s="52"/>
      <c r="Z367" s="52"/>
      <c r="AA367" s="52"/>
      <c r="AB367" s="52"/>
      <c r="AC367" s="52"/>
      <c r="AD367" s="52"/>
      <c r="AE367" s="52"/>
      <c r="AF367" s="53"/>
      <c r="AG367" s="53"/>
      <c r="AH367" s="53"/>
      <c r="AI367" s="53"/>
      <c r="AJ367" s="53"/>
    </row>
    <row r="368" spans="2:36" customFormat="1" ht="15.75" customHeight="1" thickBot="1" x14ac:dyDescent="0.35">
      <c r="B368" s="44"/>
      <c r="C368" s="45"/>
      <c r="D368" s="45"/>
      <c r="E368" s="110"/>
      <c r="F368" s="110"/>
      <c r="G368" s="110"/>
      <c r="H368" s="110"/>
      <c r="I368" s="110"/>
      <c r="J368" s="111"/>
      <c r="K368" s="91"/>
      <c r="L368" s="92"/>
      <c r="M368" s="92"/>
      <c r="N368" s="92"/>
      <c r="O368" s="92"/>
      <c r="P368" s="92"/>
      <c r="Q368" s="92"/>
      <c r="R368" s="92"/>
      <c r="S368" s="92"/>
      <c r="T368" s="93"/>
      <c r="U368" s="52"/>
      <c r="V368" s="52"/>
      <c r="W368" s="52"/>
      <c r="X368" s="52"/>
      <c r="Y368" s="52"/>
      <c r="Z368" s="52"/>
      <c r="AA368" s="52"/>
      <c r="AB368" s="52"/>
      <c r="AC368" s="52"/>
      <c r="AD368" s="52"/>
      <c r="AE368" s="52"/>
      <c r="AF368" s="53"/>
      <c r="AG368" s="53"/>
      <c r="AH368" s="53"/>
      <c r="AI368" s="53"/>
      <c r="AJ368" s="53"/>
    </row>
    <row r="369" spans="2:36" customFormat="1" ht="15.75" customHeight="1" thickBot="1" x14ac:dyDescent="0.35">
      <c r="K369" s="40"/>
      <c r="L369" s="40"/>
      <c r="M369" s="40"/>
      <c r="N369" s="40"/>
      <c r="O369" s="40"/>
      <c r="P369" s="40"/>
      <c r="Q369" s="40"/>
      <c r="R369" s="40"/>
      <c r="S369" s="40"/>
      <c r="T369" s="62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3"/>
      <c r="AG369" s="53"/>
      <c r="AH369" s="53"/>
      <c r="AI369" s="53"/>
      <c r="AJ369" s="53"/>
    </row>
    <row r="370" spans="2:36" customFormat="1" ht="15.75" customHeight="1" x14ac:dyDescent="0.3">
      <c r="B370" s="76" t="str">
        <f>IF(OR(F214="",H214=""),"15º LUGAR",E33)</f>
        <v>15º LUGAR</v>
      </c>
      <c r="C370" s="77"/>
      <c r="D370" s="77"/>
      <c r="E370" s="77"/>
      <c r="F370" s="77"/>
      <c r="G370" s="77"/>
      <c r="H370" s="77"/>
      <c r="I370" s="77"/>
      <c r="J370" s="78"/>
      <c r="K370" s="85" t="s">
        <v>77</v>
      </c>
      <c r="L370" s="86"/>
      <c r="M370" s="86"/>
      <c r="N370" s="86"/>
      <c r="O370" s="86"/>
      <c r="P370" s="86"/>
      <c r="Q370" s="86"/>
      <c r="R370" s="86"/>
      <c r="S370" s="86"/>
      <c r="T370" s="87"/>
      <c r="U370" s="52"/>
      <c r="V370" s="52"/>
      <c r="W370" s="52"/>
      <c r="X370" s="52"/>
      <c r="Y370" s="52"/>
      <c r="Z370" s="52"/>
      <c r="AA370" s="52"/>
      <c r="AB370" s="52"/>
      <c r="AC370" s="52"/>
      <c r="AD370" s="52"/>
      <c r="AE370" s="52"/>
      <c r="AF370" s="53"/>
      <c r="AG370" s="53"/>
      <c r="AH370" s="53"/>
      <c r="AI370" s="53"/>
      <c r="AJ370" s="53"/>
    </row>
    <row r="371" spans="2:36" customFormat="1" ht="15.75" customHeight="1" x14ac:dyDescent="0.3">
      <c r="B371" s="79"/>
      <c r="C371" s="80"/>
      <c r="D371" s="80"/>
      <c r="E371" s="80"/>
      <c r="F371" s="80"/>
      <c r="G371" s="80"/>
      <c r="H371" s="80"/>
      <c r="I371" s="80"/>
      <c r="J371" s="81"/>
      <c r="K371" s="88"/>
      <c r="L371" s="89"/>
      <c r="M371" s="89"/>
      <c r="N371" s="89"/>
      <c r="O371" s="89"/>
      <c r="P371" s="89"/>
      <c r="Q371" s="89"/>
      <c r="R371" s="89"/>
      <c r="S371" s="89"/>
      <c r="T371" s="90"/>
      <c r="U371" s="52"/>
      <c r="V371" s="52"/>
      <c r="W371" s="52"/>
      <c r="X371" s="52"/>
      <c r="Y371" s="52"/>
      <c r="Z371" s="52"/>
      <c r="AA371" s="52"/>
      <c r="AB371" s="52"/>
      <c r="AC371" s="52"/>
      <c r="AD371" s="52"/>
      <c r="AE371" s="52"/>
      <c r="AF371" s="53"/>
      <c r="AG371" s="53"/>
      <c r="AH371" s="53"/>
      <c r="AI371" s="53"/>
      <c r="AJ371" s="53"/>
    </row>
    <row r="372" spans="2:36" customFormat="1" ht="15.75" customHeight="1" x14ac:dyDescent="0.3">
      <c r="B372" s="79"/>
      <c r="C372" s="80"/>
      <c r="D372" s="80"/>
      <c r="E372" s="80"/>
      <c r="F372" s="80"/>
      <c r="G372" s="80"/>
      <c r="H372" s="80"/>
      <c r="I372" s="80"/>
      <c r="J372" s="81"/>
      <c r="K372" s="88"/>
      <c r="L372" s="89"/>
      <c r="M372" s="89"/>
      <c r="N372" s="89"/>
      <c r="O372" s="89"/>
      <c r="P372" s="89"/>
      <c r="Q372" s="89"/>
      <c r="R372" s="89"/>
      <c r="S372" s="89"/>
      <c r="T372" s="90"/>
      <c r="U372" s="52"/>
      <c r="V372" s="52"/>
      <c r="W372" s="52"/>
      <c r="X372" s="52"/>
      <c r="Y372" s="52"/>
      <c r="Z372" s="52"/>
      <c r="AA372" s="52"/>
      <c r="AB372" s="52"/>
      <c r="AC372" s="52"/>
      <c r="AD372" s="52"/>
      <c r="AE372" s="52"/>
      <c r="AF372" s="53"/>
      <c r="AG372" s="53"/>
      <c r="AH372" s="53"/>
      <c r="AI372" s="53"/>
      <c r="AJ372" s="53"/>
    </row>
    <row r="373" spans="2:36" customFormat="1" ht="15.75" customHeight="1" x14ac:dyDescent="0.3">
      <c r="B373" s="79"/>
      <c r="C373" s="80"/>
      <c r="D373" s="80"/>
      <c r="E373" s="80"/>
      <c r="F373" s="80"/>
      <c r="G373" s="80"/>
      <c r="H373" s="80"/>
      <c r="I373" s="80"/>
      <c r="J373" s="81"/>
      <c r="K373" s="88"/>
      <c r="L373" s="89"/>
      <c r="M373" s="89"/>
      <c r="N373" s="89"/>
      <c r="O373" s="89"/>
      <c r="P373" s="89"/>
      <c r="Q373" s="89"/>
      <c r="R373" s="89"/>
      <c r="S373" s="89"/>
      <c r="T373" s="90"/>
      <c r="U373" s="52"/>
      <c r="V373" s="52"/>
      <c r="W373" s="52"/>
      <c r="X373" s="52"/>
      <c r="Y373" s="52"/>
      <c r="Z373" s="52"/>
      <c r="AA373" s="52"/>
      <c r="AB373" s="52"/>
      <c r="AC373" s="52"/>
      <c r="AD373" s="52"/>
      <c r="AE373" s="52"/>
      <c r="AF373" s="53"/>
      <c r="AG373" s="53"/>
      <c r="AH373" s="53"/>
      <c r="AI373" s="53"/>
      <c r="AJ373" s="53"/>
    </row>
    <row r="374" spans="2:36" customFormat="1" ht="15.75" customHeight="1" x14ac:dyDescent="0.3">
      <c r="B374" s="79"/>
      <c r="C374" s="80"/>
      <c r="D374" s="80"/>
      <c r="E374" s="80"/>
      <c r="F374" s="80"/>
      <c r="G374" s="80"/>
      <c r="H374" s="80"/>
      <c r="I374" s="80"/>
      <c r="J374" s="81"/>
      <c r="K374" s="88"/>
      <c r="L374" s="89"/>
      <c r="M374" s="89"/>
      <c r="N374" s="89"/>
      <c r="O374" s="89"/>
      <c r="P374" s="89"/>
      <c r="Q374" s="89"/>
      <c r="R374" s="89"/>
      <c r="S374" s="89"/>
      <c r="T374" s="90"/>
      <c r="U374" s="52"/>
      <c r="V374" s="52"/>
      <c r="W374" s="52"/>
      <c r="X374" s="52"/>
      <c r="Y374" s="52"/>
      <c r="Z374" s="52"/>
      <c r="AA374" s="52"/>
      <c r="AB374" s="52"/>
      <c r="AC374" s="52"/>
      <c r="AD374" s="52"/>
      <c r="AE374" s="52"/>
      <c r="AF374" s="53"/>
      <c r="AG374" s="53"/>
      <c r="AH374" s="53"/>
      <c r="AI374" s="53"/>
      <c r="AJ374" s="53"/>
    </row>
    <row r="375" spans="2:36" customFormat="1" ht="15.75" customHeight="1" x14ac:dyDescent="0.3">
      <c r="B375" s="79"/>
      <c r="C375" s="80"/>
      <c r="D375" s="80"/>
      <c r="E375" s="80"/>
      <c r="F375" s="80"/>
      <c r="G375" s="80"/>
      <c r="H375" s="80"/>
      <c r="I375" s="80"/>
      <c r="J375" s="81"/>
      <c r="K375" s="88"/>
      <c r="L375" s="89"/>
      <c r="M375" s="89"/>
      <c r="N375" s="89"/>
      <c r="O375" s="89"/>
      <c r="P375" s="89"/>
      <c r="Q375" s="89"/>
      <c r="R375" s="89"/>
      <c r="S375" s="89"/>
      <c r="T375" s="90"/>
      <c r="U375" s="52"/>
      <c r="V375" s="52"/>
      <c r="W375" s="52"/>
      <c r="X375" s="52"/>
      <c r="Y375" s="52"/>
      <c r="Z375" s="52"/>
      <c r="AA375" s="52"/>
      <c r="AB375" s="52"/>
      <c r="AC375" s="52"/>
      <c r="AD375" s="52"/>
      <c r="AE375" s="52"/>
      <c r="AF375" s="53"/>
      <c r="AG375" s="53"/>
      <c r="AH375" s="53"/>
      <c r="AI375" s="53"/>
      <c r="AJ375" s="53"/>
    </row>
    <row r="376" spans="2:36" customFormat="1" ht="15.75" customHeight="1" x14ac:dyDescent="0.3">
      <c r="B376" s="79"/>
      <c r="C376" s="80"/>
      <c r="D376" s="80"/>
      <c r="E376" s="80"/>
      <c r="F376" s="80"/>
      <c r="G376" s="80"/>
      <c r="H376" s="80"/>
      <c r="I376" s="80"/>
      <c r="J376" s="81"/>
      <c r="K376" s="88"/>
      <c r="L376" s="89"/>
      <c r="M376" s="89"/>
      <c r="N376" s="89"/>
      <c r="O376" s="89"/>
      <c r="P376" s="89"/>
      <c r="Q376" s="89"/>
      <c r="R376" s="89"/>
      <c r="S376" s="89"/>
      <c r="T376" s="90"/>
      <c r="U376" s="52"/>
      <c r="V376" s="52"/>
      <c r="W376" s="52"/>
      <c r="X376" s="52"/>
      <c r="Y376" s="52"/>
      <c r="Z376" s="52"/>
      <c r="AA376" s="52"/>
      <c r="AB376" s="52"/>
      <c r="AC376" s="52"/>
      <c r="AD376" s="52"/>
      <c r="AE376" s="52"/>
      <c r="AF376" s="53"/>
      <c r="AG376" s="53"/>
      <c r="AH376" s="53"/>
      <c r="AI376" s="53"/>
      <c r="AJ376" s="53"/>
    </row>
    <row r="377" spans="2:36" customFormat="1" ht="15.75" customHeight="1" x14ac:dyDescent="0.3">
      <c r="B377" s="79"/>
      <c r="C377" s="80"/>
      <c r="D377" s="80"/>
      <c r="E377" s="80"/>
      <c r="F377" s="80"/>
      <c r="G377" s="80"/>
      <c r="H377" s="80"/>
      <c r="I377" s="80"/>
      <c r="J377" s="81"/>
      <c r="K377" s="88"/>
      <c r="L377" s="89"/>
      <c r="M377" s="89"/>
      <c r="N377" s="89"/>
      <c r="O377" s="89"/>
      <c r="P377" s="89"/>
      <c r="Q377" s="89"/>
      <c r="R377" s="89"/>
      <c r="S377" s="89"/>
      <c r="T377" s="90"/>
      <c r="U377" s="52"/>
      <c r="V377" s="52"/>
      <c r="W377" s="52"/>
      <c r="X377" s="52"/>
      <c r="Y377" s="52"/>
      <c r="Z377" s="52"/>
      <c r="AA377" s="52"/>
      <c r="AB377" s="52"/>
      <c r="AC377" s="52"/>
      <c r="AD377" s="52"/>
      <c r="AE377" s="52"/>
      <c r="AF377" s="53"/>
      <c r="AG377" s="53"/>
      <c r="AH377" s="53"/>
      <c r="AI377" s="53"/>
      <c r="AJ377" s="53"/>
    </row>
    <row r="378" spans="2:36" customFormat="1" ht="15.75" customHeight="1" x14ac:dyDescent="0.3">
      <c r="B378" s="79"/>
      <c r="C378" s="80"/>
      <c r="D378" s="80"/>
      <c r="E378" s="80"/>
      <c r="F378" s="80"/>
      <c r="G378" s="80"/>
      <c r="H378" s="80"/>
      <c r="I378" s="80"/>
      <c r="J378" s="81"/>
      <c r="K378" s="88"/>
      <c r="L378" s="89"/>
      <c r="M378" s="89"/>
      <c r="N378" s="89"/>
      <c r="O378" s="89"/>
      <c r="P378" s="89"/>
      <c r="Q378" s="89"/>
      <c r="R378" s="89"/>
      <c r="S378" s="89"/>
      <c r="T378" s="90"/>
      <c r="U378" s="52"/>
      <c r="V378" s="52"/>
      <c r="W378" s="52"/>
      <c r="X378" s="52"/>
      <c r="Y378" s="52"/>
      <c r="Z378" s="52"/>
      <c r="AA378" s="52"/>
      <c r="AB378" s="52"/>
      <c r="AC378" s="52"/>
      <c r="AD378" s="52"/>
      <c r="AE378" s="52"/>
      <c r="AF378" s="53"/>
      <c r="AG378" s="53"/>
      <c r="AH378" s="53"/>
      <c r="AI378" s="53"/>
      <c r="AJ378" s="53"/>
    </row>
    <row r="379" spans="2:36" customFormat="1" ht="15.75" customHeight="1" thickBot="1" x14ac:dyDescent="0.35">
      <c r="B379" s="82"/>
      <c r="C379" s="83"/>
      <c r="D379" s="83"/>
      <c r="E379" s="83"/>
      <c r="F379" s="83"/>
      <c r="G379" s="83"/>
      <c r="H379" s="83"/>
      <c r="I379" s="83"/>
      <c r="J379" s="84"/>
      <c r="K379" s="91"/>
      <c r="L379" s="92"/>
      <c r="M379" s="92"/>
      <c r="N379" s="92"/>
      <c r="O379" s="92"/>
      <c r="P379" s="92"/>
      <c r="Q379" s="92"/>
      <c r="R379" s="92"/>
      <c r="S379" s="92"/>
      <c r="T379" s="93"/>
      <c r="U379" s="52"/>
      <c r="V379" s="52"/>
      <c r="W379" s="52"/>
      <c r="X379" s="52"/>
      <c r="Y379" s="52"/>
      <c r="Z379" s="52"/>
      <c r="AA379" s="52"/>
      <c r="AB379" s="52"/>
      <c r="AC379" s="52"/>
      <c r="AD379" s="52"/>
      <c r="AE379" s="52"/>
      <c r="AF379" s="53"/>
      <c r="AG379" s="53"/>
      <c r="AH379" s="53"/>
      <c r="AI379" s="53"/>
      <c r="AJ379" s="53"/>
    </row>
    <row r="380" spans="2:36" customFormat="1" ht="15.75" customHeight="1" thickBot="1" x14ac:dyDescent="0.35">
      <c r="B380" s="39"/>
      <c r="C380" s="39"/>
      <c r="D380" s="39"/>
      <c r="E380" s="39"/>
      <c r="F380" s="39"/>
      <c r="G380" s="39"/>
      <c r="H380" s="39"/>
      <c r="I380" s="39"/>
      <c r="J380" s="39"/>
      <c r="K380" s="38"/>
      <c r="L380" s="38"/>
      <c r="M380" s="38"/>
      <c r="N380" s="38"/>
      <c r="O380" s="38"/>
      <c r="P380" s="38"/>
      <c r="Q380" s="38"/>
      <c r="R380" s="38"/>
      <c r="S380" s="38"/>
      <c r="T380" s="61"/>
      <c r="U380" s="55"/>
      <c r="V380" s="55"/>
      <c r="W380" s="55"/>
      <c r="X380" s="55"/>
      <c r="Y380" s="55"/>
      <c r="Z380" s="55"/>
      <c r="AA380" s="55"/>
      <c r="AB380" s="55"/>
      <c r="AC380" s="55"/>
      <c r="AD380" s="55"/>
      <c r="AE380" s="55"/>
      <c r="AF380" s="53"/>
      <c r="AG380" s="53"/>
      <c r="AH380" s="53"/>
      <c r="AI380" s="53"/>
      <c r="AJ380" s="53"/>
    </row>
    <row r="381" spans="2:36" customFormat="1" ht="15.75" customHeight="1" x14ac:dyDescent="0.3">
      <c r="B381" s="76" t="str">
        <f>IF(OR(F214="",H214=""),"16º LUGAR",E34)</f>
        <v>16º LUGAR</v>
      </c>
      <c r="C381" s="77"/>
      <c r="D381" s="77"/>
      <c r="E381" s="77"/>
      <c r="F381" s="77"/>
      <c r="G381" s="77"/>
      <c r="H381" s="77"/>
      <c r="I381" s="77"/>
      <c r="J381" s="78"/>
      <c r="K381" s="85" t="s">
        <v>76</v>
      </c>
      <c r="L381" s="86"/>
      <c r="M381" s="86"/>
      <c r="N381" s="86"/>
      <c r="O381" s="86"/>
      <c r="P381" s="86"/>
      <c r="Q381" s="86"/>
      <c r="R381" s="86"/>
      <c r="S381" s="86"/>
      <c r="T381" s="87"/>
      <c r="U381" s="52"/>
      <c r="V381" s="52"/>
      <c r="W381" s="52"/>
      <c r="X381" s="52"/>
      <c r="Y381" s="52"/>
      <c r="Z381" s="52"/>
      <c r="AA381" s="52"/>
      <c r="AB381" s="52"/>
      <c r="AC381" s="52"/>
      <c r="AD381" s="52"/>
      <c r="AE381" s="52"/>
      <c r="AF381" s="53"/>
      <c r="AG381" s="53"/>
      <c r="AH381" s="53"/>
      <c r="AI381" s="53"/>
      <c r="AJ381" s="53"/>
    </row>
    <row r="382" spans="2:36" customFormat="1" ht="15.75" customHeight="1" x14ac:dyDescent="0.3">
      <c r="B382" s="79"/>
      <c r="C382" s="80"/>
      <c r="D382" s="80"/>
      <c r="E382" s="80"/>
      <c r="F382" s="80"/>
      <c r="G382" s="80"/>
      <c r="H382" s="80"/>
      <c r="I382" s="80"/>
      <c r="J382" s="81"/>
      <c r="K382" s="88"/>
      <c r="L382" s="89"/>
      <c r="M382" s="89"/>
      <c r="N382" s="89"/>
      <c r="O382" s="89"/>
      <c r="P382" s="89"/>
      <c r="Q382" s="89"/>
      <c r="R382" s="89"/>
      <c r="S382" s="89"/>
      <c r="T382" s="90"/>
      <c r="U382" s="52"/>
      <c r="V382" s="52"/>
      <c r="W382" s="52"/>
      <c r="X382" s="52"/>
      <c r="Y382" s="52"/>
      <c r="Z382" s="52"/>
      <c r="AA382" s="52"/>
      <c r="AB382" s="52"/>
      <c r="AC382" s="52"/>
      <c r="AD382" s="52"/>
      <c r="AE382" s="52"/>
      <c r="AF382" s="53"/>
      <c r="AG382" s="53"/>
      <c r="AH382" s="53"/>
      <c r="AI382" s="53"/>
      <c r="AJ382" s="53"/>
    </row>
    <row r="383" spans="2:36" customFormat="1" ht="15.75" customHeight="1" x14ac:dyDescent="0.3">
      <c r="B383" s="79"/>
      <c r="C383" s="80"/>
      <c r="D383" s="80"/>
      <c r="E383" s="80"/>
      <c r="F383" s="80"/>
      <c r="G383" s="80"/>
      <c r="H383" s="80"/>
      <c r="I383" s="80"/>
      <c r="J383" s="81"/>
      <c r="K383" s="88"/>
      <c r="L383" s="89"/>
      <c r="M383" s="89"/>
      <c r="N383" s="89"/>
      <c r="O383" s="89"/>
      <c r="P383" s="89"/>
      <c r="Q383" s="89"/>
      <c r="R383" s="89"/>
      <c r="S383" s="89"/>
      <c r="T383" s="90"/>
      <c r="U383" s="52"/>
      <c r="V383" s="52"/>
      <c r="W383" s="52"/>
      <c r="X383" s="52"/>
      <c r="Y383" s="52"/>
      <c r="Z383" s="52"/>
      <c r="AA383" s="52"/>
      <c r="AB383" s="52"/>
      <c r="AC383" s="52"/>
      <c r="AD383" s="52"/>
      <c r="AE383" s="52"/>
      <c r="AF383" s="53"/>
      <c r="AG383" s="53"/>
      <c r="AH383" s="53"/>
      <c r="AI383" s="53"/>
      <c r="AJ383" s="53"/>
    </row>
    <row r="384" spans="2:36" customFormat="1" ht="15.75" customHeight="1" x14ac:dyDescent="0.3">
      <c r="B384" s="79"/>
      <c r="C384" s="80"/>
      <c r="D384" s="80"/>
      <c r="E384" s="80"/>
      <c r="F384" s="80"/>
      <c r="G384" s="80"/>
      <c r="H384" s="80"/>
      <c r="I384" s="80"/>
      <c r="J384" s="81"/>
      <c r="K384" s="88"/>
      <c r="L384" s="89"/>
      <c r="M384" s="89"/>
      <c r="N384" s="89"/>
      <c r="O384" s="89"/>
      <c r="P384" s="89"/>
      <c r="Q384" s="89"/>
      <c r="R384" s="89"/>
      <c r="S384" s="89"/>
      <c r="T384" s="90"/>
      <c r="U384" s="52"/>
      <c r="V384" s="52"/>
      <c r="W384" s="52"/>
      <c r="X384" s="52"/>
      <c r="Y384" s="52"/>
      <c r="Z384" s="52"/>
      <c r="AA384" s="52"/>
      <c r="AB384" s="52"/>
      <c r="AC384" s="52"/>
      <c r="AD384" s="52"/>
      <c r="AE384" s="52"/>
      <c r="AF384" s="53"/>
      <c r="AG384" s="53"/>
      <c r="AH384" s="53"/>
      <c r="AI384" s="53"/>
      <c r="AJ384" s="53"/>
    </row>
    <row r="385" spans="2:36" customFormat="1" ht="15.75" customHeight="1" x14ac:dyDescent="0.3">
      <c r="B385" s="79"/>
      <c r="C385" s="80"/>
      <c r="D385" s="80"/>
      <c r="E385" s="80"/>
      <c r="F385" s="80"/>
      <c r="G385" s="80"/>
      <c r="H385" s="80"/>
      <c r="I385" s="80"/>
      <c r="J385" s="81"/>
      <c r="K385" s="88"/>
      <c r="L385" s="89"/>
      <c r="M385" s="89"/>
      <c r="N385" s="89"/>
      <c r="O385" s="89"/>
      <c r="P385" s="89"/>
      <c r="Q385" s="89"/>
      <c r="R385" s="89"/>
      <c r="S385" s="89"/>
      <c r="T385" s="90"/>
      <c r="U385" s="52"/>
      <c r="V385" s="52"/>
      <c r="W385" s="52"/>
      <c r="X385" s="52"/>
      <c r="Y385" s="52"/>
      <c r="Z385" s="52"/>
      <c r="AA385" s="52"/>
      <c r="AB385" s="52"/>
      <c r="AC385" s="52"/>
      <c r="AD385" s="52"/>
      <c r="AE385" s="52"/>
      <c r="AF385" s="53"/>
      <c r="AG385" s="53"/>
      <c r="AH385" s="53"/>
      <c r="AI385" s="53"/>
      <c r="AJ385" s="53"/>
    </row>
    <row r="386" spans="2:36" customFormat="1" ht="15.75" customHeight="1" x14ac:dyDescent="0.3">
      <c r="B386" s="79"/>
      <c r="C386" s="80"/>
      <c r="D386" s="80"/>
      <c r="E386" s="80"/>
      <c r="F386" s="80"/>
      <c r="G386" s="80"/>
      <c r="H386" s="80"/>
      <c r="I386" s="80"/>
      <c r="J386" s="81"/>
      <c r="K386" s="88"/>
      <c r="L386" s="89"/>
      <c r="M386" s="89"/>
      <c r="N386" s="89"/>
      <c r="O386" s="89"/>
      <c r="P386" s="89"/>
      <c r="Q386" s="89"/>
      <c r="R386" s="89"/>
      <c r="S386" s="89"/>
      <c r="T386" s="90"/>
      <c r="U386" s="52"/>
      <c r="V386" s="52"/>
      <c r="W386" s="52"/>
      <c r="X386" s="52"/>
      <c r="Y386" s="52"/>
      <c r="Z386" s="52"/>
      <c r="AA386" s="52"/>
      <c r="AB386" s="52"/>
      <c r="AC386" s="52"/>
      <c r="AD386" s="52"/>
      <c r="AE386" s="52"/>
      <c r="AF386" s="53"/>
      <c r="AG386" s="53"/>
      <c r="AH386" s="53"/>
      <c r="AI386" s="53"/>
      <c r="AJ386" s="53"/>
    </row>
    <row r="387" spans="2:36" customFormat="1" ht="15.75" customHeight="1" x14ac:dyDescent="0.3">
      <c r="B387" s="79"/>
      <c r="C387" s="80"/>
      <c r="D387" s="80"/>
      <c r="E387" s="80"/>
      <c r="F387" s="80"/>
      <c r="G387" s="80"/>
      <c r="H387" s="80"/>
      <c r="I387" s="80"/>
      <c r="J387" s="81"/>
      <c r="K387" s="88"/>
      <c r="L387" s="89"/>
      <c r="M387" s="89"/>
      <c r="N387" s="89"/>
      <c r="O387" s="89"/>
      <c r="P387" s="89"/>
      <c r="Q387" s="89"/>
      <c r="R387" s="89"/>
      <c r="S387" s="89"/>
      <c r="T387" s="90"/>
      <c r="U387" s="52"/>
      <c r="V387" s="52"/>
      <c r="W387" s="52"/>
      <c r="X387" s="52"/>
      <c r="Y387" s="52"/>
      <c r="Z387" s="52"/>
      <c r="AA387" s="52"/>
      <c r="AB387" s="52"/>
      <c r="AC387" s="52"/>
      <c r="AD387" s="52"/>
      <c r="AE387" s="52"/>
      <c r="AF387" s="53"/>
      <c r="AG387" s="53"/>
      <c r="AH387" s="53"/>
      <c r="AI387" s="53"/>
      <c r="AJ387" s="53"/>
    </row>
    <row r="388" spans="2:36" customFormat="1" ht="15.75" customHeight="1" x14ac:dyDescent="0.3">
      <c r="B388" s="79"/>
      <c r="C388" s="80"/>
      <c r="D388" s="80"/>
      <c r="E388" s="80"/>
      <c r="F388" s="80"/>
      <c r="G388" s="80"/>
      <c r="H388" s="80"/>
      <c r="I388" s="80"/>
      <c r="J388" s="81"/>
      <c r="K388" s="88"/>
      <c r="L388" s="89"/>
      <c r="M388" s="89"/>
      <c r="N388" s="89"/>
      <c r="O388" s="89"/>
      <c r="P388" s="89"/>
      <c r="Q388" s="89"/>
      <c r="R388" s="89"/>
      <c r="S388" s="89"/>
      <c r="T388" s="90"/>
      <c r="U388" s="52"/>
      <c r="V388" s="52"/>
      <c r="W388" s="52"/>
      <c r="X388" s="52"/>
      <c r="Y388" s="52"/>
      <c r="Z388" s="52"/>
      <c r="AA388" s="52"/>
      <c r="AB388" s="52"/>
      <c r="AC388" s="52"/>
      <c r="AD388" s="52"/>
      <c r="AE388" s="52"/>
      <c r="AF388" s="53"/>
      <c r="AG388" s="53"/>
      <c r="AH388" s="53"/>
      <c r="AI388" s="53"/>
      <c r="AJ388" s="53"/>
    </row>
    <row r="389" spans="2:36" customFormat="1" ht="15.75" customHeight="1" x14ac:dyDescent="0.3">
      <c r="B389" s="79"/>
      <c r="C389" s="80"/>
      <c r="D389" s="80"/>
      <c r="E389" s="80"/>
      <c r="F389" s="80"/>
      <c r="G389" s="80"/>
      <c r="H389" s="80"/>
      <c r="I389" s="80"/>
      <c r="J389" s="81"/>
      <c r="K389" s="88"/>
      <c r="L389" s="89"/>
      <c r="M389" s="89"/>
      <c r="N389" s="89"/>
      <c r="O389" s="89"/>
      <c r="P389" s="89"/>
      <c r="Q389" s="89"/>
      <c r="R389" s="89"/>
      <c r="S389" s="89"/>
      <c r="T389" s="90"/>
      <c r="U389" s="52"/>
      <c r="V389" s="52"/>
      <c r="W389" s="52"/>
      <c r="X389" s="52"/>
      <c r="Y389" s="52"/>
      <c r="Z389" s="52"/>
      <c r="AA389" s="52"/>
      <c r="AB389" s="52"/>
      <c r="AC389" s="52"/>
      <c r="AD389" s="52"/>
      <c r="AE389" s="52"/>
      <c r="AF389" s="53"/>
      <c r="AG389" s="53"/>
      <c r="AH389" s="53"/>
      <c r="AI389" s="53"/>
      <c r="AJ389" s="53"/>
    </row>
    <row r="390" spans="2:36" customFormat="1" ht="15.75" customHeight="1" thickBot="1" x14ac:dyDescent="0.35">
      <c r="B390" s="82"/>
      <c r="C390" s="83"/>
      <c r="D390" s="83"/>
      <c r="E390" s="83"/>
      <c r="F390" s="83"/>
      <c r="G390" s="83"/>
      <c r="H390" s="83"/>
      <c r="I390" s="83"/>
      <c r="J390" s="84"/>
      <c r="K390" s="91"/>
      <c r="L390" s="92"/>
      <c r="M390" s="92"/>
      <c r="N390" s="92"/>
      <c r="O390" s="92"/>
      <c r="P390" s="92"/>
      <c r="Q390" s="92"/>
      <c r="R390" s="92"/>
      <c r="S390" s="92"/>
      <c r="T390" s="93"/>
      <c r="U390" s="52"/>
      <c r="V390" s="52"/>
      <c r="W390" s="52"/>
      <c r="X390" s="52"/>
      <c r="Y390" s="52"/>
      <c r="Z390" s="52"/>
      <c r="AA390" s="52"/>
      <c r="AB390" s="52"/>
      <c r="AC390" s="52"/>
      <c r="AD390" s="52"/>
      <c r="AE390" s="52"/>
      <c r="AF390" s="53"/>
      <c r="AG390" s="53"/>
      <c r="AH390" s="53"/>
      <c r="AI390" s="53"/>
      <c r="AJ390" s="53"/>
    </row>
    <row r="391" spans="2:36" customFormat="1" ht="15.75" customHeight="1" x14ac:dyDescent="0.3">
      <c r="T391" s="59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</row>
  </sheetData>
  <sheetProtection password="EE74" sheet="1" objects="1" scenarios="1"/>
  <mergeCells count="289">
    <mergeCell ref="B381:J390"/>
    <mergeCell ref="K381:T390"/>
    <mergeCell ref="K326:T335"/>
    <mergeCell ref="B337:J346"/>
    <mergeCell ref="K337:T346"/>
    <mergeCell ref="K348:T357"/>
    <mergeCell ref="K359:T368"/>
    <mergeCell ref="B370:J379"/>
    <mergeCell ref="K370:T379"/>
    <mergeCell ref="E326:J335"/>
    <mergeCell ref="E348:J357"/>
    <mergeCell ref="E359:J368"/>
    <mergeCell ref="B271:J280"/>
    <mergeCell ref="K271:T280"/>
    <mergeCell ref="K282:T291"/>
    <mergeCell ref="K293:T302"/>
    <mergeCell ref="B304:J313"/>
    <mergeCell ref="K304:T313"/>
    <mergeCell ref="B315:J324"/>
    <mergeCell ref="K315:T324"/>
    <mergeCell ref="E282:J291"/>
    <mergeCell ref="E293:J302"/>
    <mergeCell ref="B216:J225"/>
    <mergeCell ref="K216:T225"/>
    <mergeCell ref="K227:T236"/>
    <mergeCell ref="B238:J247"/>
    <mergeCell ref="K238:T247"/>
    <mergeCell ref="B249:J258"/>
    <mergeCell ref="K249:T258"/>
    <mergeCell ref="K260:T269"/>
    <mergeCell ref="E227:J236"/>
    <mergeCell ref="E260:J269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Inglês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2017-03-29T22:58:13Z</dcterms:modified>
</cp:coreProperties>
</file>