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75" windowWidth="15255" windowHeight="7935"/>
  </bookViews>
  <sheets>
    <sheet name="Grupo M" sheetId="1" r:id="rId1"/>
    <sheet name="Grupo N" sheetId="8" r:id="rId2"/>
    <sheet name="2ª fase" sheetId="9" r:id="rId3"/>
  </sheets>
  <calcPr calcId="145621"/>
</workbook>
</file>

<file path=xl/calcChain.xml><?xml version="1.0" encoding="utf-8"?>
<calcChain xmlns="http://schemas.openxmlformats.org/spreadsheetml/2006/main">
  <c r="B169" i="9" l="1"/>
  <c r="B158" i="9"/>
  <c r="B323" i="9"/>
  <c r="B312" i="9"/>
  <c r="B301" i="9"/>
  <c r="B290" i="9"/>
  <c r="B279" i="9"/>
  <c r="B268" i="9"/>
  <c r="B257" i="9"/>
  <c r="B246" i="9"/>
  <c r="B235" i="9"/>
  <c r="B224" i="9"/>
  <c r="B213" i="9"/>
  <c r="B202" i="9"/>
  <c r="B191" i="9"/>
  <c r="B180" i="9"/>
  <c r="N154" i="9" l="1"/>
  <c r="C154" i="9"/>
  <c r="N145" i="9"/>
  <c r="C145" i="9"/>
  <c r="N136" i="9"/>
  <c r="C136" i="9"/>
  <c r="N127" i="9"/>
  <c r="C127" i="9"/>
  <c r="N118" i="9"/>
  <c r="C118" i="9"/>
  <c r="C109" i="9"/>
  <c r="N109" i="9"/>
  <c r="N100" i="9"/>
  <c r="N91" i="9"/>
  <c r="C100" i="9"/>
  <c r="C91" i="9"/>
  <c r="N82" i="9"/>
  <c r="C82" i="9"/>
  <c r="N79" i="9"/>
  <c r="C79" i="9"/>
  <c r="N70" i="9"/>
  <c r="C70" i="9"/>
  <c r="N67" i="9"/>
  <c r="C67" i="9"/>
  <c r="N58" i="9"/>
  <c r="C58" i="9"/>
  <c r="N55" i="9"/>
  <c r="C55" i="9"/>
  <c r="N46" i="9"/>
  <c r="C46" i="9"/>
  <c r="N43" i="9"/>
  <c r="C43" i="9"/>
  <c r="N7" i="9"/>
  <c r="N10" i="9"/>
  <c r="C13" i="9"/>
  <c r="C16" i="9"/>
  <c r="N16" i="9"/>
  <c r="N13" i="9"/>
  <c r="C10" i="9"/>
  <c r="C7" i="9"/>
  <c r="M18" i="9"/>
  <c r="K18" i="9"/>
  <c r="M15" i="9"/>
  <c r="K15" i="9"/>
  <c r="M12" i="9"/>
  <c r="K12" i="9"/>
  <c r="M9" i="9"/>
  <c r="K9" i="9"/>
  <c r="N34" i="9"/>
  <c r="N31" i="9"/>
  <c r="C28" i="9"/>
  <c r="C34" i="9"/>
  <c r="C31" i="9"/>
  <c r="N28" i="9"/>
  <c r="N25" i="9"/>
  <c r="C25" i="9"/>
  <c r="K27" i="9" l="1"/>
  <c r="M156" i="9"/>
  <c r="K156" i="9"/>
  <c r="M147" i="9"/>
  <c r="K147" i="9"/>
  <c r="M138" i="9"/>
  <c r="K138" i="9"/>
  <c r="M129" i="9"/>
  <c r="K129" i="9"/>
  <c r="M120" i="9"/>
  <c r="K120" i="9"/>
  <c r="M111" i="9"/>
  <c r="K111" i="9"/>
  <c r="M102" i="9"/>
  <c r="K102" i="9"/>
  <c r="M93" i="9"/>
  <c r="K93" i="9"/>
  <c r="M84" i="9"/>
  <c r="K84" i="9"/>
  <c r="M81" i="9"/>
  <c r="K81" i="9"/>
  <c r="M72" i="9"/>
  <c r="K72" i="9"/>
  <c r="M69" i="9"/>
  <c r="K69" i="9"/>
  <c r="M60" i="9"/>
  <c r="K60" i="9"/>
  <c r="M57" i="9"/>
  <c r="K57" i="9"/>
  <c r="M48" i="9"/>
  <c r="K48" i="9"/>
  <c r="M45" i="9"/>
  <c r="K45" i="9"/>
  <c r="M36" i="9"/>
  <c r="K36" i="9"/>
  <c r="M33" i="9"/>
  <c r="K33" i="9"/>
  <c r="M30" i="9"/>
  <c r="K30" i="9"/>
  <c r="M27" i="9"/>
  <c r="Q96" i="8" l="1"/>
  <c r="C96" i="8"/>
  <c r="Q95" i="8"/>
  <c r="I95" i="8"/>
  <c r="D95" i="8"/>
  <c r="C95" i="8"/>
  <c r="X33" i="8" s="1"/>
  <c r="AG33" i="8" s="1"/>
  <c r="Q94" i="8"/>
  <c r="I94" i="8"/>
  <c r="D94" i="8"/>
  <c r="C94" i="8"/>
  <c r="Q93" i="8"/>
  <c r="I93" i="8"/>
  <c r="D93" i="8"/>
  <c r="C93" i="8"/>
  <c r="Q92" i="8"/>
  <c r="I92" i="8"/>
  <c r="D92" i="8"/>
  <c r="C92" i="8"/>
  <c r="Q91" i="8"/>
  <c r="C91" i="8"/>
  <c r="Q90" i="8"/>
  <c r="C90" i="8"/>
  <c r="Q89" i="8"/>
  <c r="C89" i="8"/>
  <c r="Q88" i="8"/>
  <c r="C88" i="8"/>
  <c r="Q87" i="8"/>
  <c r="I87" i="8"/>
  <c r="D87" i="8"/>
  <c r="C87" i="8"/>
  <c r="Q86" i="8"/>
  <c r="I86" i="8"/>
  <c r="D86" i="8"/>
  <c r="C86" i="8"/>
  <c r="Q85" i="8"/>
  <c r="I85" i="8"/>
  <c r="D85" i="8"/>
  <c r="C85" i="8"/>
  <c r="Q84" i="8"/>
  <c r="I84" i="8"/>
  <c r="D84" i="8"/>
  <c r="C84" i="8"/>
  <c r="Q83" i="8"/>
  <c r="C83" i="8"/>
  <c r="Q82" i="8"/>
  <c r="C82" i="8"/>
  <c r="Q81" i="8"/>
  <c r="C81" i="8"/>
  <c r="Q80" i="8"/>
  <c r="C80" i="8"/>
  <c r="Q79" i="8"/>
  <c r="I79" i="8"/>
  <c r="D79" i="8"/>
  <c r="C79" i="8"/>
  <c r="Q78" i="8"/>
  <c r="I78" i="8"/>
  <c r="D78" i="8"/>
  <c r="C78" i="8"/>
  <c r="X35" i="8" s="1"/>
  <c r="AG35" i="8" s="1"/>
  <c r="Q77" i="8"/>
  <c r="I77" i="8"/>
  <c r="D77" i="8"/>
  <c r="C77" i="8"/>
  <c r="Q76" i="8"/>
  <c r="I76" i="8"/>
  <c r="D76" i="8"/>
  <c r="C76" i="8"/>
  <c r="Q75" i="8"/>
  <c r="C75" i="8"/>
  <c r="Q74" i="8"/>
  <c r="C74" i="8"/>
  <c r="Q73" i="8"/>
  <c r="C73" i="8"/>
  <c r="Q72" i="8"/>
  <c r="C72" i="8"/>
  <c r="Q71" i="8"/>
  <c r="I71" i="8"/>
  <c r="D71" i="8"/>
  <c r="C71" i="8"/>
  <c r="Q70" i="8"/>
  <c r="I70" i="8"/>
  <c r="D70" i="8"/>
  <c r="C70" i="8"/>
  <c r="Q69" i="8"/>
  <c r="I69" i="8"/>
  <c r="D69" i="8"/>
  <c r="C69" i="8"/>
  <c r="Q68" i="8"/>
  <c r="I68" i="8"/>
  <c r="D68" i="8"/>
  <c r="C68" i="8"/>
  <c r="Q67" i="8"/>
  <c r="C67" i="8"/>
  <c r="Q66" i="8"/>
  <c r="C66" i="8"/>
  <c r="Q65" i="8"/>
  <c r="C65" i="8"/>
  <c r="Q64" i="8"/>
  <c r="C64" i="8"/>
  <c r="Q63" i="8"/>
  <c r="I63" i="8"/>
  <c r="D63" i="8"/>
  <c r="C63" i="8"/>
  <c r="Q62" i="8"/>
  <c r="I62" i="8"/>
  <c r="D62" i="8"/>
  <c r="C62" i="8"/>
  <c r="Q61" i="8"/>
  <c r="I61" i="8"/>
  <c r="D61" i="8"/>
  <c r="C61" i="8"/>
  <c r="Q60" i="8"/>
  <c r="I60" i="8"/>
  <c r="D60" i="8"/>
  <c r="C60" i="8"/>
  <c r="Q59" i="8"/>
  <c r="C59" i="8"/>
  <c r="Q58" i="8"/>
  <c r="C58" i="8"/>
  <c r="Q57" i="8"/>
  <c r="C57" i="8"/>
  <c r="Q56" i="8"/>
  <c r="C56" i="8"/>
  <c r="Q55" i="8"/>
  <c r="I55" i="8"/>
  <c r="D55" i="8"/>
  <c r="C55" i="8"/>
  <c r="Q54" i="8"/>
  <c r="I54" i="8"/>
  <c r="D54" i="8"/>
  <c r="C54" i="8"/>
  <c r="Q53" i="8"/>
  <c r="I53" i="8"/>
  <c r="D53" i="8"/>
  <c r="C53" i="8"/>
  <c r="Q52" i="8"/>
  <c r="I52" i="8"/>
  <c r="D52" i="8"/>
  <c r="C52" i="8"/>
  <c r="Q51" i="8"/>
  <c r="C51" i="8"/>
  <c r="Q50" i="8"/>
  <c r="C50" i="8"/>
  <c r="Q49" i="8"/>
  <c r="C49" i="8"/>
  <c r="Q48" i="8"/>
  <c r="C48" i="8"/>
  <c r="Q47" i="8"/>
  <c r="I47" i="8"/>
  <c r="D47" i="8"/>
  <c r="C47" i="8"/>
  <c r="Q46" i="8"/>
  <c r="I46" i="8"/>
  <c r="D46" i="8"/>
  <c r="C46" i="8"/>
  <c r="X37" i="8" s="1"/>
  <c r="AG37" i="8" s="1"/>
  <c r="Q45" i="8"/>
  <c r="I45" i="8"/>
  <c r="D45" i="8"/>
  <c r="C45" i="8"/>
  <c r="Q44" i="8"/>
  <c r="I44" i="8"/>
  <c r="D44" i="8"/>
  <c r="C44" i="8"/>
  <c r="AF39" i="8"/>
  <c r="AD39" i="8"/>
  <c r="AC39" i="8"/>
  <c r="AE39" i="8" s="1"/>
  <c r="W39" i="8"/>
  <c r="AF38" i="8"/>
  <c r="AD38" i="8"/>
  <c r="AC38" i="8"/>
  <c r="AE38" i="8" s="1"/>
  <c r="X38" i="8"/>
  <c r="AG38" i="8" s="1"/>
  <c r="W38" i="8"/>
  <c r="AF37" i="8"/>
  <c r="AD37" i="8"/>
  <c r="AC37" i="8"/>
  <c r="AE37" i="8" s="1"/>
  <c r="W37" i="8"/>
  <c r="AF36" i="8"/>
  <c r="AD36" i="8"/>
  <c r="AC36" i="8"/>
  <c r="AE36" i="8" s="1"/>
  <c r="X36" i="8"/>
  <c r="AG36" i="8" s="1"/>
  <c r="W36" i="8"/>
  <c r="AF35" i="8"/>
  <c r="AD35" i="8"/>
  <c r="AC35" i="8"/>
  <c r="AE35" i="8" s="1"/>
  <c r="W35" i="8"/>
  <c r="AF34" i="8"/>
  <c r="AD34" i="8"/>
  <c r="AC34" i="8"/>
  <c r="AE34" i="8" s="1"/>
  <c r="X34" i="8"/>
  <c r="AG34" i="8" s="1"/>
  <c r="W34" i="8"/>
  <c r="AF33" i="8"/>
  <c r="AD33" i="8"/>
  <c r="AC33" i="8"/>
  <c r="AE33" i="8" s="1"/>
  <c r="W33" i="8"/>
  <c r="AF32" i="8"/>
  <c r="AD32" i="8"/>
  <c r="AC32" i="8"/>
  <c r="AE32" i="8" s="1"/>
  <c r="X32" i="8"/>
  <c r="AG32" i="8" s="1"/>
  <c r="W32" i="8"/>
  <c r="AD39" i="1"/>
  <c r="AD38" i="1"/>
  <c r="AD37" i="1"/>
  <c r="AD36" i="1"/>
  <c r="AD35" i="1"/>
  <c r="AD34" i="1"/>
  <c r="AD33" i="1"/>
  <c r="AD32" i="1"/>
  <c r="AC39" i="1"/>
  <c r="AC38" i="1"/>
  <c r="AC37" i="1"/>
  <c r="AC36" i="1"/>
  <c r="AC35" i="1"/>
  <c r="AC34" i="1"/>
  <c r="AC33" i="1"/>
  <c r="AC32" i="1"/>
  <c r="AB33" i="8" l="1"/>
  <c r="AB35" i="8"/>
  <c r="AB37" i="8"/>
  <c r="AB39" i="8"/>
  <c r="AH38" i="8"/>
  <c r="AI38" i="8" s="1"/>
  <c r="AH34" i="8"/>
  <c r="AI34" i="8" s="1"/>
  <c r="AA39" i="8"/>
  <c r="AA38" i="8"/>
  <c r="AA37" i="8"/>
  <c r="AA36" i="8"/>
  <c r="AA35" i="8"/>
  <c r="AA34" i="8"/>
  <c r="AA33" i="8"/>
  <c r="AA32" i="8"/>
  <c r="Z39" i="8"/>
  <c r="Z38" i="8"/>
  <c r="Z37" i="8"/>
  <c r="Z36" i="8"/>
  <c r="Z35" i="8"/>
  <c r="Z34" i="8"/>
  <c r="Z33" i="8"/>
  <c r="Z32" i="8"/>
  <c r="Y32" i="8"/>
  <c r="Y34" i="8"/>
  <c r="Y36" i="8"/>
  <c r="Y38" i="8"/>
  <c r="AB32" i="8"/>
  <c r="AB34" i="8"/>
  <c r="AB36" i="8"/>
  <c r="AB38" i="8"/>
  <c r="X39" i="8"/>
  <c r="AG39" i="8" s="1"/>
  <c r="AH37" i="8" s="1"/>
  <c r="AI37" i="8" s="1"/>
  <c r="Y33" i="8"/>
  <c r="Y35" i="8"/>
  <c r="Y37" i="8"/>
  <c r="Y39" i="8"/>
  <c r="L37" i="8" l="1"/>
  <c r="H37" i="8"/>
  <c r="O37" i="8"/>
  <c r="K37" i="8"/>
  <c r="G37" i="8"/>
  <c r="M37" i="8"/>
  <c r="E37" i="8"/>
  <c r="J37" i="8"/>
  <c r="I37" i="8"/>
  <c r="N37" i="8"/>
  <c r="F37" i="8"/>
  <c r="L34" i="8"/>
  <c r="H34" i="8"/>
  <c r="O34" i="8"/>
  <c r="K34" i="8"/>
  <c r="G34" i="8"/>
  <c r="I34" i="8"/>
  <c r="N34" i="8"/>
  <c r="F34" i="8"/>
  <c r="M34" i="8"/>
  <c r="E34" i="8"/>
  <c r="J34" i="8"/>
  <c r="L38" i="8"/>
  <c r="H38" i="8"/>
  <c r="O38" i="8"/>
  <c r="K38" i="8"/>
  <c r="G38" i="8"/>
  <c r="I38" i="8"/>
  <c r="N38" i="8"/>
  <c r="F38" i="8"/>
  <c r="M38" i="8"/>
  <c r="E38" i="8"/>
  <c r="J38" i="8"/>
  <c r="AH35" i="8"/>
  <c r="AI35" i="8" s="1"/>
  <c r="AH39" i="8"/>
  <c r="AI39" i="8" s="1"/>
  <c r="AH32" i="8"/>
  <c r="AI32" i="8" s="1"/>
  <c r="AH36" i="8"/>
  <c r="AI36" i="8" s="1"/>
  <c r="AH33" i="8"/>
  <c r="AI33" i="8" s="1"/>
  <c r="L33" i="8" l="1"/>
  <c r="H33" i="8"/>
  <c r="O33" i="8"/>
  <c r="K33" i="8"/>
  <c r="G33" i="8"/>
  <c r="M33" i="8"/>
  <c r="E33" i="8"/>
  <c r="J33" i="8"/>
  <c r="I33" i="8"/>
  <c r="N33" i="8"/>
  <c r="F33" i="8"/>
  <c r="L35" i="8"/>
  <c r="H35" i="8"/>
  <c r="O35" i="8"/>
  <c r="K35" i="8"/>
  <c r="G35" i="8"/>
  <c r="M35" i="8"/>
  <c r="E35" i="8"/>
  <c r="J35" i="8"/>
  <c r="I35" i="8"/>
  <c r="N35" i="8"/>
  <c r="F35" i="8"/>
  <c r="L36" i="8"/>
  <c r="H36" i="8"/>
  <c r="O36" i="8"/>
  <c r="K36" i="8"/>
  <c r="G36" i="8"/>
  <c r="I36" i="8"/>
  <c r="N36" i="8"/>
  <c r="F36" i="8"/>
  <c r="M36" i="8"/>
  <c r="E36" i="8"/>
  <c r="J36" i="8"/>
  <c r="L32" i="8"/>
  <c r="H32" i="8"/>
  <c r="O32" i="8"/>
  <c r="K32" i="8"/>
  <c r="G32" i="8"/>
  <c r="I32" i="8"/>
  <c r="N32" i="8"/>
  <c r="F32" i="8"/>
  <c r="M32" i="8"/>
  <c r="E32" i="8"/>
  <c r="J32" i="8"/>
  <c r="L39" i="8"/>
  <c r="H39" i="8"/>
  <c r="O39" i="8"/>
  <c r="K39" i="8"/>
  <c r="G39" i="8"/>
  <c r="M39" i="8"/>
  <c r="E39" i="8"/>
  <c r="J39" i="8"/>
  <c r="I39" i="8"/>
  <c r="N39" i="8"/>
  <c r="F39" i="8"/>
  <c r="W37" i="1" l="1"/>
  <c r="W39" i="1"/>
  <c r="W38" i="1"/>
  <c r="W36" i="1"/>
  <c r="W35" i="1"/>
  <c r="W34" i="1"/>
  <c r="W33" i="1"/>
  <c r="W32" i="1"/>
  <c r="C96" i="1"/>
  <c r="Q96" i="1"/>
  <c r="D95" i="1"/>
  <c r="I79" i="1"/>
  <c r="I78" i="1"/>
  <c r="I77" i="1"/>
  <c r="I76" i="1"/>
  <c r="D79" i="1"/>
  <c r="D78" i="1"/>
  <c r="D77" i="1"/>
  <c r="D76" i="1"/>
  <c r="AE36" i="1" l="1"/>
  <c r="AE33" i="1"/>
  <c r="AE35" i="1"/>
  <c r="AE37" i="1"/>
  <c r="AE39" i="1"/>
  <c r="AE38" i="1"/>
  <c r="AE34" i="1"/>
  <c r="AE32" i="1"/>
  <c r="I95" i="1" l="1"/>
  <c r="I94" i="1"/>
  <c r="I93" i="1"/>
  <c r="I92" i="1"/>
  <c r="D94" i="1"/>
  <c r="D93" i="1"/>
  <c r="D92" i="1"/>
  <c r="I87" i="1"/>
  <c r="I86" i="1"/>
  <c r="I85" i="1"/>
  <c r="I84" i="1"/>
  <c r="D87" i="1"/>
  <c r="D86" i="1"/>
  <c r="D85" i="1"/>
  <c r="D84" i="1"/>
  <c r="I71" i="1"/>
  <c r="I70" i="1"/>
  <c r="I69" i="1"/>
  <c r="I68" i="1"/>
  <c r="I63" i="1"/>
  <c r="I62" i="1"/>
  <c r="I61" i="1"/>
  <c r="I60" i="1"/>
  <c r="D71" i="1"/>
  <c r="D70" i="1"/>
  <c r="D69" i="1"/>
  <c r="D68" i="1"/>
  <c r="D63" i="1"/>
  <c r="D62" i="1"/>
  <c r="D61" i="1"/>
  <c r="D60" i="1"/>
  <c r="I55" i="1"/>
  <c r="I54" i="1"/>
  <c r="I53" i="1"/>
  <c r="I52" i="1"/>
  <c r="D55" i="1"/>
  <c r="D54" i="1"/>
  <c r="D53" i="1"/>
  <c r="D52" i="1"/>
  <c r="I47" i="1"/>
  <c r="I46" i="1"/>
  <c r="I45" i="1"/>
  <c r="D47" i="1"/>
  <c r="D46" i="1"/>
  <c r="D45" i="1"/>
  <c r="I44" i="1"/>
  <c r="D44" i="1"/>
  <c r="C45" i="1"/>
  <c r="C46" i="1"/>
  <c r="C47" i="1"/>
  <c r="C48" i="1"/>
  <c r="C49" i="1"/>
  <c r="C50" i="1"/>
  <c r="C51" i="1"/>
  <c r="C52" i="1"/>
  <c r="C53" i="1"/>
  <c r="C54" i="1"/>
  <c r="C55" i="1"/>
  <c r="C56" i="1"/>
  <c r="C57" i="1"/>
  <c r="C58" i="1"/>
  <c r="C59" i="1"/>
  <c r="C60" i="1"/>
  <c r="C61" i="1"/>
  <c r="C62" i="1"/>
  <c r="C63" i="1"/>
  <c r="C64" i="1"/>
  <c r="C65" i="1"/>
  <c r="C66" i="1"/>
  <c r="C67" i="1"/>
  <c r="C68" i="1"/>
  <c r="C69" i="1"/>
  <c r="C70" i="1"/>
  <c r="C71" i="1"/>
  <c r="C72" i="1"/>
  <c r="C73" i="1"/>
  <c r="C74" i="1"/>
  <c r="C75" i="1"/>
  <c r="C76" i="1"/>
  <c r="C77" i="1"/>
  <c r="C78" i="1"/>
  <c r="C79" i="1"/>
  <c r="C80" i="1"/>
  <c r="C81" i="1"/>
  <c r="C82" i="1"/>
  <c r="C83" i="1"/>
  <c r="C84" i="1"/>
  <c r="C85" i="1"/>
  <c r="C86" i="1"/>
  <c r="C87" i="1"/>
  <c r="C88" i="1"/>
  <c r="C89" i="1"/>
  <c r="C90" i="1"/>
  <c r="C91" i="1"/>
  <c r="C92" i="1"/>
  <c r="C93" i="1"/>
  <c r="C94" i="1"/>
  <c r="C95" i="1"/>
  <c r="Q48" i="1"/>
  <c r="Q49" i="1"/>
  <c r="Q50" i="1"/>
  <c r="Q51" i="1"/>
  <c r="Q52" i="1"/>
  <c r="Q53" i="1"/>
  <c r="Q54" i="1"/>
  <c r="Q55" i="1"/>
  <c r="Q56" i="1"/>
  <c r="Q57" i="1"/>
  <c r="Q58" i="1"/>
  <c r="Q59" i="1"/>
  <c r="Q60" i="1"/>
  <c r="Q61" i="1"/>
  <c r="Q62" i="1"/>
  <c r="Q63" i="1"/>
  <c r="Q64" i="1"/>
  <c r="Q65" i="1"/>
  <c r="Q66" i="1"/>
  <c r="Q67" i="1"/>
  <c r="Q68" i="1"/>
  <c r="Q69" i="1"/>
  <c r="Q70" i="1"/>
  <c r="Q71" i="1"/>
  <c r="Q72" i="1"/>
  <c r="Q73" i="1"/>
  <c r="Q74" i="1"/>
  <c r="Q75" i="1"/>
  <c r="Q76" i="1"/>
  <c r="Q77" i="1"/>
  <c r="Q78" i="1"/>
  <c r="Q79" i="1"/>
  <c r="Q80" i="1"/>
  <c r="Q81" i="1"/>
  <c r="Q82" i="1"/>
  <c r="Q83" i="1"/>
  <c r="Q84" i="1"/>
  <c r="Q85" i="1"/>
  <c r="Q86" i="1"/>
  <c r="Q87" i="1"/>
  <c r="Q88" i="1"/>
  <c r="Q89" i="1"/>
  <c r="Q90" i="1"/>
  <c r="Q91" i="1"/>
  <c r="Q92" i="1"/>
  <c r="Q93" i="1"/>
  <c r="Q94" i="1"/>
  <c r="Q95" i="1"/>
  <c r="C44" i="1"/>
  <c r="X39" i="1" s="1"/>
  <c r="Q45" i="1"/>
  <c r="Q46" i="1"/>
  <c r="Q47" i="1"/>
  <c r="X32" i="1" s="1"/>
  <c r="Q44" i="1"/>
  <c r="X36" i="1" l="1"/>
  <c r="X33" i="1"/>
  <c r="X37" i="1"/>
  <c r="X34" i="1"/>
  <c r="X38" i="1"/>
  <c r="X35" i="1"/>
  <c r="AG35" i="1" s="1"/>
  <c r="Z34" i="1"/>
  <c r="AA35" i="1"/>
  <c r="AB36" i="1"/>
  <c r="Z38" i="1"/>
  <c r="AA39" i="1"/>
  <c r="Z32" i="1"/>
  <c r="Y35" i="1"/>
  <c r="Y39" i="1"/>
  <c r="Z33" i="1"/>
  <c r="AA34" i="1"/>
  <c r="AB35" i="1"/>
  <c r="Z37" i="1"/>
  <c r="AA38" i="1"/>
  <c r="AB39" i="1"/>
  <c r="Y32" i="1"/>
  <c r="Y36" i="1"/>
  <c r="AA33" i="1"/>
  <c r="AB34" i="1"/>
  <c r="Z36" i="1"/>
  <c r="AA37" i="1"/>
  <c r="AB38" i="1"/>
  <c r="AB32" i="1"/>
  <c r="Y33" i="1"/>
  <c r="Y37" i="1"/>
  <c r="AB33" i="1"/>
  <c r="Z35" i="1"/>
  <c r="AA36" i="1"/>
  <c r="AB37" i="1"/>
  <c r="Z39" i="1"/>
  <c r="AA32" i="1"/>
  <c r="Y34" i="1"/>
  <c r="Y38" i="1"/>
  <c r="AF35" i="1"/>
  <c r="AF32" i="1" l="1"/>
  <c r="AG32" i="1"/>
  <c r="AF34" i="1"/>
  <c r="AG34" i="1"/>
  <c r="AG33" i="1"/>
  <c r="AF33" i="1"/>
  <c r="AF36" i="1"/>
  <c r="AG36" i="1"/>
  <c r="AF38" i="1"/>
  <c r="AG38" i="1"/>
  <c r="AF37" i="1"/>
  <c r="AG37" i="1"/>
  <c r="AF39" i="1"/>
  <c r="AG39" i="1"/>
  <c r="AH39" i="1" l="1"/>
  <c r="AI39" i="1" s="1"/>
  <c r="AH32" i="1"/>
  <c r="AI32" i="1" s="1"/>
  <c r="AH33" i="1"/>
  <c r="AI33" i="1" s="1"/>
  <c r="AH37" i="1"/>
  <c r="AI37" i="1" s="1"/>
  <c r="AH35" i="1"/>
  <c r="AI35" i="1" s="1"/>
  <c r="AH34" i="1"/>
  <c r="AI34" i="1" s="1"/>
  <c r="AH38" i="1"/>
  <c r="AI38" i="1" s="1"/>
  <c r="AH36" i="1"/>
  <c r="AI36" i="1" s="1"/>
  <c r="M36" i="1" l="1"/>
  <c r="E36" i="1"/>
  <c r="H36" i="1"/>
  <c r="I36" i="1"/>
  <c r="G36" i="1"/>
  <c r="O36" i="1"/>
  <c r="L36" i="1"/>
  <c r="F36" i="1"/>
  <c r="K36" i="1"/>
  <c r="N36" i="1"/>
  <c r="J36" i="1"/>
  <c r="O32" i="1"/>
  <c r="N32" i="1"/>
  <c r="J32" i="1"/>
  <c r="I32" i="1"/>
  <c r="H32" i="1"/>
  <c r="G32" i="1"/>
  <c r="F32" i="1"/>
  <c r="M32" i="1"/>
  <c r="E32" i="1"/>
  <c r="L32" i="1"/>
  <c r="K32" i="1"/>
  <c r="O38" i="1"/>
  <c r="K38" i="1"/>
  <c r="H38" i="1"/>
  <c r="I38" i="1"/>
  <c r="M38" i="1"/>
  <c r="L38" i="1"/>
  <c r="F38" i="1"/>
  <c r="E38" i="1"/>
  <c r="J38" i="1"/>
  <c r="G38" i="1"/>
  <c r="N38" i="1"/>
  <c r="M35" i="1"/>
  <c r="L35" i="1"/>
  <c r="I35" i="1"/>
  <c r="E35" i="1"/>
  <c r="J35" i="1"/>
  <c r="N35" i="1"/>
  <c r="O35" i="1"/>
  <c r="G35" i="1"/>
  <c r="K35" i="1"/>
  <c r="F35" i="1"/>
  <c r="H35" i="1"/>
  <c r="J39" i="1"/>
  <c r="O39" i="1"/>
  <c r="N39" i="1"/>
  <c r="F39" i="1"/>
  <c r="E39" i="1"/>
  <c r="I39" i="1"/>
  <c r="M39" i="1"/>
  <c r="H39" i="1"/>
  <c r="K39" i="1"/>
  <c r="L39" i="1"/>
  <c r="G39" i="1"/>
  <c r="J37" i="1"/>
  <c r="I37" i="1"/>
  <c r="L37" i="1"/>
  <c r="E37" i="1"/>
  <c r="M37" i="1"/>
  <c r="K37" i="1"/>
  <c r="H37" i="1"/>
  <c r="G37" i="1"/>
  <c r="F37" i="1"/>
  <c r="O37" i="1"/>
  <c r="N37" i="1"/>
  <c r="E34" i="1"/>
  <c r="H34" i="1"/>
  <c r="F34" i="1"/>
  <c r="G34" i="1"/>
  <c r="N34" i="1"/>
  <c r="K34" i="1"/>
  <c r="J34" i="1"/>
  <c r="O34" i="1"/>
  <c r="M34" i="1"/>
  <c r="I34" i="1"/>
  <c r="L34" i="1"/>
  <c r="G33" i="1"/>
  <c r="N33" i="1"/>
  <c r="M33" i="1"/>
  <c r="E33" i="1"/>
  <c r="L33" i="1"/>
  <c r="O33" i="1"/>
  <c r="H33" i="1"/>
  <c r="I33" i="1"/>
  <c r="K33" i="1"/>
  <c r="F33" i="1"/>
  <c r="J33" i="1"/>
</calcChain>
</file>

<file path=xl/sharedStrings.xml><?xml version="1.0" encoding="utf-8"?>
<sst xmlns="http://schemas.openxmlformats.org/spreadsheetml/2006/main" count="307" uniqueCount="127">
  <si>
    <t>CLASSIFICAÇÃO</t>
  </si>
  <si>
    <t>Pos.</t>
  </si>
  <si>
    <t>CARTOLA</t>
  </si>
  <si>
    <t>P</t>
  </si>
  <si>
    <t>PCC</t>
  </si>
  <si>
    <t>SP</t>
  </si>
  <si>
    <t>TIMES</t>
  </si>
  <si>
    <t>GF</t>
  </si>
  <si>
    <t>GC</t>
  </si>
  <si>
    <t>SG</t>
  </si>
  <si>
    <t>calc</t>
  </si>
  <si>
    <t>maior</t>
  </si>
  <si>
    <t>corresp</t>
  </si>
  <si>
    <t>1º</t>
  </si>
  <si>
    <t>2º</t>
  </si>
  <si>
    <t>3º</t>
  </si>
  <si>
    <t>4º</t>
  </si>
  <si>
    <t>5º</t>
  </si>
  <si>
    <t>6º</t>
  </si>
  <si>
    <t>7º</t>
  </si>
  <si>
    <t>8º</t>
  </si>
  <si>
    <t>x</t>
  </si>
  <si>
    <t>J</t>
  </si>
  <si>
    <t>V 3P</t>
  </si>
  <si>
    <t>V 2P</t>
  </si>
  <si>
    <t>E</t>
  </si>
  <si>
    <t>D</t>
  </si>
  <si>
    <t>% APR.</t>
  </si>
  <si>
    <t>V3P</t>
  </si>
  <si>
    <t>V2P</t>
  </si>
  <si>
    <t>PPC</t>
  </si>
  <si>
    <t>OBS: Os 4 melhores colocados no Grupo se classificarão para a 2ª FASE.</t>
  </si>
  <si>
    <t>1ª FASE</t>
  </si>
  <si>
    <t>1ª RODADA - #16</t>
  </si>
  <si>
    <t>2ª RODADA - #17</t>
  </si>
  <si>
    <t>3ª RODADA - #18</t>
  </si>
  <si>
    <t>4ª RODADA - #19</t>
  </si>
  <si>
    <t>5ª RODADA - #20</t>
  </si>
  <si>
    <t>6ª RODADA - #21</t>
  </si>
  <si>
    <t>7ª RODADA - #22</t>
  </si>
  <si>
    <t>X</t>
  </si>
  <si>
    <t>J13</t>
  </si>
  <si>
    <t>J14</t>
  </si>
  <si>
    <t>DISPUTA DO 3º LUGAR</t>
  </si>
  <si>
    <t>J15</t>
  </si>
  <si>
    <t>FINAL</t>
  </si>
  <si>
    <t>J16</t>
  </si>
  <si>
    <t>Legenda</t>
  </si>
  <si>
    <t>P - pontos</t>
  </si>
  <si>
    <t>V3P - Vitória por 3 pontos</t>
  </si>
  <si>
    <t>V2P - Vitória por 2 pontos</t>
  </si>
  <si>
    <t>E - Empate</t>
  </si>
  <si>
    <t>D - Derrota</t>
  </si>
  <si>
    <t xml:space="preserve">PPC - Pontos pró Cartola </t>
  </si>
  <si>
    <t xml:space="preserve">PCC - pontos contra Cartola </t>
  </si>
  <si>
    <t>SP - saldo de pontos</t>
  </si>
  <si>
    <t xml:space="preserve">% APR. - Aproveitamento </t>
  </si>
  <si>
    <t>CLASSIFICADO</t>
  </si>
  <si>
    <t>RECOPA EUROPEIA</t>
  </si>
  <si>
    <t>GRUPO M</t>
  </si>
  <si>
    <t>13º CAMPEONATO INGLÊS</t>
  </si>
  <si>
    <t>14º CAMPEONATO ESPANHOL</t>
  </si>
  <si>
    <t>15º CAMPEONATO ALEMÃO</t>
  </si>
  <si>
    <t>16º CAMPEONATO ITALIANO</t>
  </si>
  <si>
    <t>13º CAMPEONATO ITALIANO</t>
  </si>
  <si>
    <t>14º CAMPEONATO ALEMÃO</t>
  </si>
  <si>
    <t>15º CAMPEONATO ESPANHOL</t>
  </si>
  <si>
    <t>16º CAMPEONATO INGLÊS</t>
  </si>
  <si>
    <t>15º CAMPEONATO ITALIANO</t>
  </si>
  <si>
    <t>16º CAMPEONATO ESPANHOL</t>
  </si>
  <si>
    <t>15º CAMPEONATO  INGLÊS</t>
  </si>
  <si>
    <t>16º CAMPEONATO ALEMÃO</t>
  </si>
  <si>
    <t>13º CAMPEONATO ALEMÃO</t>
  </si>
  <si>
    <t>14º CAMPEONATO ITALIANO</t>
  </si>
  <si>
    <t>13º CAMPEONATO ESPANHOL</t>
  </si>
  <si>
    <t>14º CAMPEONATO INGLÊS</t>
  </si>
  <si>
    <t>Disputa do 9º lugar</t>
  </si>
  <si>
    <t>DISPUTA DO 9º LUGAR</t>
  </si>
  <si>
    <t>QUARTAS DE FINAL</t>
  </si>
  <si>
    <t>DISPUTA DO 13º LUGAR</t>
  </si>
  <si>
    <t>J17</t>
  </si>
  <si>
    <t>J18</t>
  </si>
  <si>
    <t>J19</t>
  </si>
  <si>
    <t>J20</t>
  </si>
  <si>
    <t>DISPUTA DO 5º LUGAR</t>
  </si>
  <si>
    <t>J21</t>
  </si>
  <si>
    <t>J22</t>
  </si>
  <si>
    <t>SEMI-FINAL</t>
  </si>
  <si>
    <t>J23</t>
  </si>
  <si>
    <t>J24</t>
  </si>
  <si>
    <t>DISPUTA DO 15º LUGAR</t>
  </si>
  <si>
    <t>DISPUTA DO 11º LUGAR</t>
  </si>
  <si>
    <t>DISPUTA DO 7º LUGAR</t>
  </si>
  <si>
    <t>GRUPO N</t>
  </si>
  <si>
    <t>DISPUTA DO 9º ANO</t>
  </si>
  <si>
    <t>J01</t>
  </si>
  <si>
    <t>J02</t>
  </si>
  <si>
    <t>J03</t>
  </si>
  <si>
    <t>J04</t>
  </si>
  <si>
    <t>J05</t>
  </si>
  <si>
    <t>J06</t>
  </si>
  <si>
    <t>J07</t>
  </si>
  <si>
    <t>J08</t>
  </si>
  <si>
    <t>J09</t>
  </si>
  <si>
    <t>J10</t>
  </si>
  <si>
    <t>J11</t>
  </si>
  <si>
    <t>J12</t>
  </si>
  <si>
    <t>RODADAS #23 e 24</t>
  </si>
  <si>
    <t>RODADAS #25 e 26</t>
  </si>
  <si>
    <t>RODADAS #27 e 28</t>
  </si>
  <si>
    <t xml:space="preserve">25 pontos Ranking - MUNDIAL </t>
  </si>
  <si>
    <t>24 pontos Ranking - SUPERCOPA</t>
  </si>
  <si>
    <t>23 pontos Ranking - SUPERCOPA</t>
  </si>
  <si>
    <t>22 pontos Ranking - SUPERCOPA</t>
  </si>
  <si>
    <t>21 pontos Ranking - SUPERCOPA</t>
  </si>
  <si>
    <t>20 pontos Ranking - SUPERCOPA</t>
  </si>
  <si>
    <t>19 pontos Ranking - SUPERCOPA</t>
  </si>
  <si>
    <t>18 pontos Ranking - SUPERCOPA</t>
  </si>
  <si>
    <t>17 pontos Ranking - SUPERCOPA</t>
  </si>
  <si>
    <t>16 pontos Ranking - SUPERCOPA</t>
  </si>
  <si>
    <t>15 pontos Ranking - SUPERCOPA</t>
  </si>
  <si>
    <t>14 pontos Ranking - SUPERCOPA</t>
  </si>
  <si>
    <t>13 pontos Ranking - SUPERCOPA</t>
  </si>
  <si>
    <t>12 pontos Ranking - SUPERCOPA</t>
  </si>
  <si>
    <t>11 pontos Ranking - SUPERCOPA</t>
  </si>
  <si>
    <t>10 pontos Ranking - SUPERCOPA</t>
  </si>
  <si>
    <t>OBS: Todas os outros participantes estarão na SUPERCOPA MUNDIAL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</si>
</sst>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sz val="26"/>
      <color theme="0"/>
      <name val="Calibri"/>
      <family val="2"/>
      <scheme val="minor"/>
    </font>
    <font>
      <sz val="28"/>
      <color theme="0"/>
      <name val="Calibri"/>
      <family val="2"/>
      <scheme val="minor"/>
    </font>
    <font>
      <sz val="11"/>
      <name val="Calibri"/>
      <family val="2"/>
      <scheme val="minor"/>
    </font>
    <font>
      <b/>
      <sz val="20"/>
      <color theme="0"/>
      <name val="Calibri"/>
      <family val="2"/>
      <scheme val="minor"/>
    </font>
    <font>
      <sz val="11"/>
      <color rgb="FF00B05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11"/>
      <name val="Calibri"/>
      <family val="2"/>
      <scheme val="minor"/>
    </font>
    <font>
      <b/>
      <sz val="26"/>
      <color theme="0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39997558519241921"/>
        <bgColor indexed="64"/>
      </patternFill>
    </fill>
  </fills>
  <borders count="3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55">
    <xf numFmtId="0" fontId="0" fillId="0" borderId="0" xfId="0"/>
    <xf numFmtId="0" fontId="0" fillId="0" borderId="0" xfId="0" applyProtection="1">
      <protection hidden="1"/>
    </xf>
    <xf numFmtId="0" fontId="6" fillId="0" borderId="0" xfId="0" applyFont="1" applyProtection="1">
      <protection hidden="1"/>
    </xf>
    <xf numFmtId="0" fontId="5" fillId="0" borderId="0" xfId="0" applyFont="1" applyFill="1" applyBorder="1" applyAlignment="1" applyProtection="1">
      <alignment horizontal="center" vertical="center"/>
      <protection hidden="1"/>
    </xf>
    <xf numFmtId="0" fontId="6" fillId="0" borderId="0" xfId="0" applyFont="1" applyFill="1" applyBorder="1" applyAlignment="1" applyProtection="1">
      <alignment horizontal="left" vertical="center"/>
      <protection hidden="1"/>
    </xf>
    <xf numFmtId="0" fontId="3" fillId="0" borderId="0" xfId="0" applyFont="1" applyProtection="1">
      <protection hidden="1"/>
    </xf>
    <xf numFmtId="0" fontId="3" fillId="0" borderId="0" xfId="0" applyFont="1" applyAlignment="1" applyProtection="1">
      <alignment horizontal="center" vertical="center"/>
      <protection hidden="1"/>
    </xf>
    <xf numFmtId="0" fontId="2" fillId="2" borderId="12" xfId="0" applyFont="1" applyFill="1" applyBorder="1" applyAlignment="1" applyProtection="1">
      <alignment horizontal="center"/>
      <protection hidden="1"/>
    </xf>
    <xf numFmtId="0" fontId="2" fillId="2" borderId="9" xfId="0" applyFont="1" applyFill="1" applyBorder="1" applyProtection="1">
      <protection hidden="1"/>
    </xf>
    <xf numFmtId="0" fontId="2" fillId="4" borderId="9" xfId="0" applyFont="1" applyFill="1" applyBorder="1" applyAlignment="1" applyProtection="1">
      <alignment horizontal="center"/>
      <protection hidden="1"/>
    </xf>
    <xf numFmtId="0" fontId="2" fillId="4" borderId="12" xfId="0" applyFont="1" applyFill="1" applyBorder="1" applyAlignment="1" applyProtection="1">
      <alignment horizontal="center"/>
      <protection hidden="1"/>
    </xf>
    <xf numFmtId="0" fontId="2" fillId="5" borderId="9" xfId="0" applyFont="1" applyFill="1" applyBorder="1" applyAlignment="1" applyProtection="1">
      <alignment horizontal="center"/>
      <protection hidden="1"/>
    </xf>
    <xf numFmtId="0" fontId="2" fillId="5" borderId="14" xfId="0" applyFont="1" applyFill="1" applyBorder="1" applyAlignment="1" applyProtection="1">
      <alignment horizontal="center"/>
      <protection hidden="1"/>
    </xf>
    <xf numFmtId="0" fontId="2" fillId="5" borderId="12" xfId="0" applyFont="1" applyFill="1" applyBorder="1" applyAlignment="1" applyProtection="1">
      <alignment horizontal="center"/>
      <protection hidden="1"/>
    </xf>
    <xf numFmtId="1" fontId="2" fillId="4" borderId="12" xfId="0" applyNumberFormat="1" applyFont="1" applyFill="1" applyBorder="1" applyAlignment="1" applyProtection="1">
      <alignment horizontal="center"/>
      <protection hidden="1"/>
    </xf>
    <xf numFmtId="1" fontId="2" fillId="5" borderId="12" xfId="0" applyNumberFormat="1" applyFont="1" applyFill="1" applyBorder="1" applyAlignment="1" applyProtection="1">
      <alignment horizontal="center"/>
      <protection hidden="1"/>
    </xf>
    <xf numFmtId="9" fontId="2" fillId="4" borderId="13" xfId="1" applyFont="1" applyFill="1" applyBorder="1" applyAlignment="1" applyProtection="1">
      <alignment horizontal="center"/>
      <protection hidden="1"/>
    </xf>
    <xf numFmtId="9" fontId="2" fillId="5" borderId="13" xfId="1" applyFont="1" applyFill="1" applyBorder="1" applyAlignment="1" applyProtection="1">
      <alignment horizontal="center"/>
      <protection hidden="1"/>
    </xf>
    <xf numFmtId="0" fontId="3" fillId="3" borderId="0" xfId="0" applyFont="1" applyFill="1" applyProtection="1">
      <protection hidden="1"/>
    </xf>
    <xf numFmtId="0" fontId="3" fillId="3" borderId="0" xfId="0" applyFont="1" applyFill="1" applyAlignment="1" applyProtection="1">
      <alignment horizontal="center" vertical="center"/>
      <protection hidden="1"/>
    </xf>
    <xf numFmtId="0" fontId="6" fillId="3" borderId="0" xfId="0" applyFont="1" applyFill="1" applyProtection="1">
      <protection hidden="1"/>
    </xf>
    <xf numFmtId="0" fontId="3" fillId="3" borderId="0" xfId="0" applyFont="1" applyFill="1" applyAlignment="1" applyProtection="1">
      <alignment horizontal="center"/>
      <protection hidden="1"/>
    </xf>
    <xf numFmtId="0" fontId="6" fillId="4" borderId="29" xfId="0" applyFont="1" applyFill="1" applyBorder="1" applyProtection="1">
      <protection hidden="1"/>
    </xf>
    <xf numFmtId="0" fontId="6" fillId="5" borderId="30" xfId="0" applyFont="1" applyFill="1" applyBorder="1" applyProtection="1">
      <protection hidden="1"/>
    </xf>
    <xf numFmtId="2" fontId="9" fillId="0" borderId="12" xfId="0" applyNumberFormat="1" applyFont="1" applyBorder="1" applyAlignment="1" applyProtection="1">
      <alignment horizontal="center"/>
      <protection hidden="1"/>
    </xf>
    <xf numFmtId="0" fontId="8" fillId="0" borderId="0" xfId="0" applyFont="1" applyProtection="1">
      <protection hidden="1"/>
    </xf>
    <xf numFmtId="0" fontId="8" fillId="3" borderId="0" xfId="0" applyFont="1" applyFill="1" applyProtection="1">
      <protection hidden="1"/>
    </xf>
    <xf numFmtId="0" fontId="9" fillId="0" borderId="0" xfId="0" applyFont="1" applyProtection="1">
      <protection hidden="1"/>
    </xf>
    <xf numFmtId="1" fontId="12" fillId="0" borderId="12" xfId="0" applyNumberFormat="1" applyFont="1" applyBorder="1" applyAlignment="1" applyProtection="1">
      <alignment horizontal="center"/>
      <protection locked="0" hidden="1"/>
    </xf>
    <xf numFmtId="2" fontId="9" fillId="0" borderId="18" xfId="0" applyNumberFormat="1" applyFont="1" applyBorder="1" applyAlignment="1" applyProtection="1">
      <alignment horizontal="center" vertical="center"/>
      <protection hidden="1"/>
    </xf>
    <xf numFmtId="2" fontId="9" fillId="0" borderId="27" xfId="0" applyNumberFormat="1" applyFont="1" applyBorder="1" applyAlignment="1" applyProtection="1">
      <alignment horizontal="center" vertical="center"/>
      <protection hidden="1"/>
    </xf>
    <xf numFmtId="2" fontId="9" fillId="0" borderId="28" xfId="0" applyNumberFormat="1" applyFont="1" applyBorder="1" applyAlignment="1" applyProtection="1">
      <alignment horizontal="center" vertical="center"/>
      <protection hidden="1"/>
    </xf>
    <xf numFmtId="0" fontId="6" fillId="3" borderId="0" xfId="0" applyFont="1" applyFill="1" applyAlignment="1" applyProtection="1">
      <alignment horizontal="center" vertical="center"/>
      <protection hidden="1"/>
    </xf>
    <xf numFmtId="1" fontId="12" fillId="0" borderId="12" xfId="0" applyNumberFormat="1" applyFont="1" applyBorder="1" applyAlignment="1" applyProtection="1">
      <alignment horizontal="center"/>
      <protection hidden="1"/>
    </xf>
    <xf numFmtId="0" fontId="13" fillId="6" borderId="4" xfId="0" applyFont="1" applyFill="1" applyBorder="1" applyAlignment="1" applyProtection="1">
      <alignment vertical="center"/>
      <protection hidden="1"/>
    </xf>
    <xf numFmtId="0" fontId="13" fillId="6" borderId="0" xfId="0" applyFont="1" applyFill="1" applyBorder="1" applyAlignment="1" applyProtection="1">
      <alignment vertical="center"/>
      <protection hidden="1"/>
    </xf>
    <xf numFmtId="0" fontId="13" fillId="6" borderId="5" xfId="0" applyFont="1" applyFill="1" applyBorder="1" applyAlignment="1" applyProtection="1">
      <alignment vertical="center"/>
      <protection hidden="1"/>
    </xf>
    <xf numFmtId="2" fontId="12" fillId="0" borderId="21" xfId="0" applyNumberFormat="1" applyFont="1" applyBorder="1" applyAlignment="1" applyProtection="1">
      <alignment horizontal="center" vertical="center"/>
      <protection locked="0" hidden="1"/>
    </xf>
    <xf numFmtId="2" fontId="12" fillId="0" borderId="20" xfId="0" applyNumberFormat="1" applyFont="1" applyBorder="1" applyAlignment="1" applyProtection="1">
      <alignment horizontal="center" vertical="center"/>
      <protection locked="0" hidden="1"/>
    </xf>
    <xf numFmtId="0" fontId="9" fillId="0" borderId="24" xfId="0" applyFont="1" applyBorder="1" applyProtection="1">
      <protection hidden="1"/>
    </xf>
    <xf numFmtId="0" fontId="9" fillId="0" borderId="0" xfId="0" applyFont="1" applyBorder="1" applyProtection="1">
      <protection hidden="1"/>
    </xf>
    <xf numFmtId="2" fontId="11" fillId="0" borderId="0" xfId="0" applyNumberFormat="1" applyFont="1" applyBorder="1" applyAlignment="1" applyProtection="1">
      <alignment horizontal="center" vertical="center"/>
      <protection hidden="1"/>
    </xf>
    <xf numFmtId="2" fontId="9" fillId="0" borderId="0" xfId="0" applyNumberFormat="1" applyFont="1" applyBorder="1" applyAlignment="1" applyProtection="1">
      <alignment horizontal="center" vertical="center"/>
      <protection hidden="1"/>
    </xf>
    <xf numFmtId="2" fontId="10" fillId="0" borderId="0" xfId="0" applyNumberFormat="1" applyFont="1" applyBorder="1" applyAlignment="1" applyProtection="1">
      <alignment horizontal="center" vertical="center"/>
      <protection hidden="1"/>
    </xf>
    <xf numFmtId="2" fontId="12" fillId="0" borderId="31" xfId="0" applyNumberFormat="1" applyFont="1" applyBorder="1" applyAlignment="1" applyProtection="1">
      <alignment horizontal="center" vertical="center"/>
      <protection locked="0" hidden="1"/>
    </xf>
    <xf numFmtId="2" fontId="12" fillId="0" borderId="32" xfId="0" applyNumberFormat="1" applyFont="1" applyBorder="1" applyAlignment="1" applyProtection="1">
      <alignment horizontal="center" vertical="center"/>
      <protection locked="0" hidden="1"/>
    </xf>
    <xf numFmtId="2" fontId="12" fillId="0" borderId="35" xfId="0" applyNumberFormat="1" applyFont="1" applyBorder="1" applyAlignment="1" applyProtection="1">
      <alignment horizontal="center" vertical="center"/>
      <protection locked="0" hidden="1"/>
    </xf>
    <xf numFmtId="2" fontId="9" fillId="0" borderId="15" xfId="0" applyNumberFormat="1" applyFont="1" applyBorder="1" applyAlignment="1" applyProtection="1">
      <alignment horizontal="center" vertical="center"/>
      <protection hidden="1"/>
    </xf>
    <xf numFmtId="2" fontId="12" fillId="0" borderId="36" xfId="0" applyNumberFormat="1" applyFont="1" applyBorder="1" applyAlignment="1" applyProtection="1">
      <alignment horizontal="center" vertical="center"/>
      <protection locked="0" hidden="1"/>
    </xf>
    <xf numFmtId="0" fontId="15" fillId="0" borderId="24" xfId="0" applyFont="1" applyBorder="1" applyAlignment="1" applyProtection="1">
      <alignment vertical="center"/>
      <protection hidden="1"/>
    </xf>
    <xf numFmtId="0" fontId="9" fillId="0" borderId="24" xfId="0" applyFont="1" applyBorder="1" applyAlignment="1" applyProtection="1">
      <alignment horizontal="center"/>
      <protection hidden="1"/>
    </xf>
    <xf numFmtId="0" fontId="9" fillId="0" borderId="26" xfId="0" applyFont="1" applyBorder="1" applyAlignment="1" applyProtection="1">
      <alignment horizontal="center"/>
      <protection hidden="1"/>
    </xf>
    <xf numFmtId="0" fontId="9" fillId="0" borderId="25" xfId="0" applyFont="1" applyBorder="1" applyAlignment="1" applyProtection="1">
      <alignment horizontal="center"/>
      <protection hidden="1"/>
    </xf>
    <xf numFmtId="2" fontId="11" fillId="0" borderId="23" xfId="0" applyNumberFormat="1" applyFont="1" applyBorder="1" applyAlignment="1" applyProtection="1">
      <alignment horizontal="center" vertical="center"/>
      <protection hidden="1"/>
    </xf>
    <xf numFmtId="2" fontId="9" fillId="0" borderId="37" xfId="0" applyNumberFormat="1" applyFont="1" applyBorder="1" applyAlignment="1" applyProtection="1">
      <alignment horizontal="center" vertical="center"/>
      <protection hidden="1"/>
    </xf>
    <xf numFmtId="2" fontId="10" fillId="0" borderId="22" xfId="0" applyNumberFormat="1" applyFont="1" applyBorder="1" applyAlignment="1" applyProtection="1">
      <alignment horizontal="center" vertical="center"/>
      <protection hidden="1"/>
    </xf>
    <xf numFmtId="0" fontId="9" fillId="0" borderId="26" xfId="0" applyFont="1" applyBorder="1" applyProtection="1">
      <protection hidden="1"/>
    </xf>
    <xf numFmtId="0" fontId="9" fillId="0" borderId="25" xfId="0" applyFont="1" applyBorder="1" applyProtection="1">
      <protection hidden="1"/>
    </xf>
    <xf numFmtId="2" fontId="10" fillId="0" borderId="33" xfId="0" applyNumberFormat="1" applyFont="1" applyBorder="1" applyAlignment="1" applyProtection="1">
      <alignment horizontal="center" vertical="center"/>
      <protection hidden="1"/>
    </xf>
    <xf numFmtId="2" fontId="11" fillId="0" borderId="34" xfId="0" applyNumberFormat="1" applyFont="1" applyBorder="1" applyAlignment="1" applyProtection="1">
      <alignment horizontal="center" vertical="center"/>
      <protection hidden="1"/>
    </xf>
    <xf numFmtId="0" fontId="13" fillId="6" borderId="6" xfId="0" applyFont="1" applyFill="1" applyBorder="1" applyAlignment="1" applyProtection="1">
      <alignment vertical="center"/>
      <protection hidden="1"/>
    </xf>
    <xf numFmtId="0" fontId="13" fillId="6" borderId="7" xfId="0" applyFont="1" applyFill="1" applyBorder="1" applyAlignment="1" applyProtection="1">
      <alignment vertical="center"/>
      <protection hidden="1"/>
    </xf>
    <xf numFmtId="0" fontId="13" fillId="6" borderId="8" xfId="0" applyFont="1" applyFill="1" applyBorder="1" applyAlignment="1" applyProtection="1">
      <alignment vertical="center"/>
      <protection hidden="1"/>
    </xf>
    <xf numFmtId="0" fontId="16" fillId="0" borderId="0" xfId="0" applyFont="1" applyBorder="1" applyAlignment="1" applyProtection="1">
      <alignment vertical="center"/>
      <protection hidden="1"/>
    </xf>
    <xf numFmtId="0" fontId="16" fillId="3" borderId="0" xfId="0" applyFont="1" applyFill="1" applyBorder="1" applyAlignment="1" applyProtection="1">
      <alignment vertical="center"/>
      <protection hidden="1"/>
    </xf>
    <xf numFmtId="0" fontId="9" fillId="3" borderId="0" xfId="0" applyFont="1" applyFill="1" applyBorder="1" applyProtection="1">
      <protection hidden="1"/>
    </xf>
    <xf numFmtId="0" fontId="9" fillId="0" borderId="12" xfId="0" applyFont="1" applyBorder="1" applyAlignment="1" applyProtection="1">
      <alignment horizontal="center"/>
      <protection hidden="1"/>
    </xf>
    <xf numFmtId="0" fontId="9" fillId="0" borderId="0" xfId="0" applyFont="1" applyBorder="1"/>
    <xf numFmtId="0" fontId="9" fillId="0" borderId="0" xfId="0" applyFont="1"/>
    <xf numFmtId="0" fontId="17" fillId="0" borderId="0" xfId="0" applyFont="1" applyBorder="1" applyAlignment="1" applyProtection="1">
      <alignment vertical="center"/>
      <protection hidden="1"/>
    </xf>
    <xf numFmtId="0" fontId="0" fillId="0" borderId="0" xfId="0" applyBorder="1"/>
    <xf numFmtId="0" fontId="10" fillId="0" borderId="0" xfId="0" applyFont="1" applyProtection="1">
      <protection hidden="1"/>
    </xf>
    <xf numFmtId="1" fontId="3" fillId="3" borderId="0" xfId="0" applyNumberFormat="1" applyFont="1" applyFill="1" applyAlignment="1" applyProtection="1">
      <alignment horizontal="center"/>
      <protection hidden="1"/>
    </xf>
    <xf numFmtId="1" fontId="3" fillId="3" borderId="0" xfId="0" applyNumberFormat="1" applyFont="1" applyFill="1" applyProtection="1">
      <protection hidden="1"/>
    </xf>
    <xf numFmtId="0" fontId="9" fillId="0" borderId="12" xfId="0" applyFont="1" applyBorder="1" applyAlignment="1" applyProtection="1">
      <alignment horizontal="center"/>
      <protection hidden="1"/>
    </xf>
    <xf numFmtId="0" fontId="7" fillId="2" borderId="1" xfId="0" applyFont="1" applyFill="1" applyBorder="1" applyAlignment="1" applyProtection="1">
      <alignment horizontal="center" vertical="center"/>
      <protection hidden="1"/>
    </xf>
    <xf numFmtId="0" fontId="7" fillId="2" borderId="2" xfId="0" applyFont="1" applyFill="1" applyBorder="1" applyAlignment="1" applyProtection="1">
      <alignment horizontal="center" vertical="center"/>
      <protection hidden="1"/>
    </xf>
    <xf numFmtId="0" fontId="7" fillId="2" borderId="3" xfId="0" applyFont="1" applyFill="1" applyBorder="1" applyAlignment="1" applyProtection="1">
      <alignment horizontal="center" vertical="center"/>
      <protection hidden="1"/>
    </xf>
    <xf numFmtId="0" fontId="7" fillId="2" borderId="6" xfId="0" applyFont="1" applyFill="1" applyBorder="1" applyAlignment="1" applyProtection="1">
      <alignment horizontal="center" vertical="center"/>
      <protection hidden="1"/>
    </xf>
    <xf numFmtId="0" fontId="7" fillId="2" borderId="7" xfId="0" applyFont="1" applyFill="1" applyBorder="1" applyAlignment="1" applyProtection="1">
      <alignment horizontal="center" vertical="center"/>
      <protection hidden="1"/>
    </xf>
    <xf numFmtId="0" fontId="7" fillId="2" borderId="8" xfId="0" applyFont="1" applyFill="1" applyBorder="1" applyAlignment="1" applyProtection="1">
      <alignment horizontal="center" vertical="center"/>
      <protection hidden="1"/>
    </xf>
    <xf numFmtId="0" fontId="9" fillId="0" borderId="10" xfId="0" applyFont="1" applyBorder="1" applyAlignment="1" applyProtection="1">
      <alignment horizontal="center"/>
      <protection hidden="1"/>
    </xf>
    <xf numFmtId="0" fontId="9" fillId="0" borderId="11" xfId="0" applyFont="1" applyBorder="1" applyAlignment="1" applyProtection="1">
      <alignment horizontal="center"/>
      <protection hidden="1"/>
    </xf>
    <xf numFmtId="0" fontId="7" fillId="2" borderId="17" xfId="0" applyFont="1" applyFill="1" applyBorder="1" applyAlignment="1" applyProtection="1">
      <alignment horizontal="center" vertical="center"/>
      <protection hidden="1"/>
    </xf>
    <xf numFmtId="0" fontId="7" fillId="2" borderId="18" xfId="0" applyFont="1" applyFill="1" applyBorder="1" applyAlignment="1" applyProtection="1">
      <alignment horizontal="center" vertical="center"/>
      <protection hidden="1"/>
    </xf>
    <xf numFmtId="0" fontId="7" fillId="2" borderId="19" xfId="0" applyFont="1" applyFill="1" applyBorder="1" applyAlignment="1" applyProtection="1">
      <alignment horizontal="center" vertical="center"/>
      <protection hidden="1"/>
    </xf>
    <xf numFmtId="0" fontId="7" fillId="2" borderId="14" xfId="0" applyFont="1" applyFill="1" applyBorder="1" applyAlignment="1" applyProtection="1">
      <alignment horizontal="center" vertical="center"/>
      <protection hidden="1"/>
    </xf>
    <xf numFmtId="0" fontId="7" fillId="2" borderId="15" xfId="0" applyFont="1" applyFill="1" applyBorder="1" applyAlignment="1" applyProtection="1">
      <alignment horizontal="center" vertical="center"/>
      <protection hidden="1"/>
    </xf>
    <xf numFmtId="0" fontId="7" fillId="2" borderId="16" xfId="0" applyFont="1" applyFill="1" applyBorder="1" applyAlignment="1" applyProtection="1">
      <alignment horizontal="center" vertical="center"/>
      <protection hidden="1"/>
    </xf>
    <xf numFmtId="0" fontId="8" fillId="3" borderId="0" xfId="0" applyFont="1" applyFill="1" applyAlignment="1" applyProtection="1">
      <alignment horizontal="center"/>
      <protection hidden="1"/>
    </xf>
    <xf numFmtId="0" fontId="8" fillId="0" borderId="0" xfId="0" applyFont="1" applyAlignment="1" applyProtection="1">
      <alignment horizontal="center"/>
      <protection hidden="1"/>
    </xf>
    <xf numFmtId="0" fontId="4" fillId="2" borderId="1" xfId="0" applyFont="1" applyFill="1" applyBorder="1" applyAlignment="1" applyProtection="1">
      <alignment horizontal="center" vertical="center"/>
      <protection hidden="1"/>
    </xf>
    <xf numFmtId="0" fontId="4" fillId="2" borderId="2" xfId="0" applyFont="1" applyFill="1" applyBorder="1" applyAlignment="1" applyProtection="1">
      <alignment horizontal="center" vertical="center"/>
      <protection hidden="1"/>
    </xf>
    <xf numFmtId="0" fontId="4" fillId="2" borderId="3" xfId="0" applyFont="1" applyFill="1" applyBorder="1" applyAlignment="1" applyProtection="1">
      <alignment horizontal="center" vertical="center"/>
      <protection hidden="1"/>
    </xf>
    <xf numFmtId="0" fontId="4" fillId="2" borderId="4" xfId="0" applyFont="1" applyFill="1" applyBorder="1" applyAlignment="1" applyProtection="1">
      <alignment horizontal="center" vertical="center"/>
      <protection hidden="1"/>
    </xf>
    <xf numFmtId="0" fontId="4" fillId="2" borderId="0" xfId="0" applyFont="1" applyFill="1" applyBorder="1" applyAlignment="1" applyProtection="1">
      <alignment horizontal="center" vertical="center"/>
      <protection hidden="1"/>
    </xf>
    <xf numFmtId="0" fontId="4" fillId="2" borderId="5" xfId="0" applyFont="1" applyFill="1" applyBorder="1" applyAlignment="1" applyProtection="1">
      <alignment horizontal="center" vertical="center"/>
      <protection hidden="1"/>
    </xf>
    <xf numFmtId="0" fontId="4" fillId="2" borderId="6" xfId="0" applyFont="1" applyFill="1" applyBorder="1" applyAlignment="1" applyProtection="1">
      <alignment horizontal="center" vertical="center"/>
      <protection hidden="1"/>
    </xf>
    <xf numFmtId="0" fontId="4" fillId="2" borderId="7" xfId="0" applyFont="1" applyFill="1" applyBorder="1" applyAlignment="1" applyProtection="1">
      <alignment horizontal="center" vertical="center"/>
      <protection hidden="1"/>
    </xf>
    <xf numFmtId="0" fontId="4" fillId="2" borderId="8" xfId="0" applyFont="1" applyFill="1" applyBorder="1" applyAlignment="1" applyProtection="1">
      <alignment horizontal="center" vertical="center"/>
      <protection hidden="1"/>
    </xf>
    <xf numFmtId="0" fontId="5" fillId="2" borderId="1" xfId="0" applyFont="1" applyFill="1" applyBorder="1" applyAlignment="1" applyProtection="1">
      <alignment horizontal="center" vertical="center"/>
      <protection hidden="1"/>
    </xf>
    <xf numFmtId="0" fontId="5" fillId="2" borderId="2" xfId="0" applyFont="1" applyFill="1" applyBorder="1" applyAlignment="1" applyProtection="1">
      <alignment horizontal="center" vertical="center"/>
      <protection hidden="1"/>
    </xf>
    <xf numFmtId="0" fontId="5" fillId="2" borderId="3" xfId="0" applyFont="1" applyFill="1" applyBorder="1" applyAlignment="1" applyProtection="1">
      <alignment horizontal="center" vertical="center"/>
      <protection hidden="1"/>
    </xf>
    <xf numFmtId="0" fontId="5" fillId="2" borderId="4" xfId="0" applyFont="1" applyFill="1" applyBorder="1" applyAlignment="1" applyProtection="1">
      <alignment horizontal="center" vertical="center"/>
      <protection hidden="1"/>
    </xf>
    <xf numFmtId="0" fontId="5" fillId="2" borderId="0" xfId="0" applyFont="1" applyFill="1" applyBorder="1" applyAlignment="1" applyProtection="1">
      <alignment horizontal="center" vertical="center"/>
      <protection hidden="1"/>
    </xf>
    <xf numFmtId="0" fontId="5" fillId="2" borderId="5" xfId="0" applyFont="1" applyFill="1" applyBorder="1" applyAlignment="1" applyProtection="1">
      <alignment horizontal="center" vertical="center"/>
      <protection hidden="1"/>
    </xf>
    <xf numFmtId="0" fontId="5" fillId="2" borderId="6" xfId="0" applyFont="1" applyFill="1" applyBorder="1" applyAlignment="1" applyProtection="1">
      <alignment horizontal="center" vertical="center"/>
      <protection hidden="1"/>
    </xf>
    <xf numFmtId="0" fontId="5" fillId="2" borderId="7" xfId="0" applyFont="1" applyFill="1" applyBorder="1" applyAlignment="1" applyProtection="1">
      <alignment horizontal="center" vertical="center"/>
      <protection hidden="1"/>
    </xf>
    <xf numFmtId="0" fontId="5" fillId="2" borderId="8" xfId="0" applyFont="1" applyFill="1" applyBorder="1" applyAlignment="1" applyProtection="1">
      <alignment horizontal="center" vertical="center"/>
      <protection hidden="1"/>
    </xf>
    <xf numFmtId="0" fontId="7" fillId="2" borderId="9" xfId="0" applyFont="1" applyFill="1" applyBorder="1" applyAlignment="1" applyProtection="1">
      <alignment horizontal="center" vertical="center"/>
      <protection hidden="1"/>
    </xf>
    <xf numFmtId="0" fontId="7" fillId="2" borderId="12" xfId="0" applyFont="1" applyFill="1" applyBorder="1" applyAlignment="1" applyProtection="1">
      <alignment horizontal="center" vertical="center"/>
      <protection hidden="1"/>
    </xf>
    <xf numFmtId="0" fontId="7" fillId="2" borderId="13" xfId="0" applyFont="1" applyFill="1" applyBorder="1" applyAlignment="1" applyProtection="1">
      <alignment horizontal="center" vertical="center"/>
      <protection hidden="1"/>
    </xf>
    <xf numFmtId="0" fontId="14" fillId="6" borderId="1" xfId="0" applyFont="1" applyFill="1" applyBorder="1" applyAlignment="1" applyProtection="1">
      <alignment horizontal="center" vertical="center"/>
      <protection hidden="1"/>
    </xf>
    <xf numFmtId="0" fontId="14" fillId="6" borderId="2" xfId="0" applyFont="1" applyFill="1" applyBorder="1" applyAlignment="1" applyProtection="1">
      <alignment horizontal="center" vertical="center"/>
      <protection hidden="1"/>
    </xf>
    <xf numFmtId="0" fontId="14" fillId="6" borderId="3" xfId="0" applyFont="1" applyFill="1" applyBorder="1" applyAlignment="1" applyProtection="1">
      <alignment horizontal="center" vertical="center"/>
      <protection hidden="1"/>
    </xf>
    <xf numFmtId="0" fontId="14" fillId="6" borderId="6" xfId="0" applyFont="1" applyFill="1" applyBorder="1" applyAlignment="1" applyProtection="1">
      <alignment horizontal="center" vertical="center"/>
      <protection hidden="1"/>
    </xf>
    <xf numFmtId="0" fontId="14" fillId="6" borderId="7" xfId="0" applyFont="1" applyFill="1" applyBorder="1" applyAlignment="1" applyProtection="1">
      <alignment horizontal="center" vertical="center"/>
      <protection hidden="1"/>
    </xf>
    <xf numFmtId="0" fontId="14" fillId="6" borderId="8" xfId="0" applyFont="1" applyFill="1" applyBorder="1" applyAlignment="1" applyProtection="1">
      <alignment horizontal="center" vertical="center"/>
      <protection hidden="1"/>
    </xf>
    <xf numFmtId="0" fontId="15" fillId="0" borderId="1" xfId="0" applyFont="1" applyBorder="1" applyAlignment="1" applyProtection="1">
      <alignment horizontal="center" vertical="center"/>
      <protection hidden="1"/>
    </xf>
    <xf numFmtId="0" fontId="15" fillId="0" borderId="4" xfId="0" applyFont="1" applyBorder="1" applyAlignment="1" applyProtection="1">
      <alignment horizontal="center" vertical="center"/>
      <protection hidden="1"/>
    </xf>
    <xf numFmtId="0" fontId="15" fillId="0" borderId="2" xfId="0" applyFont="1" applyBorder="1" applyAlignment="1" applyProtection="1">
      <alignment horizontal="center" vertical="center"/>
      <protection hidden="1"/>
    </xf>
    <xf numFmtId="0" fontId="15" fillId="0" borderId="3" xfId="0" applyFont="1" applyBorder="1" applyAlignment="1" applyProtection="1">
      <alignment horizontal="center" vertical="center"/>
      <protection hidden="1"/>
    </xf>
    <xf numFmtId="0" fontId="15" fillId="0" borderId="6" xfId="0" applyFont="1" applyBorder="1" applyAlignment="1" applyProtection="1">
      <alignment horizontal="center" vertical="center"/>
      <protection hidden="1"/>
    </xf>
    <xf numFmtId="0" fontId="15" fillId="0" borderId="7" xfId="0" applyFont="1" applyBorder="1" applyAlignment="1" applyProtection="1">
      <alignment horizontal="center" vertical="center"/>
      <protection hidden="1"/>
    </xf>
    <xf numFmtId="0" fontId="15" fillId="0" borderId="8" xfId="0" applyFont="1" applyBorder="1" applyAlignment="1" applyProtection="1">
      <alignment horizontal="center" vertical="center"/>
      <protection hidden="1"/>
    </xf>
    <xf numFmtId="2" fontId="10" fillId="0" borderId="24" xfId="0" applyNumberFormat="1" applyFont="1" applyBorder="1" applyAlignment="1" applyProtection="1">
      <alignment horizontal="center" vertical="center"/>
      <protection hidden="1"/>
    </xf>
    <xf numFmtId="2" fontId="10" fillId="0" borderId="26" xfId="0" applyNumberFormat="1" applyFont="1" applyBorder="1" applyAlignment="1" applyProtection="1">
      <alignment horizontal="center" vertical="center"/>
      <protection hidden="1"/>
    </xf>
    <xf numFmtId="2" fontId="10" fillId="0" borderId="25" xfId="0" applyNumberFormat="1" applyFont="1" applyBorder="1" applyAlignment="1" applyProtection="1">
      <alignment horizontal="center" vertical="center"/>
      <protection hidden="1"/>
    </xf>
    <xf numFmtId="0" fontId="13" fillId="6" borderId="1" xfId="0" applyFont="1" applyFill="1" applyBorder="1" applyAlignment="1" applyProtection="1">
      <alignment horizontal="center" vertical="center"/>
      <protection hidden="1"/>
    </xf>
    <xf numFmtId="0" fontId="13" fillId="6" borderId="2" xfId="0" applyFont="1" applyFill="1" applyBorder="1" applyAlignment="1" applyProtection="1">
      <alignment horizontal="center" vertical="center"/>
      <protection hidden="1"/>
    </xf>
    <xf numFmtId="0" fontId="13" fillId="6" borderId="3" xfId="0" applyFont="1" applyFill="1" applyBorder="1" applyAlignment="1" applyProtection="1">
      <alignment horizontal="center" vertical="center"/>
      <protection hidden="1"/>
    </xf>
    <xf numFmtId="0" fontId="13" fillId="6" borderId="4" xfId="0" applyFont="1" applyFill="1" applyBorder="1" applyAlignment="1" applyProtection="1">
      <alignment horizontal="center" vertical="center"/>
      <protection hidden="1"/>
    </xf>
    <xf numFmtId="0" fontId="13" fillId="6" borderId="0" xfId="0" applyFont="1" applyFill="1" applyBorder="1" applyAlignment="1" applyProtection="1">
      <alignment horizontal="center" vertical="center"/>
      <protection hidden="1"/>
    </xf>
    <xf numFmtId="0" fontId="13" fillId="6" borderId="5" xfId="0" applyFont="1" applyFill="1" applyBorder="1" applyAlignment="1" applyProtection="1">
      <alignment horizontal="center" vertical="center"/>
      <protection hidden="1"/>
    </xf>
    <xf numFmtId="0" fontId="13" fillId="6" borderId="6" xfId="0" applyFont="1" applyFill="1" applyBorder="1" applyAlignment="1" applyProtection="1">
      <alignment horizontal="center" vertical="center"/>
      <protection hidden="1"/>
    </xf>
    <xf numFmtId="0" fontId="13" fillId="6" borderId="7" xfId="0" applyFont="1" applyFill="1" applyBorder="1" applyAlignment="1" applyProtection="1">
      <alignment horizontal="center" vertical="center"/>
      <protection hidden="1"/>
    </xf>
    <xf numFmtId="0" fontId="13" fillId="6" borderId="8" xfId="0" applyFont="1" applyFill="1" applyBorder="1" applyAlignment="1" applyProtection="1">
      <alignment horizontal="center" vertical="center"/>
      <protection hidden="1"/>
    </xf>
    <xf numFmtId="2" fontId="11" fillId="0" borderId="24" xfId="0" applyNumberFormat="1" applyFont="1" applyBorder="1" applyAlignment="1" applyProtection="1">
      <alignment horizontal="center" vertical="center"/>
      <protection hidden="1"/>
    </xf>
    <xf numFmtId="2" fontId="11" fillId="0" borderId="26" xfId="0" applyNumberFormat="1" applyFont="1" applyBorder="1" applyAlignment="1" applyProtection="1">
      <alignment horizontal="center" vertical="center"/>
      <protection hidden="1"/>
    </xf>
    <xf numFmtId="2" fontId="11" fillId="0" borderId="25" xfId="0" applyNumberFormat="1" applyFont="1" applyBorder="1" applyAlignment="1" applyProtection="1">
      <alignment horizontal="center" vertical="center"/>
      <protection hidden="1"/>
    </xf>
    <xf numFmtId="0" fontId="16" fillId="0" borderId="1" xfId="0" applyFont="1" applyBorder="1" applyAlignment="1" applyProtection="1">
      <alignment horizontal="center" vertical="center"/>
      <protection hidden="1"/>
    </xf>
    <xf numFmtId="0" fontId="16" fillId="0" borderId="2" xfId="0" applyFont="1" applyBorder="1" applyAlignment="1" applyProtection="1">
      <alignment horizontal="center" vertical="center"/>
      <protection hidden="1"/>
    </xf>
    <xf numFmtId="0" fontId="16" fillId="0" borderId="4" xfId="0" applyFont="1" applyBorder="1" applyAlignment="1" applyProtection="1">
      <alignment horizontal="center" vertical="center"/>
      <protection hidden="1"/>
    </xf>
    <xf numFmtId="0" fontId="16" fillId="0" borderId="0" xfId="0" applyFont="1" applyBorder="1" applyAlignment="1" applyProtection="1">
      <alignment horizontal="center" vertical="center"/>
      <protection hidden="1"/>
    </xf>
    <xf numFmtId="0" fontId="16" fillId="0" borderId="6" xfId="0" applyFont="1" applyBorder="1" applyAlignment="1" applyProtection="1">
      <alignment horizontal="center" vertical="center"/>
      <protection hidden="1"/>
    </xf>
    <xf numFmtId="0" fontId="16" fillId="0" borderId="7" xfId="0" applyFont="1" applyBorder="1" applyAlignment="1" applyProtection="1">
      <alignment horizontal="center" vertical="center"/>
      <protection hidden="1"/>
    </xf>
    <xf numFmtId="0" fontId="17" fillId="0" borderId="1" xfId="0" applyFont="1" applyBorder="1" applyAlignment="1" applyProtection="1">
      <alignment horizontal="center" vertical="center"/>
      <protection hidden="1"/>
    </xf>
    <xf numFmtId="0" fontId="17" fillId="0" borderId="2" xfId="0" applyFont="1" applyBorder="1" applyAlignment="1" applyProtection="1">
      <alignment horizontal="center" vertical="center"/>
      <protection hidden="1"/>
    </xf>
    <xf numFmtId="0" fontId="17" fillId="0" borderId="3" xfId="0" applyFont="1" applyBorder="1" applyAlignment="1" applyProtection="1">
      <alignment horizontal="center" vertical="center"/>
      <protection hidden="1"/>
    </xf>
    <xf numFmtId="0" fontId="17" fillId="0" borderId="4" xfId="0" applyFont="1" applyBorder="1" applyAlignment="1" applyProtection="1">
      <alignment horizontal="center" vertical="center"/>
      <protection hidden="1"/>
    </xf>
    <xf numFmtId="0" fontId="17" fillId="0" borderId="0" xfId="0" applyFont="1" applyBorder="1" applyAlignment="1" applyProtection="1">
      <alignment horizontal="center" vertical="center"/>
      <protection hidden="1"/>
    </xf>
    <xf numFmtId="0" fontId="17" fillId="0" borderId="5" xfId="0" applyFont="1" applyBorder="1" applyAlignment="1" applyProtection="1">
      <alignment horizontal="center" vertical="center"/>
      <protection hidden="1"/>
    </xf>
    <xf numFmtId="0" fontId="17" fillId="0" borderId="6" xfId="0" applyFont="1" applyBorder="1" applyAlignment="1" applyProtection="1">
      <alignment horizontal="center" vertical="center"/>
      <protection hidden="1"/>
    </xf>
    <xf numFmtId="0" fontId="17" fillId="0" borderId="7" xfId="0" applyFont="1" applyBorder="1" applyAlignment="1" applyProtection="1">
      <alignment horizontal="center" vertical="center"/>
      <protection hidden="1"/>
    </xf>
    <xf numFmtId="0" fontId="17" fillId="0" borderId="8" xfId="0" applyFont="1" applyBorder="1" applyAlignment="1" applyProtection="1">
      <alignment horizontal="center" vertical="center"/>
      <protection hidden="1"/>
    </xf>
  </cellXfs>
  <cellStyles count="2">
    <cellStyle name="Normal" xfId="0" builtinId="0"/>
    <cellStyle name="Porcentagem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47625</xdr:rowOff>
    </xdr:from>
    <xdr:to>
      <xdr:col>4</xdr:col>
      <xdr:colOff>886593</xdr:colOff>
      <xdr:row>12</xdr:row>
      <xdr:rowOff>157595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4583" y="428625"/>
          <a:ext cx="1722677" cy="2014970"/>
        </a:xfrm>
        <a:prstGeom prst="rect">
          <a:avLst/>
        </a:prstGeom>
      </xdr:spPr>
    </xdr:pic>
    <xdr:clientData/>
  </xdr:twoCellAnchor>
  <xdr:twoCellAnchor editAs="oneCell">
    <xdr:from>
      <xdr:col>4</xdr:col>
      <xdr:colOff>1826586</xdr:colOff>
      <xdr:row>1</xdr:row>
      <xdr:rowOff>0</xdr:rowOff>
    </xdr:from>
    <xdr:to>
      <xdr:col>18</xdr:col>
      <xdr:colOff>361801</xdr:colOff>
      <xdr:row>11</xdr:row>
      <xdr:rowOff>75124</xdr:rowOff>
    </xdr:to>
    <xdr:pic>
      <xdr:nvPicPr>
        <xdr:cNvPr id="3" name="Imagem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27253" y="190500"/>
          <a:ext cx="4334881" cy="19801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10824</xdr:colOff>
      <xdr:row>2</xdr:row>
      <xdr:rowOff>43296</xdr:rowOff>
    </xdr:from>
    <xdr:to>
      <xdr:col>4</xdr:col>
      <xdr:colOff>889240</xdr:colOff>
      <xdr:row>12</xdr:row>
      <xdr:rowOff>109970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1421" y="432955"/>
          <a:ext cx="1722677" cy="2014970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1</xdr:row>
      <xdr:rowOff>0</xdr:rowOff>
    </xdr:from>
    <xdr:to>
      <xdr:col>18</xdr:col>
      <xdr:colOff>394995</xdr:colOff>
      <xdr:row>11</xdr:row>
      <xdr:rowOff>31829</xdr:rowOff>
    </xdr:to>
    <xdr:pic>
      <xdr:nvPicPr>
        <xdr:cNvPr id="3" name="Imagem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1583" y="190500"/>
          <a:ext cx="4363745" cy="193682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3:AN96"/>
  <sheetViews>
    <sheetView showGridLines="0" showRowColHeaders="0" tabSelected="1" topLeftCell="A67" zoomScale="90" zoomScaleNormal="90" workbookViewId="0">
      <selection activeCell="X11" sqref="X11"/>
    </sheetView>
  </sheetViews>
  <sheetFormatPr defaultRowHeight="15" x14ac:dyDescent="0.25"/>
  <cols>
    <col min="1" max="3" width="4" style="1" customWidth="1"/>
    <col min="4" max="4" width="4.5703125" style="1" customWidth="1"/>
    <col min="5" max="5" width="27.42578125" style="1" customWidth="1"/>
    <col min="6" max="6" width="3.28515625" style="1" bestFit="1" customWidth="1"/>
    <col min="7" max="7" width="3.42578125" style="1" customWidth="1"/>
    <col min="8" max="8" width="4.7109375" style="1" customWidth="1"/>
    <col min="9" max="9" width="5.42578125" style="1" customWidth="1"/>
    <col min="10" max="10" width="3.5703125" style="1" customWidth="1"/>
    <col min="11" max="12" width="4.140625" style="1" customWidth="1"/>
    <col min="13" max="13" width="4.42578125" style="1" customWidth="1"/>
    <col min="14" max="14" width="5" style="1" bestFit="1" customWidth="1"/>
    <col min="15" max="15" width="7.85546875" style="1" customWidth="1"/>
    <col min="16" max="16" width="4.5703125" style="1" customWidth="1"/>
    <col min="17" max="17" width="4.42578125" style="1" customWidth="1"/>
    <col min="18" max="18" width="4.140625" style="1" customWidth="1"/>
    <col min="19" max="19" width="10" style="1" customWidth="1"/>
    <col min="20" max="20" width="4.7109375" style="1" customWidth="1"/>
    <col min="21" max="21" width="4.5703125" style="1" customWidth="1"/>
    <col min="22" max="22" width="15.85546875" style="1" customWidth="1"/>
    <col min="23" max="23" width="6.7109375" style="1" customWidth="1"/>
    <col min="24" max="24" width="6.85546875" style="1" bestFit="1" customWidth="1"/>
    <col min="25" max="28" width="6.85546875" style="1" customWidth="1"/>
    <col min="29" max="31" width="7.28515625" style="1" bestFit="1" customWidth="1"/>
    <col min="32" max="32" width="7.28515625" style="1" customWidth="1"/>
    <col min="33" max="33" width="13.140625" style="1" customWidth="1"/>
    <col min="34" max="34" width="13.28515625" style="1" bestFit="1" customWidth="1"/>
    <col min="35" max="35" width="7.7109375" style="1" bestFit="1" customWidth="1"/>
    <col min="36" max="36" width="3.7109375" style="1" customWidth="1"/>
    <col min="37" max="37" width="4" style="1" customWidth="1"/>
    <col min="38" max="38" width="2.85546875" style="1" customWidth="1"/>
    <col min="39" max="39" width="3.42578125" style="1" customWidth="1"/>
    <col min="40" max="16384" width="9.140625" style="1"/>
  </cols>
  <sheetData>
    <row r="13" spans="2:17" ht="15.75" thickBot="1" x14ac:dyDescent="0.3"/>
    <row r="14" spans="2:17" x14ac:dyDescent="0.25">
      <c r="B14" s="91" t="s">
        <v>58</v>
      </c>
      <c r="C14" s="92"/>
      <c r="D14" s="92"/>
      <c r="E14" s="92"/>
      <c r="F14" s="92"/>
      <c r="G14" s="92"/>
      <c r="H14" s="92"/>
      <c r="I14" s="92"/>
      <c r="J14" s="92"/>
      <c r="K14" s="92"/>
      <c r="L14" s="92"/>
      <c r="M14" s="92"/>
      <c r="N14" s="92"/>
      <c r="O14" s="92"/>
      <c r="P14" s="92"/>
      <c r="Q14" s="93"/>
    </row>
    <row r="15" spans="2:17" x14ac:dyDescent="0.25">
      <c r="B15" s="94"/>
      <c r="C15" s="95"/>
      <c r="D15" s="95"/>
      <c r="E15" s="95"/>
      <c r="F15" s="95"/>
      <c r="G15" s="95"/>
      <c r="H15" s="95"/>
      <c r="I15" s="95"/>
      <c r="J15" s="95"/>
      <c r="K15" s="95"/>
      <c r="L15" s="95"/>
      <c r="M15" s="95"/>
      <c r="N15" s="95"/>
      <c r="O15" s="95"/>
      <c r="P15" s="95"/>
      <c r="Q15" s="96"/>
    </row>
    <row r="16" spans="2:17" ht="15.75" thickBot="1" x14ac:dyDescent="0.3">
      <c r="B16" s="97"/>
      <c r="C16" s="98"/>
      <c r="D16" s="98"/>
      <c r="E16" s="98"/>
      <c r="F16" s="98"/>
      <c r="G16" s="98"/>
      <c r="H16" s="98"/>
      <c r="I16" s="98"/>
      <c r="J16" s="98"/>
      <c r="K16" s="98"/>
      <c r="L16" s="98"/>
      <c r="M16" s="98"/>
      <c r="N16" s="98"/>
      <c r="O16" s="98"/>
      <c r="P16" s="98"/>
      <c r="Q16" s="99"/>
    </row>
    <row r="18" spans="2:40" hidden="1" x14ac:dyDescent="0.25">
      <c r="B18" s="91" t="s">
        <v>32</v>
      </c>
      <c r="C18" s="92"/>
      <c r="D18" s="92"/>
      <c r="E18" s="92"/>
      <c r="F18" s="92"/>
      <c r="G18" s="92"/>
      <c r="H18" s="92"/>
      <c r="I18" s="92"/>
      <c r="J18" s="92"/>
      <c r="K18" s="92"/>
      <c r="L18" s="92"/>
      <c r="M18" s="92"/>
      <c r="N18" s="92"/>
      <c r="O18" s="92"/>
      <c r="P18" s="92"/>
      <c r="Q18" s="93"/>
    </row>
    <row r="19" spans="2:40" hidden="1" x14ac:dyDescent="0.25">
      <c r="B19" s="94"/>
      <c r="C19" s="95"/>
      <c r="D19" s="95"/>
      <c r="E19" s="95"/>
      <c r="F19" s="95"/>
      <c r="G19" s="95"/>
      <c r="H19" s="95"/>
      <c r="I19" s="95"/>
      <c r="J19" s="95"/>
      <c r="K19" s="95"/>
      <c r="L19" s="95"/>
      <c r="M19" s="95"/>
      <c r="N19" s="95"/>
      <c r="O19" s="95"/>
      <c r="P19" s="95"/>
      <c r="Q19" s="96"/>
    </row>
    <row r="20" spans="2:40" ht="15.75" hidden="1" thickBot="1" x14ac:dyDescent="0.3">
      <c r="B20" s="97"/>
      <c r="C20" s="98"/>
      <c r="D20" s="98"/>
      <c r="E20" s="98"/>
      <c r="F20" s="98"/>
      <c r="G20" s="98"/>
      <c r="H20" s="98"/>
      <c r="I20" s="98"/>
      <c r="J20" s="98"/>
      <c r="K20" s="98"/>
      <c r="L20" s="98"/>
      <c r="M20" s="98"/>
      <c r="N20" s="98"/>
      <c r="O20" s="98"/>
      <c r="P20" s="98"/>
      <c r="Q20" s="99"/>
    </row>
    <row r="21" spans="2:40" hidden="1" x14ac:dyDescent="0.25"/>
    <row r="22" spans="2:40" hidden="1" x14ac:dyDescent="0.25">
      <c r="D22" s="100" t="s">
        <v>0</v>
      </c>
      <c r="E22" s="101"/>
      <c r="F22" s="101"/>
      <c r="G22" s="101"/>
      <c r="H22" s="101"/>
      <c r="I22" s="101"/>
      <c r="J22" s="101"/>
      <c r="K22" s="101"/>
      <c r="L22" s="101"/>
      <c r="M22" s="101"/>
      <c r="N22" s="101"/>
      <c r="O22" s="101"/>
      <c r="P22" s="102"/>
    </row>
    <row r="23" spans="2:40" hidden="1" x14ac:dyDescent="0.25">
      <c r="D23" s="103"/>
      <c r="E23" s="104"/>
      <c r="F23" s="104"/>
      <c r="G23" s="104"/>
      <c r="H23" s="104"/>
      <c r="I23" s="104"/>
      <c r="J23" s="104"/>
      <c r="K23" s="104"/>
      <c r="L23" s="104"/>
      <c r="M23" s="104"/>
      <c r="N23" s="104"/>
      <c r="O23" s="104"/>
      <c r="P23" s="105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</row>
    <row r="24" spans="2:40" hidden="1" x14ac:dyDescent="0.25">
      <c r="D24" s="103"/>
      <c r="E24" s="104"/>
      <c r="F24" s="104"/>
      <c r="G24" s="104"/>
      <c r="H24" s="104"/>
      <c r="I24" s="104"/>
      <c r="J24" s="104"/>
      <c r="K24" s="104"/>
      <c r="L24" s="104"/>
      <c r="M24" s="104"/>
      <c r="N24" s="104"/>
      <c r="O24" s="104"/>
      <c r="P24" s="105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</row>
    <row r="25" spans="2:40" ht="15.75" hidden="1" thickBot="1" x14ac:dyDescent="0.3">
      <c r="D25" s="106"/>
      <c r="E25" s="107"/>
      <c r="F25" s="107"/>
      <c r="G25" s="107"/>
      <c r="H25" s="107"/>
      <c r="I25" s="107"/>
      <c r="J25" s="107"/>
      <c r="K25" s="107"/>
      <c r="L25" s="107"/>
      <c r="M25" s="107"/>
      <c r="N25" s="107"/>
      <c r="O25" s="107"/>
      <c r="P25" s="108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</row>
    <row r="26" spans="2:40" ht="14.25" hidden="1" customHeight="1" x14ac:dyDescent="0.25"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</row>
    <row r="27" spans="2:40" ht="16.5" customHeight="1" x14ac:dyDescent="0.25">
      <c r="D27" s="4" t="s">
        <v>31</v>
      </c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</row>
    <row r="28" spans="2:40" ht="16.5" customHeight="1" thickBot="1" x14ac:dyDescent="0.3">
      <c r="D28" s="3"/>
      <c r="E28" s="3"/>
      <c r="F28" s="3"/>
      <c r="G28" s="3"/>
      <c r="H28" s="3"/>
      <c r="I28" s="3"/>
      <c r="J28" s="3"/>
      <c r="K28" s="3"/>
      <c r="L28" s="3"/>
      <c r="M28" s="3"/>
      <c r="Q28" s="2" t="s">
        <v>47</v>
      </c>
      <c r="R28" s="2"/>
      <c r="S28" s="2"/>
      <c r="T28" s="5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</row>
    <row r="29" spans="2:40" ht="15" customHeight="1" x14ac:dyDescent="0.25">
      <c r="D29" s="83" t="s">
        <v>59</v>
      </c>
      <c r="E29" s="84"/>
      <c r="F29" s="84"/>
      <c r="G29" s="84"/>
      <c r="H29" s="84"/>
      <c r="I29" s="84"/>
      <c r="J29" s="84"/>
      <c r="K29" s="84"/>
      <c r="L29" s="84"/>
      <c r="M29" s="84"/>
      <c r="N29" s="84"/>
      <c r="O29" s="85"/>
      <c r="Q29" s="2" t="s">
        <v>48</v>
      </c>
      <c r="R29" s="2"/>
      <c r="S29" s="2"/>
      <c r="T29" s="5"/>
      <c r="U29" s="5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5"/>
      <c r="AH29" s="25"/>
      <c r="AI29" s="25"/>
      <c r="AJ29" s="25"/>
      <c r="AK29" s="25"/>
      <c r="AL29" s="25"/>
      <c r="AM29" s="25"/>
    </row>
    <row r="30" spans="2:40" ht="15" customHeight="1" x14ac:dyDescent="0.25">
      <c r="D30" s="109"/>
      <c r="E30" s="110"/>
      <c r="F30" s="110"/>
      <c r="G30" s="110"/>
      <c r="H30" s="110"/>
      <c r="I30" s="110"/>
      <c r="J30" s="110"/>
      <c r="K30" s="110"/>
      <c r="L30" s="110"/>
      <c r="M30" s="110"/>
      <c r="N30" s="110"/>
      <c r="O30" s="111"/>
      <c r="Q30" s="2" t="s">
        <v>49</v>
      </c>
      <c r="R30" s="2"/>
      <c r="S30" s="2"/>
      <c r="T30" s="5"/>
      <c r="U30" s="5"/>
      <c r="V30" s="20"/>
      <c r="W30" s="20"/>
      <c r="X30" s="20"/>
      <c r="Y30" s="20"/>
      <c r="Z30" s="20"/>
      <c r="AA30" s="20"/>
      <c r="AB30" s="20"/>
      <c r="AC30" s="20"/>
      <c r="AD30" s="20"/>
      <c r="AE30" s="20"/>
      <c r="AF30" s="20"/>
      <c r="AG30" s="18"/>
      <c r="AH30" s="18"/>
      <c r="AI30" s="18"/>
      <c r="AJ30" s="25"/>
      <c r="AK30" s="25"/>
      <c r="AL30" s="25"/>
      <c r="AM30" s="25"/>
      <c r="AN30" s="2"/>
    </row>
    <row r="31" spans="2:40" x14ac:dyDescent="0.25">
      <c r="D31" s="8" t="s">
        <v>1</v>
      </c>
      <c r="E31" s="7" t="s">
        <v>2</v>
      </c>
      <c r="F31" s="7" t="s">
        <v>22</v>
      </c>
      <c r="G31" s="7" t="s">
        <v>3</v>
      </c>
      <c r="H31" s="7" t="s">
        <v>28</v>
      </c>
      <c r="I31" s="7" t="s">
        <v>29</v>
      </c>
      <c r="J31" s="7" t="s">
        <v>25</v>
      </c>
      <c r="K31" s="7" t="s">
        <v>26</v>
      </c>
      <c r="L31" s="7" t="s">
        <v>30</v>
      </c>
      <c r="M31" s="7" t="s">
        <v>4</v>
      </c>
      <c r="N31" s="7" t="s">
        <v>5</v>
      </c>
      <c r="O31" s="7" t="s">
        <v>27</v>
      </c>
      <c r="Q31" s="2" t="s">
        <v>50</v>
      </c>
      <c r="R31" s="2"/>
      <c r="S31" s="2"/>
      <c r="T31" s="5"/>
      <c r="U31" s="6" t="s">
        <v>1</v>
      </c>
      <c r="V31" s="19" t="s">
        <v>6</v>
      </c>
      <c r="W31" s="19" t="s">
        <v>22</v>
      </c>
      <c r="X31" s="19" t="s">
        <v>3</v>
      </c>
      <c r="Y31" s="19" t="s">
        <v>23</v>
      </c>
      <c r="Z31" s="19" t="s">
        <v>24</v>
      </c>
      <c r="AA31" s="19" t="s">
        <v>25</v>
      </c>
      <c r="AB31" s="19" t="s">
        <v>26</v>
      </c>
      <c r="AC31" s="19" t="s">
        <v>7</v>
      </c>
      <c r="AD31" s="19" t="s">
        <v>8</v>
      </c>
      <c r="AE31" s="19" t="s">
        <v>9</v>
      </c>
      <c r="AF31" s="19" t="s">
        <v>27</v>
      </c>
      <c r="AG31" s="19" t="s">
        <v>10</v>
      </c>
      <c r="AH31" s="19" t="s">
        <v>11</v>
      </c>
      <c r="AI31" s="19" t="s">
        <v>12</v>
      </c>
      <c r="AJ31" s="89"/>
      <c r="AK31" s="89"/>
      <c r="AL31" s="90"/>
      <c r="AM31" s="90"/>
      <c r="AN31" s="2"/>
    </row>
    <row r="32" spans="2:40" x14ac:dyDescent="0.25">
      <c r="D32" s="9" t="s">
        <v>13</v>
      </c>
      <c r="E32" s="10" t="str">
        <f>VLOOKUP(AI32,$U$32:$AH$39,2)</f>
        <v>13º CAMPEONATO INGLÊS</v>
      </c>
      <c r="F32" s="10">
        <f>VLOOKUP(AI32,$U$32:$AH$39,3)</f>
        <v>0</v>
      </c>
      <c r="G32" s="10">
        <f>VLOOKUP(AI32,$U$32:$AH$39,4)</f>
        <v>0</v>
      </c>
      <c r="H32" s="14">
        <f>VLOOKUP(AI32,$U$32:$AH$39,5)</f>
        <v>0</v>
      </c>
      <c r="I32" s="14">
        <f>VLOOKUP(AI32,$U$32:$AH$39,6)</f>
        <v>0</v>
      </c>
      <c r="J32" s="14">
        <f>VLOOKUP(AI32,$U$32:$AH$39,7)</f>
        <v>0</v>
      </c>
      <c r="K32" s="14">
        <f>VLOOKUP(AI32,$U$32:$AH$39,8)</f>
        <v>0</v>
      </c>
      <c r="L32" s="14">
        <f>VLOOKUP(AI32,$U$32:$AH$39,9)</f>
        <v>0</v>
      </c>
      <c r="M32" s="14">
        <f>VLOOKUP(AI32,$U$32:$AH$39,10)</f>
        <v>0</v>
      </c>
      <c r="N32" s="10">
        <f>VLOOKUP(AI32,$U$32:$AH$39,11)</f>
        <v>0</v>
      </c>
      <c r="O32" s="16">
        <f>VLOOKUP(AI32,$U$32:$AH$39,12)</f>
        <v>0</v>
      </c>
      <c r="Q32" s="2" t="s">
        <v>51</v>
      </c>
      <c r="R32" s="2"/>
      <c r="S32" s="2"/>
      <c r="T32" s="5"/>
      <c r="U32" s="6">
        <v>1</v>
      </c>
      <c r="V32" s="18" t="s">
        <v>63</v>
      </c>
      <c r="W32" s="21">
        <f>COUNT(H47,H52,H61,H70,H78,H87,H95,#REF!,#REF!,#REF!,#REF!,#REF!,#REF!,#REF!)</f>
        <v>0</v>
      </c>
      <c r="X32" s="21">
        <f>SUM(Q47,Q52,Q61,Q70,Q78,Q87,Q95)</f>
        <v>0</v>
      </c>
      <c r="Y32" s="21">
        <f t="shared" ref="Y32:Y39" si="0">SUM(COUNTIFS($C$43:$C$96,3,$D$43:$D$96,V32),COUNTIFS($I$43:$I$96,V32,$Q$43:$Q$96,3))</f>
        <v>0</v>
      </c>
      <c r="Z32" s="21">
        <f t="shared" ref="Z32:Z39" si="1">SUM(COUNTIFS($C$43:$C$96,2,$D$43:$D$96,V32),COUNTIFS($I$43:$I$96,V32,$Q$43:$Q$96,2))</f>
        <v>0</v>
      </c>
      <c r="AA32" s="21">
        <f t="shared" ref="AA32:AA39" si="2">SUM(COUNTIFS($C$43:$C$96,1,$D$43:$D$96,V32),COUNTIFS($I$43:$I$96,V32,$Q$43:$Q$96,1))</f>
        <v>0</v>
      </c>
      <c r="AB32" s="21">
        <f t="shared" ref="AB32:AB39" si="3">SUM(COUNTIFS($C$43:$C$96,0,$D$43:$D$96,V32),COUNTIFS($I$43:$I$96,V32,$Q$43:$Q$96,0))</f>
        <v>0</v>
      </c>
      <c r="AC32" s="72">
        <f>SUM(H47,H52,H61,H70,H78,H87,H95)</f>
        <v>0</v>
      </c>
      <c r="AD32" s="72">
        <f>SUM(F47,F52,F61,F70,F78,F87,F95)</f>
        <v>0</v>
      </c>
      <c r="AE32" s="73">
        <f>AC32-AD32</f>
        <v>0</v>
      </c>
      <c r="AF32" s="18">
        <f>IF(OR($F$44="",$H$44=""),0,(X32/(W32*3)))</f>
        <v>0</v>
      </c>
      <c r="AG32" s="18">
        <f>(X32*10^10)+((AC32+5000)*10^6)+(AE32*10)+U32</f>
        <v>5000000001</v>
      </c>
      <c r="AH32" s="18">
        <f>LARGE($AG$32:$AG$39,U32)</f>
        <v>5000000008</v>
      </c>
      <c r="AI32" s="21">
        <f>MATCH(AH32,$AG$32:$AG$39,0)</f>
        <v>8</v>
      </c>
      <c r="AJ32" s="26"/>
      <c r="AK32" s="26"/>
      <c r="AL32" s="25"/>
      <c r="AM32" s="25"/>
      <c r="AN32" s="2"/>
    </row>
    <row r="33" spans="3:40" x14ac:dyDescent="0.25">
      <c r="D33" s="9" t="s">
        <v>14</v>
      </c>
      <c r="E33" s="10" t="str">
        <f t="shared" ref="E33:E39" si="4">VLOOKUP(AI33,$U$32:$AH$39,2)</f>
        <v>13º CAMPEONATO ITALIANO</v>
      </c>
      <c r="F33" s="10">
        <f t="shared" ref="F33:F39" si="5">VLOOKUP(AI33,$U$32:$AH$39,3)</f>
        <v>0</v>
      </c>
      <c r="G33" s="10">
        <f t="shared" ref="G33:G39" si="6">VLOOKUP(AI33,$U$32:$AH$39,4)</f>
        <v>0</v>
      </c>
      <c r="H33" s="14">
        <f t="shared" ref="H33:H39" si="7">VLOOKUP(AI33,$U$32:$AH$39,5)</f>
        <v>0</v>
      </c>
      <c r="I33" s="14">
        <f t="shared" ref="I33:I39" si="8">VLOOKUP(AI33,$U$32:$AH$39,6)</f>
        <v>0</v>
      </c>
      <c r="J33" s="14">
        <f t="shared" ref="J33:J39" si="9">VLOOKUP(AI33,$U$32:$AH$39,7)</f>
        <v>0</v>
      </c>
      <c r="K33" s="14">
        <f t="shared" ref="K33:K39" si="10">VLOOKUP(AI33,$U$32:$AH$39,8)</f>
        <v>0</v>
      </c>
      <c r="L33" s="14">
        <f t="shared" ref="L33:L39" si="11">VLOOKUP(AI33,$U$32:$AH$39,9)</f>
        <v>0</v>
      </c>
      <c r="M33" s="14">
        <f t="shared" ref="M33:M39" si="12">VLOOKUP(AI33,$U$32:$AH$39,10)</f>
        <v>0</v>
      </c>
      <c r="N33" s="10">
        <f t="shared" ref="N33:N39" si="13">VLOOKUP(AI33,$U$32:$AH$39,11)</f>
        <v>0</v>
      </c>
      <c r="O33" s="16">
        <f t="shared" ref="O33:O39" si="14">VLOOKUP(AI33,$U$32:$AH$39,12)</f>
        <v>0</v>
      </c>
      <c r="Q33" s="2" t="s">
        <v>52</v>
      </c>
      <c r="R33" s="2"/>
      <c r="S33" s="2"/>
      <c r="T33" s="5"/>
      <c r="U33" s="6">
        <v>2</v>
      </c>
      <c r="V33" s="18" t="s">
        <v>67</v>
      </c>
      <c r="W33" s="21">
        <f>COUNT(H46,H53,H60,H71,H79,H86,F95,#REF!,#REF!,#REF!,#REF!,#REF!,#REF!,#REF!)</f>
        <v>0</v>
      </c>
      <c r="X33" s="21">
        <f>SUM(Q46,Q53,Q60,Q71,Q79,Q86,C95)</f>
        <v>0</v>
      </c>
      <c r="Y33" s="21">
        <f t="shared" si="0"/>
        <v>0</v>
      </c>
      <c r="Z33" s="21">
        <f t="shared" si="1"/>
        <v>0</v>
      </c>
      <c r="AA33" s="21">
        <f t="shared" si="2"/>
        <v>0</v>
      </c>
      <c r="AB33" s="21">
        <f t="shared" si="3"/>
        <v>0</v>
      </c>
      <c r="AC33" s="72">
        <f>SUM(H46,H53,H60,H71,H79,H86,F95)</f>
        <v>0</v>
      </c>
      <c r="AD33" s="72">
        <f>SUM(F46,F53,F60,F71,F79,F86,H95,)</f>
        <v>0</v>
      </c>
      <c r="AE33" s="73">
        <f t="shared" ref="AE33:AE39" si="15">AC33-AD33</f>
        <v>0</v>
      </c>
      <c r="AF33" s="18">
        <f t="shared" ref="AF33:AF39" si="16">IF(OR($F$44="",$H$44=""),0,(X33/(W33*3)))</f>
        <v>0</v>
      </c>
      <c r="AG33" s="18">
        <f t="shared" ref="AG33:AG39" si="17">(X33*10^10)+((AC33+5000)*10^6)+(AE33*10)+U33</f>
        <v>5000000002</v>
      </c>
      <c r="AH33" s="18">
        <f t="shared" ref="AH33:AH38" si="18">LARGE($AG$32:$AG$39,U33)</f>
        <v>5000000007</v>
      </c>
      <c r="AI33" s="21">
        <f t="shared" ref="AI33:AI39" si="19">MATCH(AH33,$AG$32:$AG$39,0)</f>
        <v>7</v>
      </c>
      <c r="AJ33" s="26"/>
      <c r="AK33" s="26"/>
      <c r="AL33" s="25"/>
      <c r="AM33" s="25"/>
      <c r="AN33" s="2"/>
    </row>
    <row r="34" spans="3:40" x14ac:dyDescent="0.25">
      <c r="D34" s="9" t="s">
        <v>15</v>
      </c>
      <c r="E34" s="10" t="str">
        <f t="shared" si="4"/>
        <v>14º CAMPEONATO ESPANHOL</v>
      </c>
      <c r="F34" s="10">
        <f t="shared" si="5"/>
        <v>0</v>
      </c>
      <c r="G34" s="10">
        <f t="shared" si="6"/>
        <v>0</v>
      </c>
      <c r="H34" s="14">
        <f t="shared" si="7"/>
        <v>0</v>
      </c>
      <c r="I34" s="14">
        <f t="shared" si="8"/>
        <v>0</v>
      </c>
      <c r="J34" s="14">
        <f t="shared" si="9"/>
        <v>0</v>
      </c>
      <c r="K34" s="14">
        <f t="shared" si="10"/>
        <v>0</v>
      </c>
      <c r="L34" s="14">
        <f t="shared" si="11"/>
        <v>0</v>
      </c>
      <c r="M34" s="14">
        <f t="shared" si="12"/>
        <v>0</v>
      </c>
      <c r="N34" s="10">
        <f t="shared" si="13"/>
        <v>0</v>
      </c>
      <c r="O34" s="16">
        <f t="shared" si="14"/>
        <v>0</v>
      </c>
      <c r="Q34" s="2" t="s">
        <v>53</v>
      </c>
      <c r="R34" s="2"/>
      <c r="S34" s="2"/>
      <c r="T34" s="5"/>
      <c r="U34" s="6">
        <v>3</v>
      </c>
      <c r="V34" s="18" t="s">
        <v>66</v>
      </c>
      <c r="W34" s="21">
        <f>COUNT(H45,H54,H63,H68,F79,F87,H94,#REF!,#REF!,#REF!,#REF!,#REF!,#REF!,#REF!)</f>
        <v>0</v>
      </c>
      <c r="X34" s="21">
        <f>SUM(Q45,Q54,Q63,Q68,C79,C87,Q94)</f>
        <v>0</v>
      </c>
      <c r="Y34" s="21">
        <f t="shared" si="0"/>
        <v>0</v>
      </c>
      <c r="Z34" s="21">
        <f t="shared" si="1"/>
        <v>0</v>
      </c>
      <c r="AA34" s="21">
        <f t="shared" si="2"/>
        <v>0</v>
      </c>
      <c r="AB34" s="21">
        <f t="shared" si="3"/>
        <v>0</v>
      </c>
      <c r="AC34" s="72">
        <f>SUM(H45,H54,H63,H68,F79,F87,H94)</f>
        <v>0</v>
      </c>
      <c r="AD34" s="72">
        <f>SUM(F45,F54,F63,F68,H79,H87,F94)</f>
        <v>0</v>
      </c>
      <c r="AE34" s="73">
        <f t="shared" si="15"/>
        <v>0</v>
      </c>
      <c r="AF34" s="18">
        <f t="shared" si="16"/>
        <v>0</v>
      </c>
      <c r="AG34" s="18">
        <f t="shared" si="17"/>
        <v>5000000003</v>
      </c>
      <c r="AH34" s="18">
        <f t="shared" si="18"/>
        <v>5000000006</v>
      </c>
      <c r="AI34" s="21">
        <f t="shared" si="19"/>
        <v>6</v>
      </c>
      <c r="AJ34" s="26"/>
      <c r="AK34" s="26"/>
      <c r="AL34" s="25"/>
      <c r="AM34" s="25"/>
      <c r="AN34" s="2"/>
    </row>
    <row r="35" spans="3:40" x14ac:dyDescent="0.25">
      <c r="D35" s="9" t="s">
        <v>16</v>
      </c>
      <c r="E35" s="10" t="str">
        <f t="shared" si="4"/>
        <v>14º CAMPEONATO ALEMÃO</v>
      </c>
      <c r="F35" s="10">
        <f t="shared" si="5"/>
        <v>0</v>
      </c>
      <c r="G35" s="10">
        <f t="shared" si="6"/>
        <v>0</v>
      </c>
      <c r="H35" s="14">
        <f t="shared" si="7"/>
        <v>0</v>
      </c>
      <c r="I35" s="14">
        <f t="shared" si="8"/>
        <v>0</v>
      </c>
      <c r="J35" s="14">
        <f t="shared" si="9"/>
        <v>0</v>
      </c>
      <c r="K35" s="14">
        <f t="shared" si="10"/>
        <v>0</v>
      </c>
      <c r="L35" s="14">
        <f t="shared" si="11"/>
        <v>0</v>
      </c>
      <c r="M35" s="14">
        <f t="shared" si="12"/>
        <v>0</v>
      </c>
      <c r="N35" s="10">
        <f t="shared" si="13"/>
        <v>0</v>
      </c>
      <c r="O35" s="16">
        <f t="shared" si="14"/>
        <v>0</v>
      </c>
      <c r="Q35" s="2" t="s">
        <v>54</v>
      </c>
      <c r="R35" s="2"/>
      <c r="S35" s="2"/>
      <c r="T35" s="5"/>
      <c r="U35" s="6">
        <v>4</v>
      </c>
      <c r="V35" s="18" t="s">
        <v>62</v>
      </c>
      <c r="W35" s="21">
        <f>COUNT(H44,H55,H62,H69,F78,F86,F94,#REF!,#REF!,#REF!,#REF!,#REF!,#REF!,#REF!)</f>
        <v>0</v>
      </c>
      <c r="X35" s="21">
        <f>SUM(Q44,Q55,Q62,Q69,C78,C86,C94,)</f>
        <v>0</v>
      </c>
      <c r="Y35" s="21">
        <f t="shared" si="0"/>
        <v>0</v>
      </c>
      <c r="Z35" s="21">
        <f t="shared" si="1"/>
        <v>0</v>
      </c>
      <c r="AA35" s="21">
        <f t="shared" si="2"/>
        <v>0</v>
      </c>
      <c r="AB35" s="21">
        <f t="shared" si="3"/>
        <v>0</v>
      </c>
      <c r="AC35" s="72">
        <f>SUM(H44,H55,H62,H69,F78,F86,F94)</f>
        <v>0</v>
      </c>
      <c r="AD35" s="72">
        <f>SUM(F44,F55,F62,F69,H78,H86,H94)</f>
        <v>0</v>
      </c>
      <c r="AE35" s="73">
        <f t="shared" si="15"/>
        <v>0</v>
      </c>
      <c r="AF35" s="18">
        <f t="shared" si="16"/>
        <v>0</v>
      </c>
      <c r="AG35" s="18">
        <f t="shared" si="17"/>
        <v>5000000004</v>
      </c>
      <c r="AH35" s="18">
        <f t="shared" si="18"/>
        <v>5000000005</v>
      </c>
      <c r="AI35" s="21">
        <f t="shared" si="19"/>
        <v>5</v>
      </c>
      <c r="AJ35" s="26"/>
      <c r="AK35" s="26"/>
      <c r="AL35" s="25"/>
      <c r="AM35" s="25"/>
      <c r="AN35" s="2"/>
    </row>
    <row r="36" spans="3:40" x14ac:dyDescent="0.25">
      <c r="D36" s="11" t="s">
        <v>17</v>
      </c>
      <c r="E36" s="13" t="str">
        <f t="shared" si="4"/>
        <v>15º CAMPEONATO ALEMÃO</v>
      </c>
      <c r="F36" s="13">
        <f t="shared" si="5"/>
        <v>0</v>
      </c>
      <c r="G36" s="13">
        <f t="shared" si="6"/>
        <v>0</v>
      </c>
      <c r="H36" s="15">
        <f t="shared" si="7"/>
        <v>0</v>
      </c>
      <c r="I36" s="15">
        <f t="shared" si="8"/>
        <v>0</v>
      </c>
      <c r="J36" s="15">
        <f t="shared" si="9"/>
        <v>0</v>
      </c>
      <c r="K36" s="15">
        <f t="shared" si="10"/>
        <v>0</v>
      </c>
      <c r="L36" s="15">
        <f t="shared" si="11"/>
        <v>0</v>
      </c>
      <c r="M36" s="15">
        <f t="shared" si="12"/>
        <v>0</v>
      </c>
      <c r="N36" s="13">
        <f t="shared" si="13"/>
        <v>0</v>
      </c>
      <c r="O36" s="17">
        <f t="shared" si="14"/>
        <v>0</v>
      </c>
      <c r="Q36" s="2" t="s">
        <v>55</v>
      </c>
      <c r="R36" s="2"/>
      <c r="S36" s="2"/>
      <c r="T36" s="5"/>
      <c r="U36" s="6">
        <v>5</v>
      </c>
      <c r="V36" s="18" t="s">
        <v>65</v>
      </c>
      <c r="W36" s="21">
        <f>COUNT(F47,F55,F63,F71,H76,H85,H93,#REF!,#REF!,#REF!,#REF!,#REF!,#REF!,#REF!)</f>
        <v>0</v>
      </c>
      <c r="X36" s="21">
        <f>SUM(C47,C55,C63,C71,Q76,Q85,Q93)</f>
        <v>0</v>
      </c>
      <c r="Y36" s="21">
        <f t="shared" si="0"/>
        <v>0</v>
      </c>
      <c r="Z36" s="21">
        <f t="shared" si="1"/>
        <v>0</v>
      </c>
      <c r="AA36" s="21">
        <f t="shared" si="2"/>
        <v>0</v>
      </c>
      <c r="AB36" s="21">
        <f t="shared" si="3"/>
        <v>0</v>
      </c>
      <c r="AC36" s="72">
        <f>SUM(F47,F55,F63,F71,H76,H85,H93)</f>
        <v>0</v>
      </c>
      <c r="AD36" s="72">
        <f>SUM(H47,H55,H63,H71,F76,F85,F93)</f>
        <v>0</v>
      </c>
      <c r="AE36" s="73">
        <f t="shared" si="15"/>
        <v>0</v>
      </c>
      <c r="AF36" s="18">
        <f t="shared" si="16"/>
        <v>0</v>
      </c>
      <c r="AG36" s="18">
        <f t="shared" si="17"/>
        <v>5000000005</v>
      </c>
      <c r="AH36" s="18">
        <f t="shared" si="18"/>
        <v>5000000004</v>
      </c>
      <c r="AI36" s="21">
        <f t="shared" si="19"/>
        <v>4</v>
      </c>
      <c r="AJ36" s="26"/>
      <c r="AK36" s="26"/>
      <c r="AL36" s="25"/>
      <c r="AM36" s="25"/>
      <c r="AN36" s="2"/>
    </row>
    <row r="37" spans="3:40" ht="15.75" thickBot="1" x14ac:dyDescent="0.3">
      <c r="D37" s="11" t="s">
        <v>18</v>
      </c>
      <c r="E37" s="13" t="str">
        <f t="shared" si="4"/>
        <v>15º CAMPEONATO ESPANHOL</v>
      </c>
      <c r="F37" s="13">
        <f t="shared" si="5"/>
        <v>0</v>
      </c>
      <c r="G37" s="13">
        <f t="shared" si="6"/>
        <v>0</v>
      </c>
      <c r="H37" s="15">
        <f t="shared" si="7"/>
        <v>0</v>
      </c>
      <c r="I37" s="15">
        <f t="shared" si="8"/>
        <v>0</v>
      </c>
      <c r="J37" s="15">
        <f t="shared" si="9"/>
        <v>0</v>
      </c>
      <c r="K37" s="15">
        <f t="shared" si="10"/>
        <v>0</v>
      </c>
      <c r="L37" s="15">
        <f t="shared" si="11"/>
        <v>0</v>
      </c>
      <c r="M37" s="15">
        <f t="shared" si="12"/>
        <v>0</v>
      </c>
      <c r="N37" s="13">
        <f t="shared" si="13"/>
        <v>0</v>
      </c>
      <c r="O37" s="17">
        <f t="shared" si="14"/>
        <v>0</v>
      </c>
      <c r="Q37" s="2" t="s">
        <v>56</v>
      </c>
      <c r="R37" s="2"/>
      <c r="S37" s="2"/>
      <c r="T37" s="5"/>
      <c r="U37" s="6">
        <v>6</v>
      </c>
      <c r="V37" s="18" t="s">
        <v>61</v>
      </c>
      <c r="W37" s="21">
        <f>COUNT(F46,F54,F62,F70,H77,H84,F93,#REF!,#REF!,#REF!,#REF!,#REF!,#REF!,#REF!)</f>
        <v>0</v>
      </c>
      <c r="X37" s="21">
        <f>SUM(C46,C54,C62,C70,Q77,Q84,C93)</f>
        <v>0</v>
      </c>
      <c r="Y37" s="21">
        <f t="shared" si="0"/>
        <v>0</v>
      </c>
      <c r="Z37" s="21">
        <f t="shared" si="1"/>
        <v>0</v>
      </c>
      <c r="AA37" s="21">
        <f t="shared" si="2"/>
        <v>0</v>
      </c>
      <c r="AB37" s="21">
        <f t="shared" si="3"/>
        <v>0</v>
      </c>
      <c r="AC37" s="72">
        <f>SUM(F46,F54,F62,F70,H77,H84,F93)</f>
        <v>0</v>
      </c>
      <c r="AD37" s="72">
        <f>SUM(H46,H54,H62,H70,F84,F77,H93)</f>
        <v>0</v>
      </c>
      <c r="AE37" s="73">
        <f t="shared" si="15"/>
        <v>0</v>
      </c>
      <c r="AF37" s="18">
        <f t="shared" si="16"/>
        <v>0</v>
      </c>
      <c r="AG37" s="18">
        <f t="shared" si="17"/>
        <v>5000000006</v>
      </c>
      <c r="AH37" s="18">
        <f t="shared" si="18"/>
        <v>5000000003</v>
      </c>
      <c r="AI37" s="21">
        <f t="shared" si="19"/>
        <v>3</v>
      </c>
      <c r="AJ37" s="26"/>
      <c r="AK37" s="26"/>
      <c r="AL37" s="25"/>
      <c r="AM37" s="25"/>
      <c r="AN37" s="2"/>
    </row>
    <row r="38" spans="3:40" ht="15.75" thickBot="1" x14ac:dyDescent="0.3">
      <c r="D38" s="11" t="s">
        <v>19</v>
      </c>
      <c r="E38" s="13" t="str">
        <f t="shared" si="4"/>
        <v>16º CAMPEONATO INGLÊS</v>
      </c>
      <c r="F38" s="13">
        <f t="shared" si="5"/>
        <v>0</v>
      </c>
      <c r="G38" s="13">
        <f t="shared" si="6"/>
        <v>0</v>
      </c>
      <c r="H38" s="15">
        <f t="shared" si="7"/>
        <v>0</v>
      </c>
      <c r="I38" s="15">
        <f t="shared" si="8"/>
        <v>0</v>
      </c>
      <c r="J38" s="15">
        <f t="shared" si="9"/>
        <v>0</v>
      </c>
      <c r="K38" s="15">
        <f t="shared" si="10"/>
        <v>0</v>
      </c>
      <c r="L38" s="15">
        <f t="shared" si="11"/>
        <v>0</v>
      </c>
      <c r="M38" s="15">
        <f t="shared" si="12"/>
        <v>0</v>
      </c>
      <c r="N38" s="13">
        <f t="shared" si="13"/>
        <v>0</v>
      </c>
      <c r="O38" s="17">
        <f t="shared" si="14"/>
        <v>0</v>
      </c>
      <c r="Q38" s="22"/>
      <c r="R38" s="2" t="s">
        <v>57</v>
      </c>
      <c r="S38" s="2"/>
      <c r="T38" s="5"/>
      <c r="U38" s="6">
        <v>7</v>
      </c>
      <c r="V38" s="18" t="s">
        <v>64</v>
      </c>
      <c r="W38" s="21">
        <f>COUNT(F45,F53,F61,F69,F77,F85,H92,#REF!,#REF!,#REF!,#REF!,#REF!,#REF!,#REF!)</f>
        <v>0</v>
      </c>
      <c r="X38" s="21">
        <f>SUM(C45,C53,C61,C69,C77,C85,Q92)</f>
        <v>0</v>
      </c>
      <c r="Y38" s="21">
        <f t="shared" si="0"/>
        <v>0</v>
      </c>
      <c r="Z38" s="21">
        <f t="shared" si="1"/>
        <v>0</v>
      </c>
      <c r="AA38" s="21">
        <f t="shared" si="2"/>
        <v>0</v>
      </c>
      <c r="AB38" s="21">
        <f t="shared" si="3"/>
        <v>0</v>
      </c>
      <c r="AC38" s="72">
        <f>SUM(F45,F53,F61,F69,F77,F85,H92)</f>
        <v>0</v>
      </c>
      <c r="AD38" s="72">
        <f>SUM(H45,H53,H61,H69,H77,H85,F92)</f>
        <v>0</v>
      </c>
      <c r="AE38" s="73">
        <f t="shared" si="15"/>
        <v>0</v>
      </c>
      <c r="AF38" s="18">
        <f t="shared" si="16"/>
        <v>0</v>
      </c>
      <c r="AG38" s="18">
        <f t="shared" si="17"/>
        <v>5000000007</v>
      </c>
      <c r="AH38" s="18">
        <f t="shared" si="18"/>
        <v>5000000002</v>
      </c>
      <c r="AI38" s="21">
        <f t="shared" si="19"/>
        <v>2</v>
      </c>
      <c r="AJ38" s="26"/>
      <c r="AK38" s="26"/>
      <c r="AL38" s="25"/>
      <c r="AM38" s="25"/>
      <c r="AN38" s="2"/>
    </row>
    <row r="39" spans="3:40" ht="15.75" thickBot="1" x14ac:dyDescent="0.3">
      <c r="D39" s="12" t="s">
        <v>20</v>
      </c>
      <c r="E39" s="13" t="str">
        <f t="shared" si="4"/>
        <v>16º CAMPEONATO ITALIANO</v>
      </c>
      <c r="F39" s="13">
        <f t="shared" si="5"/>
        <v>0</v>
      </c>
      <c r="G39" s="13">
        <f t="shared" si="6"/>
        <v>0</v>
      </c>
      <c r="H39" s="15">
        <f t="shared" si="7"/>
        <v>0</v>
      </c>
      <c r="I39" s="15">
        <f t="shared" si="8"/>
        <v>0</v>
      </c>
      <c r="J39" s="15">
        <f t="shared" si="9"/>
        <v>0</v>
      </c>
      <c r="K39" s="15">
        <f t="shared" si="10"/>
        <v>0</v>
      </c>
      <c r="L39" s="15">
        <f t="shared" si="11"/>
        <v>0</v>
      </c>
      <c r="M39" s="15">
        <f t="shared" si="12"/>
        <v>0</v>
      </c>
      <c r="N39" s="13">
        <f t="shared" si="13"/>
        <v>0</v>
      </c>
      <c r="O39" s="17">
        <f t="shared" si="14"/>
        <v>0</v>
      </c>
      <c r="Q39" s="23"/>
      <c r="R39" s="2" t="s">
        <v>76</v>
      </c>
      <c r="S39" s="2"/>
      <c r="T39" s="5"/>
      <c r="U39" s="6">
        <v>8</v>
      </c>
      <c r="V39" s="18" t="s">
        <v>60</v>
      </c>
      <c r="W39" s="21">
        <f>COUNT(F44,F52,F60,F68,F76,F84,F92,#REF!,#REF!,#REF!,#REF!,#REF!,#REF!,#REF!)</f>
        <v>0</v>
      </c>
      <c r="X39" s="21">
        <f>SUM(C44,C52,C60,C68,C76,C84,C92)</f>
        <v>0</v>
      </c>
      <c r="Y39" s="21">
        <f t="shared" si="0"/>
        <v>0</v>
      </c>
      <c r="Z39" s="21">
        <f t="shared" si="1"/>
        <v>0</v>
      </c>
      <c r="AA39" s="21">
        <f t="shared" si="2"/>
        <v>0</v>
      </c>
      <c r="AB39" s="21">
        <f t="shared" si="3"/>
        <v>0</v>
      </c>
      <c r="AC39" s="72">
        <f>SUM(F44,F52,F60,F68,F76,F84,F92)</f>
        <v>0</v>
      </c>
      <c r="AD39" s="72">
        <f>SUM(H44,H52,H60,H68,H76,H84,H92)</f>
        <v>0</v>
      </c>
      <c r="AE39" s="73">
        <f t="shared" si="15"/>
        <v>0</v>
      </c>
      <c r="AF39" s="18">
        <f t="shared" si="16"/>
        <v>0</v>
      </c>
      <c r="AG39" s="18">
        <f t="shared" si="17"/>
        <v>5000000008</v>
      </c>
      <c r="AH39" s="18">
        <f>LARGE($AG$32:$AG$39,U39)</f>
        <v>5000000001</v>
      </c>
      <c r="AI39" s="21">
        <f t="shared" si="19"/>
        <v>1</v>
      </c>
      <c r="AJ39" s="26"/>
      <c r="AK39" s="26"/>
      <c r="AL39" s="25"/>
      <c r="AM39" s="25"/>
      <c r="AN39" s="2"/>
    </row>
    <row r="40" spans="3:40" ht="15.75" thickBot="1" x14ac:dyDescent="0.3">
      <c r="U40" s="5"/>
      <c r="V40" s="18"/>
      <c r="W40" s="18"/>
      <c r="X40" s="18"/>
      <c r="Y40" s="18"/>
      <c r="Z40" s="18"/>
      <c r="AA40" s="18"/>
      <c r="AB40" s="18"/>
      <c r="AC40" s="18"/>
      <c r="AD40" s="18"/>
      <c r="AE40" s="18"/>
      <c r="AF40" s="18"/>
      <c r="AG40" s="18"/>
      <c r="AH40" s="18"/>
      <c r="AI40" s="18"/>
      <c r="AJ40" s="26"/>
      <c r="AK40" s="26"/>
      <c r="AL40" s="25"/>
      <c r="AM40" s="25"/>
      <c r="AN40" s="2"/>
    </row>
    <row r="41" spans="3:40" x14ac:dyDescent="0.25">
      <c r="D41" s="83" t="s">
        <v>33</v>
      </c>
      <c r="E41" s="84"/>
      <c r="F41" s="84"/>
      <c r="G41" s="84"/>
      <c r="H41" s="84"/>
      <c r="I41" s="84"/>
      <c r="J41" s="84"/>
      <c r="K41" s="84"/>
      <c r="L41" s="84"/>
      <c r="M41" s="84"/>
      <c r="N41" s="84"/>
      <c r="O41" s="84"/>
      <c r="P41" s="8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25"/>
      <c r="AK41" s="25"/>
      <c r="AL41" s="25"/>
      <c r="AM41" s="25"/>
      <c r="AN41" s="2"/>
    </row>
    <row r="42" spans="3:40" ht="15.75" thickBot="1" x14ac:dyDescent="0.3">
      <c r="D42" s="86"/>
      <c r="E42" s="87"/>
      <c r="F42" s="87"/>
      <c r="G42" s="87"/>
      <c r="H42" s="87"/>
      <c r="I42" s="87"/>
      <c r="J42" s="87"/>
      <c r="K42" s="87"/>
      <c r="L42" s="87"/>
      <c r="M42" s="87"/>
      <c r="N42" s="87"/>
      <c r="O42" s="87"/>
      <c r="P42" s="88"/>
      <c r="S42" s="5"/>
      <c r="T42" s="5"/>
      <c r="U42" s="5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5"/>
      <c r="AH42" s="5"/>
      <c r="AI42" s="5"/>
      <c r="AJ42" s="25"/>
      <c r="AK42" s="25"/>
      <c r="AL42" s="25"/>
      <c r="AM42" s="25"/>
      <c r="AN42" s="2"/>
    </row>
    <row r="43" spans="3:40" x14ac:dyDescent="0.25">
      <c r="D43" s="27"/>
      <c r="E43" s="27"/>
      <c r="F43" s="27"/>
      <c r="G43" s="27"/>
      <c r="H43" s="27"/>
      <c r="I43" s="27"/>
      <c r="J43" s="27"/>
      <c r="K43" s="27"/>
      <c r="L43" s="27"/>
      <c r="M43" s="27"/>
      <c r="N43" s="27"/>
      <c r="O43" s="27"/>
      <c r="P43" s="27"/>
      <c r="S43" s="5"/>
      <c r="T43" s="5"/>
      <c r="U43" s="5"/>
      <c r="V43" s="25"/>
      <c r="W43" s="25"/>
      <c r="X43" s="25"/>
      <c r="Y43" s="25"/>
      <c r="Z43" s="25"/>
      <c r="AA43" s="25"/>
      <c r="AB43" s="25"/>
      <c r="AC43" s="25"/>
      <c r="AD43" s="25"/>
      <c r="AE43" s="25"/>
      <c r="AF43" s="25"/>
      <c r="AG43" s="25"/>
      <c r="AH43" s="25"/>
      <c r="AI43" s="25"/>
      <c r="AJ43" s="25"/>
      <c r="AK43" s="25"/>
      <c r="AL43" s="25"/>
      <c r="AM43" s="25"/>
      <c r="AN43" s="2"/>
    </row>
    <row r="44" spans="3:40" x14ac:dyDescent="0.25">
      <c r="C44" s="5" t="str">
        <f>IF(OR(F44="",H44=""),"",IF(F44=H44,1,IF(F44&lt;H44,0,IF(F44-H44&lt;10,2,IF(F44&gt;H44,3,SE)))))</f>
        <v/>
      </c>
      <c r="D44" s="81" t="str">
        <f>V39</f>
        <v>13º CAMPEONATO INGLÊS</v>
      </c>
      <c r="E44" s="82"/>
      <c r="F44" s="28"/>
      <c r="G44" s="66" t="s">
        <v>21</v>
      </c>
      <c r="H44" s="28"/>
      <c r="I44" s="74" t="str">
        <f>V35</f>
        <v>15º CAMPEONATO ALEMÃO</v>
      </c>
      <c r="J44" s="74"/>
      <c r="K44" s="74"/>
      <c r="L44" s="74"/>
      <c r="M44" s="74"/>
      <c r="N44" s="74"/>
      <c r="O44" s="74"/>
      <c r="P44" s="74"/>
      <c r="Q44" s="5" t="str">
        <f>IF(OR(H44="",F44=""),"",IF(H44=F44,1,IF(H44&lt;F44,0,IF(H44-F44&lt;10,2,IF(H44&gt;F44,3,SE)))))</f>
        <v/>
      </c>
      <c r="S44" s="5"/>
      <c r="T44" s="5"/>
      <c r="U44" s="2"/>
      <c r="V44" s="25"/>
      <c r="W44" s="25"/>
      <c r="X44" s="25"/>
      <c r="Y44" s="25"/>
      <c r="Z44" s="25"/>
      <c r="AA44" s="25"/>
      <c r="AB44" s="25"/>
      <c r="AC44" s="25"/>
      <c r="AD44" s="25"/>
      <c r="AE44" s="25"/>
      <c r="AF44" s="25"/>
      <c r="AG44" s="25"/>
      <c r="AH44" s="25"/>
      <c r="AI44" s="25"/>
      <c r="AJ44" s="25"/>
      <c r="AK44" s="25"/>
      <c r="AL44" s="25"/>
      <c r="AM44" s="25"/>
      <c r="AN44" s="2"/>
    </row>
    <row r="45" spans="3:40" x14ac:dyDescent="0.25">
      <c r="C45" s="5" t="str">
        <f>IF(OR(F45="",H45=""),"",IF(F45=H45,1,IF(F45&lt;H45,0,IF(F45-H45&lt;10,2,IF(F45&gt;H45,3,SE)))))</f>
        <v/>
      </c>
      <c r="D45" s="81" t="str">
        <f>V38</f>
        <v>13º CAMPEONATO ITALIANO</v>
      </c>
      <c r="E45" s="82"/>
      <c r="F45" s="28"/>
      <c r="G45" s="66" t="s">
        <v>21</v>
      </c>
      <c r="H45" s="28"/>
      <c r="I45" s="74" t="str">
        <f>V34</f>
        <v>15º CAMPEONATO ESPANHOL</v>
      </c>
      <c r="J45" s="74"/>
      <c r="K45" s="74"/>
      <c r="L45" s="74"/>
      <c r="M45" s="74"/>
      <c r="N45" s="74"/>
      <c r="O45" s="74"/>
      <c r="P45" s="74"/>
      <c r="Q45" s="5" t="str">
        <f>IF(OR(H45="",F45=""),"",IF(H45=F45,1,IF(H45&lt;F45,0,IF(H45-F45&lt;10,2,IF(H45&gt;F45,3,SE)))))</f>
        <v/>
      </c>
      <c r="S45" s="5"/>
      <c r="T45" s="5"/>
      <c r="U45" s="2"/>
      <c r="V45" s="25"/>
      <c r="W45" s="25"/>
      <c r="X45" s="25"/>
      <c r="Y45" s="25"/>
      <c r="Z45" s="25"/>
      <c r="AA45" s="25"/>
      <c r="AB45" s="25"/>
      <c r="AC45" s="25"/>
      <c r="AD45" s="25"/>
      <c r="AE45" s="25"/>
      <c r="AF45" s="25"/>
      <c r="AG45" s="25"/>
      <c r="AH45" s="25"/>
      <c r="AI45" s="25"/>
      <c r="AJ45" s="25"/>
      <c r="AK45" s="25"/>
      <c r="AL45" s="25"/>
      <c r="AM45" s="25"/>
      <c r="AN45" s="2"/>
    </row>
    <row r="46" spans="3:40" x14ac:dyDescent="0.25">
      <c r="C46" s="5" t="str">
        <f>IF(OR(F46="",H46=""),"",IF(F46=H46,1,IF(F46&lt;H46,0,IF(F46-H46&lt;10,2,IF(F46&gt;H46,3,SE)))))</f>
        <v/>
      </c>
      <c r="D46" s="81" t="str">
        <f>V37</f>
        <v>14º CAMPEONATO ESPANHOL</v>
      </c>
      <c r="E46" s="82"/>
      <c r="F46" s="28"/>
      <c r="G46" s="66" t="s">
        <v>21</v>
      </c>
      <c r="H46" s="28"/>
      <c r="I46" s="74" t="str">
        <f>V33</f>
        <v>16º CAMPEONATO INGLÊS</v>
      </c>
      <c r="J46" s="74"/>
      <c r="K46" s="74"/>
      <c r="L46" s="74"/>
      <c r="M46" s="74"/>
      <c r="N46" s="74"/>
      <c r="O46" s="74"/>
      <c r="P46" s="74"/>
      <c r="Q46" s="5" t="str">
        <f>IF(OR(H46="",F46=""),"",IF(H46=F46,1,IF(H46&lt;F46,0,IF(H46-F46&lt;10,2,IF(H46&gt;F46,3,SE)))))</f>
        <v/>
      </c>
      <c r="S46" s="2"/>
      <c r="T46" s="2"/>
      <c r="U46" s="5"/>
      <c r="V46" s="25"/>
      <c r="W46" s="25"/>
      <c r="X46" s="25"/>
      <c r="Y46" s="25"/>
      <c r="Z46" s="25"/>
      <c r="AA46" s="25"/>
      <c r="AB46" s="25"/>
      <c r="AC46" s="25"/>
      <c r="AD46" s="25"/>
      <c r="AE46" s="25"/>
      <c r="AF46" s="25"/>
      <c r="AG46" s="25"/>
      <c r="AH46" s="25"/>
      <c r="AI46" s="25"/>
      <c r="AJ46" s="25"/>
      <c r="AK46" s="25"/>
      <c r="AL46" s="25"/>
      <c r="AM46" s="25"/>
      <c r="AN46" s="2"/>
    </row>
    <row r="47" spans="3:40" x14ac:dyDescent="0.25">
      <c r="C47" s="5" t="str">
        <f>IF(OR(F47="",H47=""),"",IF(F47=H47,1,IF(F47&lt;H47,0,IF(F47-H47&lt;10,2,IF(F47&gt;H47,3,SE)))))</f>
        <v/>
      </c>
      <c r="D47" s="81" t="str">
        <f>V36</f>
        <v>14º CAMPEONATO ALEMÃO</v>
      </c>
      <c r="E47" s="82"/>
      <c r="F47" s="28"/>
      <c r="G47" s="66" t="s">
        <v>21</v>
      </c>
      <c r="H47" s="28"/>
      <c r="I47" s="74" t="str">
        <f>V32</f>
        <v>16º CAMPEONATO ITALIANO</v>
      </c>
      <c r="J47" s="74"/>
      <c r="K47" s="74"/>
      <c r="L47" s="74"/>
      <c r="M47" s="74"/>
      <c r="N47" s="74"/>
      <c r="O47" s="74"/>
      <c r="P47" s="74"/>
      <c r="Q47" s="5" t="str">
        <f>IF(OR(H47="",F47=""),"",IF(H47=F47,1,IF(H47&lt;F47,0,IF(H47-F47&lt;10,2,IF(H47&gt;F47,3,SE)))))</f>
        <v/>
      </c>
      <c r="U47" s="5"/>
      <c r="V47" s="25"/>
      <c r="W47" s="25"/>
      <c r="X47" s="25"/>
      <c r="Y47" s="25"/>
      <c r="Z47" s="25"/>
      <c r="AA47" s="25"/>
      <c r="AB47" s="25"/>
      <c r="AC47" s="25"/>
      <c r="AD47" s="25"/>
      <c r="AE47" s="25"/>
      <c r="AF47" s="25"/>
      <c r="AG47" s="25"/>
      <c r="AH47" s="25"/>
      <c r="AI47" s="25"/>
      <c r="AJ47" s="25"/>
      <c r="AK47" s="25"/>
      <c r="AL47" s="25"/>
      <c r="AM47" s="25"/>
      <c r="AN47" s="2"/>
    </row>
    <row r="48" spans="3:40" ht="15.75" thickBot="1" x14ac:dyDescent="0.3">
      <c r="C48" s="5" t="str">
        <f>IF(OR(F48="",H48=""),"",IF(F48=H48,1,IF(F48&lt;H48,0,IF(F48-H48&lt;10,2,IF(F48&gt;H48,3,SE)))))</f>
        <v/>
      </c>
      <c r="D48" s="27"/>
      <c r="E48" s="27"/>
      <c r="F48" s="27"/>
      <c r="G48" s="27"/>
      <c r="H48" s="27"/>
      <c r="I48" s="71"/>
      <c r="J48" s="27"/>
      <c r="K48" s="27"/>
      <c r="L48" s="27"/>
      <c r="M48" s="27"/>
      <c r="N48" s="27"/>
      <c r="O48" s="27"/>
      <c r="P48" s="27"/>
      <c r="Q48" s="5" t="str">
        <f>IF(OR(H48="",F48=""),"",IF(H48=F48,1,IF(H48&lt;F48,0,IF(H48-F48&lt;10,2,IF(H48&gt;F48,3,SE)))))</f>
        <v/>
      </c>
      <c r="U48" s="5"/>
      <c r="V48" s="25"/>
      <c r="W48" s="25"/>
      <c r="X48" s="25"/>
      <c r="Y48" s="25"/>
      <c r="Z48" s="25"/>
      <c r="AA48" s="25"/>
      <c r="AB48" s="25"/>
      <c r="AC48" s="25"/>
      <c r="AD48" s="25"/>
      <c r="AE48" s="25"/>
      <c r="AF48" s="25"/>
      <c r="AG48" s="25"/>
      <c r="AH48" s="25"/>
      <c r="AI48" s="25"/>
      <c r="AJ48" s="25"/>
      <c r="AK48" s="25"/>
      <c r="AL48" s="25"/>
      <c r="AM48" s="25"/>
    </row>
    <row r="49" spans="3:39" ht="15" customHeight="1" x14ac:dyDescent="0.25">
      <c r="C49" s="5" t="str">
        <f>IF(OR(F49="",H49=""),"",IF(F49=H49,1,IF(F49&lt;H49,0,IF(F49-H49&lt;10,2,IF(F49&gt;H49,3,SE)))))</f>
        <v/>
      </c>
      <c r="D49" s="75" t="s">
        <v>34</v>
      </c>
      <c r="E49" s="76"/>
      <c r="F49" s="76"/>
      <c r="G49" s="76"/>
      <c r="H49" s="76"/>
      <c r="I49" s="76"/>
      <c r="J49" s="76"/>
      <c r="K49" s="76"/>
      <c r="L49" s="76"/>
      <c r="M49" s="76"/>
      <c r="N49" s="76"/>
      <c r="O49" s="76"/>
      <c r="P49" s="77"/>
      <c r="Q49" s="5" t="str">
        <f>IF(OR(H49="",F49=""),"",IF(H49=F49,1,IF(H49&lt;F49,0,IF(H49-F49&lt;10,2,IF(H49&gt;F49,3,SE)))))</f>
        <v/>
      </c>
      <c r="U49" s="5"/>
      <c r="V49" s="25"/>
      <c r="W49" s="25"/>
      <c r="X49" s="25"/>
      <c r="Y49" s="25"/>
      <c r="Z49" s="25"/>
      <c r="AA49" s="25"/>
      <c r="AB49" s="25"/>
      <c r="AC49" s="25"/>
      <c r="AD49" s="25"/>
      <c r="AE49" s="25"/>
      <c r="AF49" s="25"/>
      <c r="AG49" s="25"/>
      <c r="AH49" s="25"/>
      <c r="AI49" s="25"/>
      <c r="AJ49" s="25"/>
      <c r="AK49" s="25"/>
      <c r="AL49" s="25"/>
      <c r="AM49" s="25"/>
    </row>
    <row r="50" spans="3:39" ht="15" customHeight="1" thickBot="1" x14ac:dyDescent="0.3">
      <c r="C50" s="5" t="str">
        <f>IF(OR(F50="",H50=""),"",IF(F50=H50,1,IF(F50&lt;H50,0,IF(F50-H50&lt;10,2,IF(F50&gt;H50,3,SE)))))</f>
        <v/>
      </c>
      <c r="D50" s="78"/>
      <c r="E50" s="79"/>
      <c r="F50" s="79"/>
      <c r="G50" s="79"/>
      <c r="H50" s="79"/>
      <c r="I50" s="79"/>
      <c r="J50" s="79"/>
      <c r="K50" s="79"/>
      <c r="L50" s="79"/>
      <c r="M50" s="79"/>
      <c r="N50" s="79"/>
      <c r="O50" s="79"/>
      <c r="P50" s="80"/>
      <c r="Q50" s="5" t="str">
        <f>IF(OR(H50="",F50=""),"",IF(H50=F50,1,IF(H50&lt;F50,0,IF(H50-F50&lt;10,2,IF(H50&gt;F50,3,SE)))))</f>
        <v/>
      </c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</row>
    <row r="51" spans="3:39" x14ac:dyDescent="0.25">
      <c r="C51" s="5" t="str">
        <f>IF(OR(F51="",H51=""),"",IF(F51=H51,1,IF(F51&lt;H51,0,IF(F51-H51&lt;10,2,IF(F51&gt;H51,3,SE)))))</f>
        <v/>
      </c>
      <c r="D51" s="27"/>
      <c r="E51" s="27"/>
      <c r="F51" s="27"/>
      <c r="G51" s="27"/>
      <c r="H51" s="27"/>
      <c r="I51" s="27"/>
      <c r="J51" s="27"/>
      <c r="K51" s="27"/>
      <c r="L51" s="27"/>
      <c r="M51" s="27"/>
      <c r="N51" s="27"/>
      <c r="O51" s="27"/>
      <c r="P51" s="27"/>
      <c r="Q51" s="5" t="str">
        <f>IF(OR(H51="",F51=""),"",IF(H51=F51,1,IF(H51&lt;F51,0,IF(H51-F51&lt;10,2,IF(H51&gt;F51,3,SE)))))</f>
        <v/>
      </c>
      <c r="T51" s="2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</row>
    <row r="52" spans="3:39" x14ac:dyDescent="0.25">
      <c r="C52" s="5" t="str">
        <f>IF(OR(F52="",H52=""),"",IF(F52=H52,1,IF(F52&lt;H52,0,IF(F52-H52&lt;10,2,IF(F52&gt;H52,3,SE)))))</f>
        <v/>
      </c>
      <c r="D52" s="74" t="str">
        <f>V39</f>
        <v>13º CAMPEONATO INGLÊS</v>
      </c>
      <c r="E52" s="74"/>
      <c r="F52" s="28"/>
      <c r="G52" s="24" t="s">
        <v>21</v>
      </c>
      <c r="H52" s="28"/>
      <c r="I52" s="74" t="str">
        <f>V32</f>
        <v>16º CAMPEONATO ITALIANO</v>
      </c>
      <c r="J52" s="74"/>
      <c r="K52" s="74"/>
      <c r="L52" s="74"/>
      <c r="M52" s="74"/>
      <c r="N52" s="74"/>
      <c r="O52" s="74"/>
      <c r="P52" s="74"/>
      <c r="Q52" s="5" t="str">
        <f>IF(OR(H52="",F52=""),"",IF(H52=F52,1,IF(H52&lt;F52,0,IF(H52-F52&lt;10,2,IF(H52&gt;F52,3,SE)))))</f>
        <v/>
      </c>
      <c r="T52" s="2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</row>
    <row r="53" spans="3:39" x14ac:dyDescent="0.25">
      <c r="C53" s="5" t="str">
        <f>IF(OR(F53="",H53=""),"",IF(F53=H53,1,IF(F53&lt;H53,0,IF(F53-H53&lt;10,2,IF(F53&gt;H53,3,SE)))))</f>
        <v/>
      </c>
      <c r="D53" s="74" t="str">
        <f>V38</f>
        <v>13º CAMPEONATO ITALIANO</v>
      </c>
      <c r="E53" s="74"/>
      <c r="F53" s="28"/>
      <c r="G53" s="24" t="s">
        <v>21</v>
      </c>
      <c r="H53" s="28"/>
      <c r="I53" s="74" t="str">
        <f>V33</f>
        <v>16º CAMPEONATO INGLÊS</v>
      </c>
      <c r="J53" s="74"/>
      <c r="K53" s="74"/>
      <c r="L53" s="74"/>
      <c r="M53" s="74"/>
      <c r="N53" s="74"/>
      <c r="O53" s="74"/>
      <c r="P53" s="74"/>
      <c r="Q53" s="5" t="str">
        <f>IF(OR(H53="",F53=""),"",IF(H53=F53,1,IF(H53&lt;F53,0,IF(H53-F53&lt;10,2,IF(H53&gt;F53,3,SE)))))</f>
        <v/>
      </c>
      <c r="T53" s="2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5"/>
      <c r="AI53" s="5"/>
    </row>
    <row r="54" spans="3:39" x14ac:dyDescent="0.25">
      <c r="C54" s="5" t="str">
        <f>IF(OR(F54="",H54=""),"",IF(F54=H54,1,IF(F54&lt;H54,0,IF(F54-H54&lt;10,2,IF(F54&gt;H54,3,SE)))))</f>
        <v/>
      </c>
      <c r="D54" s="74" t="str">
        <f>V37</f>
        <v>14º CAMPEONATO ESPANHOL</v>
      </c>
      <c r="E54" s="74"/>
      <c r="F54" s="28"/>
      <c r="G54" s="24" t="s">
        <v>21</v>
      </c>
      <c r="H54" s="28"/>
      <c r="I54" s="74" t="str">
        <f>V34</f>
        <v>15º CAMPEONATO ESPANHOL</v>
      </c>
      <c r="J54" s="74"/>
      <c r="K54" s="74"/>
      <c r="L54" s="74"/>
      <c r="M54" s="74"/>
      <c r="N54" s="74"/>
      <c r="O54" s="74"/>
      <c r="P54" s="74"/>
      <c r="Q54" s="5" t="str">
        <f>IF(OR(H54="",F54=""),"",IF(H54=F54,1,IF(H54&lt;F54,0,IF(H54-F54&lt;10,2,IF(H54&gt;F54,3,SE)))))</f>
        <v/>
      </c>
      <c r="T54" s="2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</row>
    <row r="55" spans="3:39" x14ac:dyDescent="0.25">
      <c r="C55" s="5" t="str">
        <f>IF(OR(F55="",H55=""),"",IF(F55=H55,1,IF(F55&lt;H55,0,IF(F55-H55&lt;10,2,IF(F55&gt;H55,3,SE)))))</f>
        <v/>
      </c>
      <c r="D55" s="74" t="str">
        <f>V36</f>
        <v>14º CAMPEONATO ALEMÃO</v>
      </c>
      <c r="E55" s="74"/>
      <c r="F55" s="28"/>
      <c r="G55" s="24" t="s">
        <v>21</v>
      </c>
      <c r="H55" s="28"/>
      <c r="I55" s="74" t="str">
        <f>V35</f>
        <v>15º CAMPEONATO ALEMÃO</v>
      </c>
      <c r="J55" s="74"/>
      <c r="K55" s="74"/>
      <c r="L55" s="74"/>
      <c r="M55" s="74"/>
      <c r="N55" s="74"/>
      <c r="O55" s="74"/>
      <c r="P55" s="74"/>
      <c r="Q55" s="5" t="str">
        <f>IF(OR(H55="",F55=""),"",IF(H55=F55,1,IF(H55&lt;F55,0,IF(H55-F55&lt;10,2,IF(H55&gt;F55,3,SE)))))</f>
        <v/>
      </c>
      <c r="T55" s="2"/>
      <c r="U55" s="5"/>
      <c r="V55" s="5"/>
      <c r="W55" s="5"/>
      <c r="X55" s="5"/>
      <c r="Y55" s="5"/>
      <c r="Z55" s="5"/>
      <c r="AA55" s="5"/>
      <c r="AB55" s="5"/>
      <c r="AC55" s="5"/>
      <c r="AD55" s="5"/>
      <c r="AE55" s="5"/>
      <c r="AF55" s="5"/>
      <c r="AG55" s="5"/>
      <c r="AH55" s="5"/>
      <c r="AI55" s="5"/>
    </row>
    <row r="56" spans="3:39" ht="15.75" thickBot="1" x14ac:dyDescent="0.3">
      <c r="C56" s="5" t="str">
        <f>IF(OR(F56="",H56=""),"",IF(F56=H56,1,IF(F56&lt;H56,0,IF(F56-H56&lt;10,2,IF(F56&gt;H56,3,SE)))))</f>
        <v/>
      </c>
      <c r="D56" s="27"/>
      <c r="E56" s="27"/>
      <c r="F56" s="27"/>
      <c r="G56" s="27"/>
      <c r="H56" s="27"/>
      <c r="I56" s="27"/>
      <c r="J56" s="27"/>
      <c r="K56" s="27"/>
      <c r="L56" s="27"/>
      <c r="M56" s="27"/>
      <c r="N56" s="27"/>
      <c r="O56" s="27"/>
      <c r="P56" s="27"/>
      <c r="Q56" s="5" t="str">
        <f>IF(OR(H56="",F56=""),"",IF(H56=F56,1,IF(H56&lt;F56,0,IF(H56-F56&lt;10,2,IF(H56&gt;F56,3,SE)))))</f>
        <v/>
      </c>
      <c r="T56" s="2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5"/>
      <c r="AG56" s="5"/>
      <c r="AH56" s="5"/>
      <c r="AI56" s="5"/>
    </row>
    <row r="57" spans="3:39" x14ac:dyDescent="0.25">
      <c r="C57" s="5" t="str">
        <f>IF(OR(F57="",H57=""),"",IF(F57=H57,1,IF(F57&lt;H57,0,IF(F57-H57&lt;10,2,IF(F57&gt;H57,3,SE)))))</f>
        <v/>
      </c>
      <c r="D57" s="75" t="s">
        <v>35</v>
      </c>
      <c r="E57" s="76"/>
      <c r="F57" s="76"/>
      <c r="G57" s="76"/>
      <c r="H57" s="76"/>
      <c r="I57" s="76"/>
      <c r="J57" s="76"/>
      <c r="K57" s="76"/>
      <c r="L57" s="76"/>
      <c r="M57" s="76"/>
      <c r="N57" s="76"/>
      <c r="O57" s="76"/>
      <c r="P57" s="77"/>
      <c r="Q57" s="5" t="str">
        <f>IF(OR(H57="",F57=""),"",IF(H57=F57,1,IF(H57&lt;F57,0,IF(H57-F57&lt;10,2,IF(H57&gt;F57,3,SE)))))</f>
        <v/>
      </c>
      <c r="T57" s="2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  <c r="AG57" s="5"/>
      <c r="AH57" s="5"/>
      <c r="AI57" s="5"/>
    </row>
    <row r="58" spans="3:39" ht="15.75" thickBot="1" x14ac:dyDescent="0.3">
      <c r="C58" s="5" t="str">
        <f>IF(OR(F58="",H58=""),"",IF(F58=H58,1,IF(F58&lt;H58,0,IF(F58-H58&lt;10,2,IF(F58&gt;H58,3,SE)))))</f>
        <v/>
      </c>
      <c r="D58" s="78"/>
      <c r="E58" s="79"/>
      <c r="F58" s="79"/>
      <c r="G58" s="79"/>
      <c r="H58" s="79"/>
      <c r="I58" s="79"/>
      <c r="J58" s="79"/>
      <c r="K58" s="79"/>
      <c r="L58" s="79"/>
      <c r="M58" s="79"/>
      <c r="N58" s="79"/>
      <c r="O58" s="79"/>
      <c r="P58" s="80"/>
      <c r="Q58" s="5" t="str">
        <f>IF(OR(H58="",F58=""),"",IF(H58=F58,1,IF(H58&lt;F58,0,IF(H58-F58&lt;10,2,IF(H58&gt;F58,3,SE)))))</f>
        <v/>
      </c>
      <c r="T58" s="2"/>
      <c r="U58" s="5"/>
      <c r="V58" s="5"/>
      <c r="W58" s="5"/>
      <c r="X58" s="5"/>
      <c r="Y58" s="5"/>
      <c r="Z58" s="5"/>
      <c r="AA58" s="5"/>
      <c r="AB58" s="5"/>
      <c r="AC58" s="5"/>
      <c r="AD58" s="5"/>
      <c r="AE58" s="5"/>
      <c r="AF58" s="5"/>
      <c r="AG58" s="5"/>
      <c r="AH58" s="5"/>
      <c r="AI58" s="5"/>
    </row>
    <row r="59" spans="3:39" x14ac:dyDescent="0.25">
      <c r="C59" s="5" t="str">
        <f>IF(OR(F59="",H59=""),"",IF(F59=H59,1,IF(F59&lt;H59,0,IF(F59-H59&lt;10,2,IF(F59&gt;H59,3,SE)))))</f>
        <v/>
      </c>
      <c r="D59" s="27"/>
      <c r="E59" s="27"/>
      <c r="F59" s="27"/>
      <c r="G59" s="27"/>
      <c r="H59" s="27"/>
      <c r="I59" s="27"/>
      <c r="J59" s="27"/>
      <c r="K59" s="27"/>
      <c r="L59" s="27"/>
      <c r="M59" s="27"/>
      <c r="N59" s="27"/>
      <c r="O59" s="27"/>
      <c r="P59" s="27"/>
      <c r="Q59" s="5" t="str">
        <f>IF(OR(H59="",F59=""),"",IF(H59=F59,1,IF(H59&lt;F59,0,IF(H59-F59&lt;10,2,IF(H59&gt;F59,3,SE)))))</f>
        <v/>
      </c>
      <c r="T59" s="2"/>
      <c r="U59" s="5"/>
      <c r="V59" s="5"/>
      <c r="W59" s="5"/>
      <c r="X59" s="5"/>
      <c r="Y59" s="5"/>
      <c r="Z59" s="5"/>
      <c r="AA59" s="5"/>
      <c r="AB59" s="5"/>
      <c r="AC59" s="5"/>
      <c r="AD59" s="5"/>
      <c r="AE59" s="5"/>
      <c r="AF59" s="5"/>
      <c r="AG59" s="5"/>
      <c r="AH59" s="5"/>
      <c r="AI59" s="5"/>
    </row>
    <row r="60" spans="3:39" x14ac:dyDescent="0.25">
      <c r="C60" s="5" t="str">
        <f>IF(OR(F60="",H60=""),"",IF(F60=H60,1,IF(F60&lt;H60,0,IF(F60-H60&lt;10,2,IF(F60&gt;H60,3,SE)))))</f>
        <v/>
      </c>
      <c r="D60" s="74" t="str">
        <f>V39</f>
        <v>13º CAMPEONATO INGLÊS</v>
      </c>
      <c r="E60" s="74"/>
      <c r="F60" s="33"/>
      <c r="G60" s="66" t="s">
        <v>21</v>
      </c>
      <c r="H60" s="33"/>
      <c r="I60" s="74" t="str">
        <f>V33</f>
        <v>16º CAMPEONATO INGLÊS</v>
      </c>
      <c r="J60" s="74"/>
      <c r="K60" s="74"/>
      <c r="L60" s="74"/>
      <c r="M60" s="74"/>
      <c r="N60" s="74"/>
      <c r="O60" s="74"/>
      <c r="P60" s="74"/>
      <c r="Q60" s="5" t="str">
        <f>IF(OR(H60="",F60=""),"",IF(H60=F60,1,IF(H60&lt;F60,0,IF(H60-F60&lt;10,2,IF(H60&gt;F60,3,SE)))))</f>
        <v/>
      </c>
      <c r="T60" s="2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</row>
    <row r="61" spans="3:39" x14ac:dyDescent="0.25">
      <c r="C61" s="5" t="str">
        <f>IF(OR(F61="",H61=""),"",IF(F61=H61,1,IF(F61&lt;H61,0,IF(F61-H61&lt;10,2,IF(F61&gt;H61,3,SE)))))</f>
        <v/>
      </c>
      <c r="D61" s="74" t="str">
        <f>V38</f>
        <v>13º CAMPEONATO ITALIANO</v>
      </c>
      <c r="E61" s="74"/>
      <c r="F61" s="28"/>
      <c r="G61" s="66" t="s">
        <v>21</v>
      </c>
      <c r="H61" s="28"/>
      <c r="I61" s="74" t="str">
        <f>V32</f>
        <v>16º CAMPEONATO ITALIANO</v>
      </c>
      <c r="J61" s="74"/>
      <c r="K61" s="74"/>
      <c r="L61" s="74"/>
      <c r="M61" s="74"/>
      <c r="N61" s="74"/>
      <c r="O61" s="74"/>
      <c r="P61" s="74"/>
      <c r="Q61" s="5" t="str">
        <f>IF(OR(H61="",F61=""),"",IF(H61=F61,1,IF(H61&lt;F61,0,IF(H61-F61&lt;10,2,IF(H61&gt;F61,3,SE)))))</f>
        <v/>
      </c>
      <c r="T61" s="2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</row>
    <row r="62" spans="3:39" x14ac:dyDescent="0.25">
      <c r="C62" s="5" t="str">
        <f>IF(OR(F62="",H62=""),"",IF(F62=H62,1,IF(F62&lt;H62,0,IF(F62-H62&lt;10,2,IF(F62&gt;H62,3,SE)))))</f>
        <v/>
      </c>
      <c r="D62" s="81" t="str">
        <f>V37</f>
        <v>14º CAMPEONATO ESPANHOL</v>
      </c>
      <c r="E62" s="82"/>
      <c r="F62" s="28"/>
      <c r="G62" s="66" t="s">
        <v>21</v>
      </c>
      <c r="H62" s="28"/>
      <c r="I62" s="74" t="str">
        <f>V35</f>
        <v>15º CAMPEONATO ALEMÃO</v>
      </c>
      <c r="J62" s="74"/>
      <c r="K62" s="74"/>
      <c r="L62" s="74"/>
      <c r="M62" s="74"/>
      <c r="N62" s="74"/>
      <c r="O62" s="74"/>
      <c r="P62" s="74"/>
      <c r="Q62" s="5" t="str">
        <f>IF(OR(H62="",F62=""),"",IF(H62=F62,1,IF(H62&lt;F62,0,IF(H62-F62&lt;10,2,IF(H62&gt;F62,3,SE)))))</f>
        <v/>
      </c>
      <c r="T62" s="2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  <c r="AG62" s="5"/>
      <c r="AH62" s="5"/>
      <c r="AI62" s="5"/>
    </row>
    <row r="63" spans="3:39" x14ac:dyDescent="0.25">
      <c r="C63" s="5" t="str">
        <f>IF(OR(F63="",H63=""),"",IF(F63=H63,1,IF(F63&lt;H63,0,IF(F63-H63&lt;10,2,IF(F63&gt;H63,3,SE)))))</f>
        <v/>
      </c>
      <c r="D63" s="81" t="str">
        <f>V36</f>
        <v>14º CAMPEONATO ALEMÃO</v>
      </c>
      <c r="E63" s="82"/>
      <c r="F63" s="28"/>
      <c r="G63" s="66" t="s">
        <v>21</v>
      </c>
      <c r="H63" s="28"/>
      <c r="I63" s="74" t="str">
        <f>V34</f>
        <v>15º CAMPEONATO ESPANHOL</v>
      </c>
      <c r="J63" s="74"/>
      <c r="K63" s="74"/>
      <c r="L63" s="74"/>
      <c r="M63" s="74"/>
      <c r="N63" s="74"/>
      <c r="O63" s="74"/>
      <c r="P63" s="74"/>
      <c r="Q63" s="5" t="str">
        <f>IF(OR(H63="",F63=""),"",IF(H63=F63,1,IF(H63&lt;F63,0,IF(H63-F63&lt;10,2,IF(H63&gt;F63,3,SE)))))</f>
        <v/>
      </c>
      <c r="T63" s="2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5"/>
      <c r="AG63" s="5"/>
      <c r="AH63" s="5"/>
      <c r="AI63" s="5"/>
    </row>
    <row r="64" spans="3:39" ht="15.75" thickBot="1" x14ac:dyDescent="0.3">
      <c r="C64" s="5" t="str">
        <f>IF(OR(F64="",H64=""),"",IF(F64=H64,1,IF(F64&lt;H64,0,IF(F64-H64&lt;10,2,IF(F64&gt;H64,3,SE)))))</f>
        <v/>
      </c>
      <c r="D64" s="27"/>
      <c r="E64" s="27"/>
      <c r="F64" s="27"/>
      <c r="G64" s="27"/>
      <c r="H64" s="27"/>
      <c r="I64" s="27"/>
      <c r="J64" s="27"/>
      <c r="K64" s="27"/>
      <c r="L64" s="27"/>
      <c r="M64" s="27"/>
      <c r="N64" s="27"/>
      <c r="O64" s="27"/>
      <c r="P64" s="27"/>
      <c r="Q64" s="5" t="str">
        <f>IF(OR(H64="",F64=""),"",IF(H64=F64,1,IF(H64&lt;F64,0,IF(H64-F64&lt;10,2,IF(H64&gt;F64,3,SE)))))</f>
        <v/>
      </c>
      <c r="T64" s="2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</row>
    <row r="65" spans="3:35" x14ac:dyDescent="0.25">
      <c r="C65" s="5" t="str">
        <f>IF(OR(F65="",H65=""),"",IF(F65=H65,1,IF(F65&lt;H65,0,IF(F65-H65&lt;10,2,IF(F65&gt;H65,3,SE)))))</f>
        <v/>
      </c>
      <c r="D65" s="75" t="s">
        <v>36</v>
      </c>
      <c r="E65" s="76"/>
      <c r="F65" s="76"/>
      <c r="G65" s="76"/>
      <c r="H65" s="76"/>
      <c r="I65" s="76"/>
      <c r="J65" s="76"/>
      <c r="K65" s="76"/>
      <c r="L65" s="76"/>
      <c r="M65" s="76"/>
      <c r="N65" s="76"/>
      <c r="O65" s="76"/>
      <c r="P65" s="77"/>
      <c r="Q65" s="5" t="str">
        <f>IF(OR(H65="",F65=""),"",IF(H65=F65,1,IF(H65&lt;F65,0,IF(H65-F65&lt;10,2,IF(H65&gt;F65,3,SE)))))</f>
        <v/>
      </c>
      <c r="T65" s="2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  <c r="AF65" s="5"/>
      <c r="AG65" s="5"/>
      <c r="AH65" s="5"/>
      <c r="AI65" s="5"/>
    </row>
    <row r="66" spans="3:35" ht="15.75" thickBot="1" x14ac:dyDescent="0.3">
      <c r="C66" s="5" t="str">
        <f>IF(OR(F66="",H66=""),"",IF(F66=H66,1,IF(F66&lt;H66,0,IF(F66-H66&lt;10,2,IF(F66&gt;H66,3,SE)))))</f>
        <v/>
      </c>
      <c r="D66" s="78"/>
      <c r="E66" s="79"/>
      <c r="F66" s="79"/>
      <c r="G66" s="79"/>
      <c r="H66" s="79"/>
      <c r="I66" s="79"/>
      <c r="J66" s="79"/>
      <c r="K66" s="79"/>
      <c r="L66" s="79"/>
      <c r="M66" s="79"/>
      <c r="N66" s="79"/>
      <c r="O66" s="79"/>
      <c r="P66" s="80"/>
      <c r="Q66" s="5" t="str">
        <f>IF(OR(H66="",F66=""),"",IF(H66=F66,1,IF(H66&lt;F66,0,IF(H66-F66&lt;10,2,IF(H66&gt;F66,3,SE)))))</f>
        <v/>
      </c>
      <c r="T66" s="2"/>
      <c r="U66" s="5"/>
      <c r="V66" s="5"/>
      <c r="W66" s="5"/>
      <c r="X66" s="5"/>
      <c r="Y66" s="5"/>
      <c r="Z66" s="5"/>
      <c r="AA66" s="5"/>
      <c r="AB66" s="5"/>
      <c r="AC66" s="5"/>
      <c r="AD66" s="5"/>
      <c r="AE66" s="5"/>
      <c r="AF66" s="5"/>
      <c r="AG66" s="5"/>
      <c r="AH66" s="5"/>
      <c r="AI66" s="5"/>
    </row>
    <row r="67" spans="3:35" x14ac:dyDescent="0.25">
      <c r="C67" s="5" t="str">
        <f>IF(OR(F67="",H67=""),"",IF(F67=H67,1,IF(F67&lt;H67,0,IF(F67-H67&lt;10,2,IF(F67&gt;H67,3,SE)))))</f>
        <v/>
      </c>
      <c r="D67" s="27"/>
      <c r="E67" s="27"/>
      <c r="F67" s="27"/>
      <c r="G67" s="27"/>
      <c r="H67" s="27"/>
      <c r="I67" s="27"/>
      <c r="J67" s="27"/>
      <c r="K67" s="27"/>
      <c r="L67" s="27"/>
      <c r="M67" s="27"/>
      <c r="N67" s="27"/>
      <c r="O67" s="27"/>
      <c r="P67" s="27"/>
      <c r="Q67" s="5" t="str">
        <f>IF(OR(H67="",F67=""),"",IF(H67=F67,1,IF(H67&lt;F67,0,IF(H67-F67&lt;10,2,IF(H67&gt;F67,3,SE)))))</f>
        <v/>
      </c>
      <c r="T67" s="2"/>
      <c r="U67" s="5"/>
      <c r="V67" s="5"/>
      <c r="W67" s="5"/>
      <c r="X67" s="5"/>
      <c r="Y67" s="5"/>
      <c r="Z67" s="5"/>
      <c r="AA67" s="5"/>
      <c r="AB67" s="5"/>
      <c r="AC67" s="5"/>
      <c r="AD67" s="5"/>
      <c r="AE67" s="5"/>
      <c r="AF67" s="5"/>
      <c r="AG67" s="5"/>
      <c r="AH67" s="5"/>
      <c r="AI67" s="5"/>
    </row>
    <row r="68" spans="3:35" x14ac:dyDescent="0.25">
      <c r="C68" s="5" t="str">
        <f>IF(OR(F68="",H68=""),"",IF(F68=H68,1,IF(F68&lt;H68,0,IF(F68-H68&lt;10,2,IF(F68&gt;H68,3,SE)))))</f>
        <v/>
      </c>
      <c r="D68" s="74" t="str">
        <f>V39</f>
        <v>13º CAMPEONATO INGLÊS</v>
      </c>
      <c r="E68" s="74"/>
      <c r="F68" s="28"/>
      <c r="G68" s="24" t="s">
        <v>21</v>
      </c>
      <c r="H68" s="28"/>
      <c r="I68" s="74" t="str">
        <f>V34</f>
        <v>15º CAMPEONATO ESPANHOL</v>
      </c>
      <c r="J68" s="74"/>
      <c r="K68" s="74"/>
      <c r="L68" s="74"/>
      <c r="M68" s="74"/>
      <c r="N68" s="74"/>
      <c r="O68" s="74"/>
      <c r="P68" s="74"/>
      <c r="Q68" s="5" t="str">
        <f>IF(OR(H68="",F68=""),"",IF(H68=F68,1,IF(H68&lt;F68,0,IF(H68-F68&lt;10,2,IF(H68&gt;F68,3,SE)))))</f>
        <v/>
      </c>
      <c r="T68" s="2"/>
      <c r="U68" s="5"/>
      <c r="V68" s="5"/>
      <c r="W68" s="5"/>
      <c r="X68" s="5"/>
      <c r="Y68" s="5"/>
      <c r="Z68" s="5"/>
      <c r="AA68" s="5"/>
      <c r="AB68" s="5"/>
      <c r="AC68" s="5"/>
      <c r="AD68" s="5"/>
      <c r="AE68" s="5"/>
      <c r="AF68" s="5"/>
      <c r="AG68" s="5"/>
      <c r="AH68" s="5"/>
      <c r="AI68" s="5"/>
    </row>
    <row r="69" spans="3:35" x14ac:dyDescent="0.25">
      <c r="C69" s="5" t="str">
        <f>IF(OR(F69="",H69=""),"",IF(F69=H69,1,IF(F69&lt;H69,0,IF(F69-H69&lt;10,2,IF(F69&gt;H69,3,SE)))))</f>
        <v/>
      </c>
      <c r="D69" s="74" t="str">
        <f>V38</f>
        <v>13º CAMPEONATO ITALIANO</v>
      </c>
      <c r="E69" s="74"/>
      <c r="F69" s="28"/>
      <c r="G69" s="24" t="s">
        <v>21</v>
      </c>
      <c r="H69" s="28"/>
      <c r="I69" s="74" t="str">
        <f>V35</f>
        <v>15º CAMPEONATO ALEMÃO</v>
      </c>
      <c r="J69" s="74"/>
      <c r="K69" s="74"/>
      <c r="L69" s="74"/>
      <c r="M69" s="74"/>
      <c r="N69" s="74"/>
      <c r="O69" s="74"/>
      <c r="P69" s="74"/>
      <c r="Q69" s="5" t="str">
        <f>IF(OR(H69="",F69=""),"",IF(H69=F69,1,IF(H69&lt;F69,0,IF(H69-F69&lt;10,2,IF(H69&gt;F69,3,SE)))))</f>
        <v/>
      </c>
      <c r="T69" s="2"/>
      <c r="U69" s="5"/>
      <c r="V69" s="5"/>
      <c r="W69" s="5"/>
      <c r="X69" s="5"/>
      <c r="Y69" s="5"/>
      <c r="Z69" s="5"/>
      <c r="AA69" s="5"/>
      <c r="AB69" s="5"/>
      <c r="AC69" s="5"/>
      <c r="AD69" s="5"/>
      <c r="AE69" s="5"/>
      <c r="AF69" s="5"/>
      <c r="AG69" s="5"/>
      <c r="AH69" s="5"/>
      <c r="AI69" s="5"/>
    </row>
    <row r="70" spans="3:35" x14ac:dyDescent="0.25">
      <c r="C70" s="5" t="str">
        <f>IF(OR(F70="",H70=""),"",IF(F70=H70,1,IF(F70&lt;H70,0,IF(F70-H70&lt;10,2,IF(F70&gt;H70,3,SE)))))</f>
        <v/>
      </c>
      <c r="D70" s="74" t="str">
        <f>V37</f>
        <v>14º CAMPEONATO ESPANHOL</v>
      </c>
      <c r="E70" s="74"/>
      <c r="F70" s="28"/>
      <c r="G70" s="24" t="s">
        <v>21</v>
      </c>
      <c r="H70" s="28"/>
      <c r="I70" s="74" t="str">
        <f>V32</f>
        <v>16º CAMPEONATO ITALIANO</v>
      </c>
      <c r="J70" s="74"/>
      <c r="K70" s="74"/>
      <c r="L70" s="74"/>
      <c r="M70" s="74"/>
      <c r="N70" s="74"/>
      <c r="O70" s="74"/>
      <c r="P70" s="74"/>
      <c r="Q70" s="5" t="str">
        <f>IF(OR(H70="",F70=""),"",IF(H70=F70,1,IF(H70&lt;F70,0,IF(H70-F70&lt;10,2,IF(H70&gt;F70,3,SE)))))</f>
        <v/>
      </c>
      <c r="T70" s="2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</row>
    <row r="71" spans="3:35" x14ac:dyDescent="0.25">
      <c r="C71" s="5" t="str">
        <f>IF(OR(F71="",H71=""),"",IF(F71=H71,1,IF(F71&lt;H71,0,IF(F71-H71&lt;10,2,IF(F71&gt;H71,3,SE)))))</f>
        <v/>
      </c>
      <c r="D71" s="74" t="str">
        <f>V36</f>
        <v>14º CAMPEONATO ALEMÃO</v>
      </c>
      <c r="E71" s="74"/>
      <c r="F71" s="28"/>
      <c r="G71" s="24" t="s">
        <v>21</v>
      </c>
      <c r="H71" s="28"/>
      <c r="I71" s="74" t="str">
        <f>V33</f>
        <v>16º CAMPEONATO INGLÊS</v>
      </c>
      <c r="J71" s="74"/>
      <c r="K71" s="74"/>
      <c r="L71" s="74"/>
      <c r="M71" s="74"/>
      <c r="N71" s="74"/>
      <c r="O71" s="74"/>
      <c r="P71" s="74"/>
      <c r="Q71" s="5" t="str">
        <f>IF(OR(H71="",F71=""),"",IF(H71=F71,1,IF(H71&lt;F71,0,IF(H71-F71&lt;10,2,IF(H71&gt;F71,3,SE)))))</f>
        <v/>
      </c>
      <c r="U71" s="5"/>
      <c r="V71" s="5"/>
      <c r="W71" s="5"/>
      <c r="X71" s="5"/>
      <c r="Y71" s="5"/>
      <c r="Z71" s="5"/>
      <c r="AA71" s="5"/>
      <c r="AB71" s="5"/>
      <c r="AC71" s="5"/>
      <c r="AD71" s="5"/>
      <c r="AE71" s="5"/>
      <c r="AF71" s="5"/>
      <c r="AG71" s="5"/>
      <c r="AH71" s="5"/>
      <c r="AI71" s="5"/>
    </row>
    <row r="72" spans="3:35" ht="15.75" thickBot="1" x14ac:dyDescent="0.3">
      <c r="C72" s="5" t="str">
        <f>IF(OR(F72="",H72=""),"",IF(F72=H72,1,IF(F72&lt;H72,0,IF(F72-H72&lt;10,2,IF(F72&gt;H72,3,SE)))))</f>
        <v/>
      </c>
      <c r="D72" s="27"/>
      <c r="E72" s="27"/>
      <c r="F72" s="27"/>
      <c r="G72" s="27"/>
      <c r="H72" s="27"/>
      <c r="I72" s="27"/>
      <c r="J72" s="27"/>
      <c r="K72" s="27"/>
      <c r="L72" s="27"/>
      <c r="M72" s="27"/>
      <c r="N72" s="27"/>
      <c r="O72" s="27"/>
      <c r="P72" s="27"/>
      <c r="Q72" s="5" t="str">
        <f>IF(OR(H72="",F72=""),"",IF(H72=F72,1,IF(H72&lt;F72,0,IF(H72-F72&lt;10,2,IF(H72&gt;F72,3,SE)))))</f>
        <v/>
      </c>
      <c r="U72" s="5"/>
      <c r="V72" s="5"/>
      <c r="W72" s="5"/>
      <c r="X72" s="5"/>
      <c r="Y72" s="5"/>
      <c r="Z72" s="5"/>
      <c r="AA72" s="5"/>
      <c r="AB72" s="5"/>
      <c r="AC72" s="5"/>
      <c r="AD72" s="5"/>
      <c r="AE72" s="5"/>
      <c r="AF72" s="5"/>
      <c r="AG72" s="5"/>
      <c r="AH72" s="5"/>
      <c r="AI72" s="5"/>
    </row>
    <row r="73" spans="3:35" x14ac:dyDescent="0.25">
      <c r="C73" s="5" t="str">
        <f>IF(OR(F73="",H73=""),"",IF(F73=H73,1,IF(F73&lt;H73,0,IF(F73-H73&lt;10,2,IF(F73&gt;H73,3,SE)))))</f>
        <v/>
      </c>
      <c r="D73" s="75" t="s">
        <v>37</v>
      </c>
      <c r="E73" s="76"/>
      <c r="F73" s="76"/>
      <c r="G73" s="76"/>
      <c r="H73" s="76"/>
      <c r="I73" s="76"/>
      <c r="J73" s="76"/>
      <c r="K73" s="76"/>
      <c r="L73" s="76"/>
      <c r="M73" s="76"/>
      <c r="N73" s="76"/>
      <c r="O73" s="76"/>
      <c r="P73" s="77"/>
      <c r="Q73" s="5" t="str">
        <f>IF(OR(H73="",F73=""),"",IF(H73=F73,1,IF(H73&lt;F73,0,IF(H73-F73&lt;10,2,IF(H73&gt;F73,3,SE)))))</f>
        <v/>
      </c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</row>
    <row r="74" spans="3:35" ht="15.75" thickBot="1" x14ac:dyDescent="0.3">
      <c r="C74" s="5" t="str">
        <f>IF(OR(F74="",H74=""),"",IF(F74=H74,1,IF(F74&lt;H74,0,IF(F74-H74&lt;10,2,IF(F74&gt;H74,3,SE)))))</f>
        <v/>
      </c>
      <c r="D74" s="78"/>
      <c r="E74" s="79"/>
      <c r="F74" s="79"/>
      <c r="G74" s="79"/>
      <c r="H74" s="79"/>
      <c r="I74" s="79"/>
      <c r="J74" s="79"/>
      <c r="K74" s="79"/>
      <c r="L74" s="79"/>
      <c r="M74" s="79"/>
      <c r="N74" s="79"/>
      <c r="O74" s="79"/>
      <c r="P74" s="80"/>
      <c r="Q74" s="5" t="str">
        <f>IF(OR(H74="",F74=""),"",IF(H74=F74,1,IF(H74&lt;F74,0,IF(H74-F74&lt;10,2,IF(H74&gt;F74,3,SE)))))</f>
        <v/>
      </c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</row>
    <row r="75" spans="3:35" x14ac:dyDescent="0.25">
      <c r="C75" s="5" t="str">
        <f>IF(OR(F75="",H75=""),"",IF(F75=H75,1,IF(F75&lt;H75,0,IF(F75-H75&lt;10,2,IF(F75&gt;H75,3,SE)))))</f>
        <v/>
      </c>
      <c r="D75" s="27"/>
      <c r="E75" s="27"/>
      <c r="F75" s="27"/>
      <c r="G75" s="27"/>
      <c r="H75" s="27"/>
      <c r="I75" s="27"/>
      <c r="J75" s="27"/>
      <c r="K75" s="27"/>
      <c r="L75" s="27"/>
      <c r="M75" s="27"/>
      <c r="N75" s="27"/>
      <c r="O75" s="27"/>
      <c r="P75" s="27"/>
      <c r="Q75" s="5" t="str">
        <f>IF(OR(H75="",F75=""),"",IF(H75=F75,1,IF(H75&lt;F75,0,IF(H75-F75&lt;10,2,IF(H75&gt;F75,3,SE)))))</f>
        <v/>
      </c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</row>
    <row r="76" spans="3:35" x14ac:dyDescent="0.25">
      <c r="C76" s="5" t="str">
        <f>IF(OR(F76="",H76=""),"",IF(F76=H76,1,IF(F76&lt;H76,0,IF(F76-H76&lt;10,2,IF(F76&gt;H76,3,SE)))))</f>
        <v/>
      </c>
      <c r="D76" s="74" t="str">
        <f>V39</f>
        <v>13º CAMPEONATO INGLÊS</v>
      </c>
      <c r="E76" s="74"/>
      <c r="F76" s="28"/>
      <c r="G76" s="24" t="s">
        <v>21</v>
      </c>
      <c r="H76" s="28"/>
      <c r="I76" s="74" t="str">
        <f>V36</f>
        <v>14º CAMPEONATO ALEMÃO</v>
      </c>
      <c r="J76" s="74"/>
      <c r="K76" s="74"/>
      <c r="L76" s="74"/>
      <c r="M76" s="74"/>
      <c r="N76" s="74"/>
      <c r="O76" s="74"/>
      <c r="P76" s="74"/>
      <c r="Q76" s="5" t="str">
        <f>IF(OR(H76="",F76=""),"",IF(H76=F76,1,IF(H76&lt;F76,0,IF(H76-F76&lt;10,2,IF(H76&gt;F76,3,SE)))))</f>
        <v/>
      </c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</row>
    <row r="77" spans="3:35" x14ac:dyDescent="0.25">
      <c r="C77" s="5" t="str">
        <f>IF(OR(F77="",H77=""),"",IF(F77=H77,1,IF(F77&lt;H77,0,IF(F77-H77&lt;10,2,IF(F77&gt;H77,3,SE)))))</f>
        <v/>
      </c>
      <c r="D77" s="74" t="str">
        <f>V38</f>
        <v>13º CAMPEONATO ITALIANO</v>
      </c>
      <c r="E77" s="74"/>
      <c r="F77" s="28"/>
      <c r="G77" s="24" t="s">
        <v>21</v>
      </c>
      <c r="H77" s="28"/>
      <c r="I77" s="74" t="str">
        <f>V37</f>
        <v>14º CAMPEONATO ESPANHOL</v>
      </c>
      <c r="J77" s="74"/>
      <c r="K77" s="74"/>
      <c r="L77" s="74"/>
      <c r="M77" s="74"/>
      <c r="N77" s="74"/>
      <c r="O77" s="74"/>
      <c r="P77" s="74"/>
      <c r="Q77" s="5" t="str">
        <f>IF(OR(H77="",F77=""),"",IF(H77=F77,1,IF(H77&lt;F77,0,IF(H77-F77&lt;10,2,IF(H77&gt;F77,3,SE)))))</f>
        <v/>
      </c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</row>
    <row r="78" spans="3:35" x14ac:dyDescent="0.25">
      <c r="C78" s="5" t="str">
        <f>IF(OR(F78="",H78=""),"",IF(F78=H78,1,IF(F78&lt;H78,0,IF(F78-H78&lt;10,2,IF(F78&gt;H78,3,SE)))))</f>
        <v/>
      </c>
      <c r="D78" s="74" t="str">
        <f>V35</f>
        <v>15º CAMPEONATO ALEMÃO</v>
      </c>
      <c r="E78" s="74"/>
      <c r="F78" s="28"/>
      <c r="G78" s="24" t="s">
        <v>21</v>
      </c>
      <c r="H78" s="28"/>
      <c r="I78" s="74" t="str">
        <f>V32</f>
        <v>16º CAMPEONATO ITALIANO</v>
      </c>
      <c r="J78" s="74"/>
      <c r="K78" s="74"/>
      <c r="L78" s="74"/>
      <c r="M78" s="74"/>
      <c r="N78" s="74"/>
      <c r="O78" s="74"/>
      <c r="P78" s="74"/>
      <c r="Q78" s="5" t="str">
        <f>IF(OR(H78="",F78=""),"",IF(H78=F78,1,IF(H78&lt;F78,0,IF(H78-F78&lt;10,2,IF(H78&gt;F78,3,SE)))))</f>
        <v/>
      </c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</row>
    <row r="79" spans="3:35" x14ac:dyDescent="0.25">
      <c r="C79" s="5" t="str">
        <f>IF(OR(F79="",H79=""),"",IF(F79=H79,1,IF(F79&lt;H79,0,IF(F79-H79&lt;10,2,IF(F79&gt;H79,3,SE)))))</f>
        <v/>
      </c>
      <c r="D79" s="74" t="str">
        <f>V34</f>
        <v>15º CAMPEONATO ESPANHOL</v>
      </c>
      <c r="E79" s="74"/>
      <c r="F79" s="28"/>
      <c r="G79" s="24" t="s">
        <v>21</v>
      </c>
      <c r="H79" s="28"/>
      <c r="I79" s="74" t="str">
        <f>V33</f>
        <v>16º CAMPEONATO INGLÊS</v>
      </c>
      <c r="J79" s="74"/>
      <c r="K79" s="74"/>
      <c r="L79" s="74"/>
      <c r="M79" s="74"/>
      <c r="N79" s="74"/>
      <c r="O79" s="74"/>
      <c r="P79" s="74"/>
      <c r="Q79" s="5" t="str">
        <f>IF(OR(H79="",F79=""),"",IF(H79=F79,1,IF(H79&lt;F79,0,IF(H79-F79&lt;10,2,IF(H79&gt;F79,3,SE)))))</f>
        <v/>
      </c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</row>
    <row r="80" spans="3:35" ht="15.75" thickBot="1" x14ac:dyDescent="0.3">
      <c r="C80" s="5" t="str">
        <f>IF(OR(F80="",H80=""),"",IF(F80=H80,1,IF(F80&lt;H80,0,IF(F80-H80&lt;10,2,IF(F80&gt;H80,3,SE)))))</f>
        <v/>
      </c>
      <c r="D80" s="27"/>
      <c r="E80" s="27"/>
      <c r="F80" s="27"/>
      <c r="G80" s="27"/>
      <c r="H80" s="27"/>
      <c r="I80" s="27"/>
      <c r="J80" s="27"/>
      <c r="K80" s="27"/>
      <c r="L80" s="27"/>
      <c r="M80" s="27"/>
      <c r="N80" s="27"/>
      <c r="O80" s="27"/>
      <c r="P80" s="27"/>
      <c r="Q80" s="5" t="str">
        <f>IF(OR(H80="",F80=""),"",IF(H80=F80,1,IF(H80&lt;F80,0,IF(H80-F80&lt;10,2,IF(H80&gt;F80,3,SE)))))</f>
        <v/>
      </c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</row>
    <row r="81" spans="3:35" x14ac:dyDescent="0.25">
      <c r="C81" s="5" t="str">
        <f>IF(OR(F81="",H81=""),"",IF(F81=H81,1,IF(F81&lt;H81,0,IF(F81-H81&lt;10,2,IF(F81&gt;H81,3,SE)))))</f>
        <v/>
      </c>
      <c r="D81" s="75" t="s">
        <v>38</v>
      </c>
      <c r="E81" s="76"/>
      <c r="F81" s="76"/>
      <c r="G81" s="76"/>
      <c r="H81" s="76"/>
      <c r="I81" s="76"/>
      <c r="J81" s="76"/>
      <c r="K81" s="76"/>
      <c r="L81" s="76"/>
      <c r="M81" s="76"/>
      <c r="N81" s="76"/>
      <c r="O81" s="76"/>
      <c r="P81" s="77"/>
      <c r="Q81" s="5" t="str">
        <f>IF(OR(H81="",F81=""),"",IF(H81=F81,1,IF(H81&lt;F81,0,IF(H81-F81&lt;10,2,IF(H81&gt;F81,3,SE)))))</f>
        <v/>
      </c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</row>
    <row r="82" spans="3:35" ht="15.75" thickBot="1" x14ac:dyDescent="0.3">
      <c r="C82" s="5" t="str">
        <f>IF(OR(F82="",H82=""),"",IF(F82=H82,1,IF(F82&lt;H82,0,IF(F82-H82&lt;10,2,IF(F82&gt;H82,3,SE)))))</f>
        <v/>
      </c>
      <c r="D82" s="78"/>
      <c r="E82" s="79"/>
      <c r="F82" s="79"/>
      <c r="G82" s="79"/>
      <c r="H82" s="79"/>
      <c r="I82" s="79"/>
      <c r="J82" s="79"/>
      <c r="K82" s="79"/>
      <c r="L82" s="79"/>
      <c r="M82" s="79"/>
      <c r="N82" s="79"/>
      <c r="O82" s="79"/>
      <c r="P82" s="80"/>
      <c r="Q82" s="5" t="str">
        <f>IF(OR(H82="",F82=""),"",IF(H82=F82,1,IF(H82&lt;F82,0,IF(H82-F82&lt;10,2,IF(H82&gt;F82,3,SE)))))</f>
        <v/>
      </c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</row>
    <row r="83" spans="3:35" x14ac:dyDescent="0.25">
      <c r="C83" s="5" t="str">
        <f>IF(OR(F83="",H83=""),"",IF(F83=H83,1,IF(F83&lt;H83,0,IF(F83-H83&lt;10,2,IF(F83&gt;H83,3,SE)))))</f>
        <v/>
      </c>
      <c r="D83" s="27"/>
      <c r="E83" s="27"/>
      <c r="F83" s="27"/>
      <c r="G83" s="27"/>
      <c r="H83" s="27"/>
      <c r="I83" s="27"/>
      <c r="J83" s="27"/>
      <c r="K83" s="27"/>
      <c r="L83" s="27"/>
      <c r="M83" s="27"/>
      <c r="N83" s="27"/>
      <c r="O83" s="27"/>
      <c r="P83" s="27"/>
      <c r="Q83" s="5" t="str">
        <f>IF(OR(H83="",F83=""),"",IF(H83=F83,1,IF(H83&lt;F83,0,IF(H83-F83&lt;10,2,IF(H83&gt;F83,3,SE)))))</f>
        <v/>
      </c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</row>
    <row r="84" spans="3:35" x14ac:dyDescent="0.25">
      <c r="C84" s="5" t="str">
        <f>IF(OR(F84="",H84=""),"",IF(F84=H84,1,IF(F84&lt;H84,0,IF(F84-H84&lt;10,2,IF(F84&gt;H84,3,SE)))))</f>
        <v/>
      </c>
      <c r="D84" s="74" t="str">
        <f>V39</f>
        <v>13º CAMPEONATO INGLÊS</v>
      </c>
      <c r="E84" s="74"/>
      <c r="F84" s="28"/>
      <c r="G84" s="24" t="s">
        <v>21</v>
      </c>
      <c r="H84" s="28"/>
      <c r="I84" s="74" t="str">
        <f>V37</f>
        <v>14º CAMPEONATO ESPANHOL</v>
      </c>
      <c r="J84" s="74"/>
      <c r="K84" s="74"/>
      <c r="L84" s="74"/>
      <c r="M84" s="74"/>
      <c r="N84" s="74"/>
      <c r="O84" s="74"/>
      <c r="P84" s="74"/>
      <c r="Q84" s="5" t="str">
        <f>IF(OR(H84="",F84=""),"",IF(H84=F84,1,IF(H84&lt;F84,0,IF(H84-F84&lt;10,2,IF(H84&gt;F84,3,SE)))))</f>
        <v/>
      </c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</row>
    <row r="85" spans="3:35" x14ac:dyDescent="0.25">
      <c r="C85" s="5" t="str">
        <f>IF(OR(F85="",H85=""),"",IF(F85=H85,1,IF(F85&lt;H85,0,IF(F85-H85&lt;10,2,IF(F85&gt;H85,3,SE)))))</f>
        <v/>
      </c>
      <c r="D85" s="74" t="str">
        <f>V38</f>
        <v>13º CAMPEONATO ITALIANO</v>
      </c>
      <c r="E85" s="74"/>
      <c r="F85" s="28"/>
      <c r="G85" s="24" t="s">
        <v>21</v>
      </c>
      <c r="H85" s="28"/>
      <c r="I85" s="74" t="str">
        <f>V36</f>
        <v>14º CAMPEONATO ALEMÃO</v>
      </c>
      <c r="J85" s="74"/>
      <c r="K85" s="74"/>
      <c r="L85" s="74"/>
      <c r="M85" s="74"/>
      <c r="N85" s="74"/>
      <c r="O85" s="74"/>
      <c r="P85" s="74"/>
      <c r="Q85" s="5" t="str">
        <f>IF(OR(H85="",F85=""),"",IF(H85=F85,1,IF(H85&lt;F85,0,IF(H85-F85&lt;10,2,IF(H85&gt;F85,3,SE)))))</f>
        <v/>
      </c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</row>
    <row r="86" spans="3:35" x14ac:dyDescent="0.25">
      <c r="C86" s="5" t="str">
        <f>IF(OR(F86="",H86=""),"",IF(F86=H86,1,IF(F86&lt;H86,0,IF(F86-H86&lt;10,2,IF(F86&gt;H86,3,SE)))))</f>
        <v/>
      </c>
      <c r="D86" s="74" t="str">
        <f>V35</f>
        <v>15º CAMPEONATO ALEMÃO</v>
      </c>
      <c r="E86" s="74"/>
      <c r="F86" s="28"/>
      <c r="G86" s="24" t="s">
        <v>21</v>
      </c>
      <c r="H86" s="28"/>
      <c r="I86" s="74" t="str">
        <f>V33</f>
        <v>16º CAMPEONATO INGLÊS</v>
      </c>
      <c r="J86" s="74"/>
      <c r="K86" s="74"/>
      <c r="L86" s="74"/>
      <c r="M86" s="74"/>
      <c r="N86" s="74"/>
      <c r="O86" s="74"/>
      <c r="P86" s="74"/>
      <c r="Q86" s="5" t="str">
        <f>IF(OR(H86="",F86=""),"",IF(H86=F86,1,IF(H86&lt;F86,0,IF(H86-F86&lt;10,2,IF(H86&gt;F86,3,SE)))))</f>
        <v/>
      </c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</row>
    <row r="87" spans="3:35" x14ac:dyDescent="0.25">
      <c r="C87" s="5" t="str">
        <f>IF(OR(F87="",H87=""),"",IF(F87=H87,1,IF(F87&lt;H87,0,IF(F87-H87&lt;10,2,IF(F87&gt;H87,3,SE)))))</f>
        <v/>
      </c>
      <c r="D87" s="74" t="str">
        <f>V34</f>
        <v>15º CAMPEONATO ESPANHOL</v>
      </c>
      <c r="E87" s="74"/>
      <c r="F87" s="28"/>
      <c r="G87" s="24" t="s">
        <v>21</v>
      </c>
      <c r="H87" s="28"/>
      <c r="I87" s="74" t="str">
        <f>V32</f>
        <v>16º CAMPEONATO ITALIANO</v>
      </c>
      <c r="J87" s="74"/>
      <c r="K87" s="74"/>
      <c r="L87" s="74"/>
      <c r="M87" s="74"/>
      <c r="N87" s="74"/>
      <c r="O87" s="74"/>
      <c r="P87" s="74"/>
      <c r="Q87" s="5" t="str">
        <f>IF(OR(H87="",F87=""),"",IF(H87=F87,1,IF(H87&lt;F87,0,IF(H87-F87&lt;10,2,IF(H87&gt;F87,3,SE)))))</f>
        <v/>
      </c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</row>
    <row r="88" spans="3:35" ht="15.75" thickBot="1" x14ac:dyDescent="0.3">
      <c r="C88" s="5" t="str">
        <f>IF(OR(F88="",H88=""),"",IF(F88=H88,1,IF(F88&lt;H88,0,IF(F88-H88&lt;10,2,IF(F88&gt;H88,3,SE)))))</f>
        <v/>
      </c>
      <c r="D88" s="27"/>
      <c r="E88" s="27"/>
      <c r="F88" s="27"/>
      <c r="G88" s="27"/>
      <c r="H88" s="27"/>
      <c r="I88" s="27"/>
      <c r="J88" s="27"/>
      <c r="K88" s="27"/>
      <c r="L88" s="27"/>
      <c r="M88" s="27"/>
      <c r="N88" s="27"/>
      <c r="O88" s="27"/>
      <c r="P88" s="27"/>
      <c r="Q88" s="5" t="str">
        <f>IF(OR(H88="",F88=""),"",IF(H88=F88,1,IF(H88&lt;F88,0,IF(H88-F88&lt;10,2,IF(H88&gt;F88,3,SE)))))</f>
        <v/>
      </c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</row>
    <row r="89" spans="3:35" x14ac:dyDescent="0.25">
      <c r="C89" s="5" t="str">
        <f>IF(OR(F89="",H89=""),"",IF(F89=H89,1,IF(F89&lt;H89,0,IF(F89-H89&lt;10,2,IF(F89&gt;H89,3,SE)))))</f>
        <v/>
      </c>
      <c r="D89" s="75" t="s">
        <v>39</v>
      </c>
      <c r="E89" s="76"/>
      <c r="F89" s="76"/>
      <c r="G89" s="76"/>
      <c r="H89" s="76"/>
      <c r="I89" s="76"/>
      <c r="J89" s="76"/>
      <c r="K89" s="76"/>
      <c r="L89" s="76"/>
      <c r="M89" s="76"/>
      <c r="N89" s="76"/>
      <c r="O89" s="76"/>
      <c r="P89" s="77"/>
      <c r="Q89" s="5" t="str">
        <f>IF(OR(H89="",F89=""),"",IF(H89=F89,1,IF(H89&lt;F89,0,IF(H89-F89&lt;10,2,IF(H89&gt;F89,3,SE)))))</f>
        <v/>
      </c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</row>
    <row r="90" spans="3:35" ht="15.75" thickBot="1" x14ac:dyDescent="0.3">
      <c r="C90" s="5" t="str">
        <f>IF(OR(F90="",H90=""),"",IF(F90=H90,1,IF(F90&lt;H90,0,IF(F90-H90&lt;10,2,IF(F90&gt;H90,3,SE)))))</f>
        <v/>
      </c>
      <c r="D90" s="78"/>
      <c r="E90" s="79"/>
      <c r="F90" s="79"/>
      <c r="G90" s="79"/>
      <c r="H90" s="79"/>
      <c r="I90" s="79"/>
      <c r="J90" s="79"/>
      <c r="K90" s="79"/>
      <c r="L90" s="79"/>
      <c r="M90" s="79"/>
      <c r="N90" s="79"/>
      <c r="O90" s="79"/>
      <c r="P90" s="80"/>
      <c r="Q90" s="5" t="str">
        <f>IF(OR(H90="",F90=""),"",IF(H90=F90,1,IF(H90&lt;F90,0,IF(H90-F90&lt;10,2,IF(H90&gt;F90,3,SE)))))</f>
        <v/>
      </c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</row>
    <row r="91" spans="3:35" x14ac:dyDescent="0.25">
      <c r="C91" s="5" t="str">
        <f>IF(OR(F91="",H91=""),"",IF(F91=H91,1,IF(F91&lt;H91,0,IF(F91-H91&lt;10,2,IF(F91&gt;H91,3,SE)))))</f>
        <v/>
      </c>
      <c r="D91" s="27"/>
      <c r="E91" s="27"/>
      <c r="F91" s="27"/>
      <c r="G91" s="27"/>
      <c r="H91" s="27"/>
      <c r="I91" s="27"/>
      <c r="J91" s="27"/>
      <c r="K91" s="27"/>
      <c r="L91" s="27"/>
      <c r="M91" s="27"/>
      <c r="N91" s="27"/>
      <c r="O91" s="27"/>
      <c r="P91" s="27"/>
      <c r="Q91" s="5" t="str">
        <f>IF(OR(H91="",F91=""),"",IF(H91=F91,1,IF(H91&lt;F91,0,IF(H91-F91&lt;10,2,IF(H91&gt;F91,3,SE)))))</f>
        <v/>
      </c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</row>
    <row r="92" spans="3:35" x14ac:dyDescent="0.25">
      <c r="C92" s="5" t="str">
        <f>IF(OR(F92="",H92=""),"",IF(F92=H92,1,IF(F92&lt;H92,0,IF(F92-H92&lt;10,2,IF(F92&gt;H92,3,SE)))))</f>
        <v/>
      </c>
      <c r="D92" s="74" t="str">
        <f>V39</f>
        <v>13º CAMPEONATO INGLÊS</v>
      </c>
      <c r="E92" s="74"/>
      <c r="F92" s="28"/>
      <c r="G92" s="24" t="s">
        <v>21</v>
      </c>
      <c r="H92" s="28"/>
      <c r="I92" s="74" t="str">
        <f>V38</f>
        <v>13º CAMPEONATO ITALIANO</v>
      </c>
      <c r="J92" s="74"/>
      <c r="K92" s="74"/>
      <c r="L92" s="74"/>
      <c r="M92" s="74"/>
      <c r="N92" s="74"/>
      <c r="O92" s="74"/>
      <c r="P92" s="74"/>
      <c r="Q92" s="5" t="str">
        <f>IF(OR(H92="",F92=""),"",IF(H92=F92,1,IF(H92&lt;F92,0,IF(H92-F92&lt;10,2,IF(H92&gt;F92,3,SE)))))</f>
        <v/>
      </c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</row>
    <row r="93" spans="3:35" x14ac:dyDescent="0.25">
      <c r="C93" s="5" t="str">
        <f>IF(OR(F93="",H93=""),"",IF(F93=H93,1,IF(F93&lt;H93,0,IF(F93-H93&lt;10,2,IF(F93&gt;H93,3,SE)))))</f>
        <v/>
      </c>
      <c r="D93" s="74" t="str">
        <f>V37</f>
        <v>14º CAMPEONATO ESPANHOL</v>
      </c>
      <c r="E93" s="74"/>
      <c r="F93" s="28"/>
      <c r="G93" s="24" t="s">
        <v>21</v>
      </c>
      <c r="H93" s="28"/>
      <c r="I93" s="74" t="str">
        <f>V36</f>
        <v>14º CAMPEONATO ALEMÃO</v>
      </c>
      <c r="J93" s="74"/>
      <c r="K93" s="74"/>
      <c r="L93" s="74"/>
      <c r="M93" s="74"/>
      <c r="N93" s="74"/>
      <c r="O93" s="74"/>
      <c r="P93" s="74"/>
      <c r="Q93" s="5" t="str">
        <f>IF(OR(H93="",F93=""),"",IF(H93=F93,1,IF(H93&lt;F93,0,IF(H93-F93&lt;10,2,IF(H93&gt;F93,3,SE)))))</f>
        <v/>
      </c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</row>
    <row r="94" spans="3:35" x14ac:dyDescent="0.25">
      <c r="C94" s="5" t="str">
        <f>IF(OR(F94="",H94=""),"",IF(F94=H94,1,IF(F94&lt;H94,0,IF(F94-H94&lt;10,2,IF(F94&gt;H94,3,SE)))))</f>
        <v/>
      </c>
      <c r="D94" s="74" t="str">
        <f>V35</f>
        <v>15º CAMPEONATO ALEMÃO</v>
      </c>
      <c r="E94" s="74"/>
      <c r="F94" s="28"/>
      <c r="G94" s="24" t="s">
        <v>21</v>
      </c>
      <c r="H94" s="28"/>
      <c r="I94" s="74" t="str">
        <f>V34</f>
        <v>15º CAMPEONATO ESPANHOL</v>
      </c>
      <c r="J94" s="74"/>
      <c r="K94" s="74"/>
      <c r="L94" s="74"/>
      <c r="M94" s="74"/>
      <c r="N94" s="74"/>
      <c r="O94" s="74"/>
      <c r="P94" s="74"/>
      <c r="Q94" s="5" t="str">
        <f>IF(OR(H94="",F94=""),"",IF(H94=F94,1,IF(H94&lt;F94,0,IF(H94-F94&lt;10,2,IF(H94&gt;F94,3,SE)))))</f>
        <v/>
      </c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</row>
    <row r="95" spans="3:35" x14ac:dyDescent="0.25">
      <c r="C95" s="5" t="str">
        <f>IF(OR(F95="",H95=""),"",IF(F95=H95,1,IF(F95&lt;H95,0,IF(F95-H95&lt;10,2,IF(F95&gt;H95,3,SE)))))</f>
        <v/>
      </c>
      <c r="D95" s="74" t="str">
        <f>V33</f>
        <v>16º CAMPEONATO INGLÊS</v>
      </c>
      <c r="E95" s="74"/>
      <c r="F95" s="28"/>
      <c r="G95" s="24" t="s">
        <v>21</v>
      </c>
      <c r="H95" s="28"/>
      <c r="I95" s="74" t="str">
        <f>V32</f>
        <v>16º CAMPEONATO ITALIANO</v>
      </c>
      <c r="J95" s="74"/>
      <c r="K95" s="74"/>
      <c r="L95" s="74"/>
      <c r="M95" s="74"/>
      <c r="N95" s="74"/>
      <c r="O95" s="74"/>
      <c r="P95" s="74"/>
      <c r="Q95" s="5" t="str">
        <f>IF(OR(H95="",F95=""),"",IF(H95=F95,1,IF(H95&lt;F95,0,IF(H95-F95&lt;10,2,IF(H95&gt;F95,3,SE)))))</f>
        <v/>
      </c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</row>
    <row r="96" spans="3:35" x14ac:dyDescent="0.25">
      <c r="C96" s="5" t="str">
        <f>IF(OR(F96="",H96=""),"",IF(F96=H96,1,IF(F96&lt;H96,0,IF(F96-H96&lt;10,2,IF(F96&gt;H96,3,SE)))))</f>
        <v/>
      </c>
      <c r="D96" s="27"/>
      <c r="E96" s="27"/>
      <c r="F96" s="27"/>
      <c r="G96" s="27"/>
      <c r="H96" s="27"/>
      <c r="I96" s="27"/>
      <c r="J96" s="27"/>
      <c r="K96" s="27"/>
      <c r="L96" s="27"/>
      <c r="M96" s="27"/>
      <c r="N96" s="27"/>
      <c r="O96" s="27"/>
      <c r="P96" s="27"/>
      <c r="Q96" s="5" t="str">
        <f>IF(OR(H96="",F96=""),"",IF(H96=F96,1,IF(H96&lt;F96,0,IF(H96-F96&lt;10,2,IF(H96&gt;F96,3,SE)))))</f>
        <v/>
      </c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</row>
  </sheetData>
  <sheetProtection password="EE74" sheet="1" objects="1" scenarios="1"/>
  <mergeCells count="69">
    <mergeCell ref="AJ31:AK31"/>
    <mergeCell ref="AL31:AM31"/>
    <mergeCell ref="B14:Q16"/>
    <mergeCell ref="B18:Q20"/>
    <mergeCell ref="D22:P25"/>
    <mergeCell ref="D29:O30"/>
    <mergeCell ref="D47:E47"/>
    <mergeCell ref="I47:P47"/>
    <mergeCell ref="D41:P42"/>
    <mergeCell ref="D44:E44"/>
    <mergeCell ref="I44:P44"/>
    <mergeCell ref="D45:E45"/>
    <mergeCell ref="I45:P45"/>
    <mergeCell ref="D46:E46"/>
    <mergeCell ref="I46:P46"/>
    <mergeCell ref="D68:E68"/>
    <mergeCell ref="I68:P68"/>
    <mergeCell ref="D61:E61"/>
    <mergeCell ref="I61:P61"/>
    <mergeCell ref="D49:P50"/>
    <mergeCell ref="D52:E52"/>
    <mergeCell ref="I52:P52"/>
    <mergeCell ref="D53:E53"/>
    <mergeCell ref="I53:P53"/>
    <mergeCell ref="D54:E54"/>
    <mergeCell ref="I54:P54"/>
    <mergeCell ref="D55:E55"/>
    <mergeCell ref="I55:P55"/>
    <mergeCell ref="D57:P58"/>
    <mergeCell ref="D60:E60"/>
    <mergeCell ref="I60:P60"/>
    <mergeCell ref="D62:E62"/>
    <mergeCell ref="I62:P62"/>
    <mergeCell ref="D63:E63"/>
    <mergeCell ref="I63:P63"/>
    <mergeCell ref="D65:P66"/>
    <mergeCell ref="D78:E78"/>
    <mergeCell ref="I78:P78"/>
    <mergeCell ref="D69:E69"/>
    <mergeCell ref="I69:P69"/>
    <mergeCell ref="D70:E70"/>
    <mergeCell ref="I70:P70"/>
    <mergeCell ref="D71:E71"/>
    <mergeCell ref="I71:P71"/>
    <mergeCell ref="D73:P74"/>
    <mergeCell ref="D76:E76"/>
    <mergeCell ref="I76:P76"/>
    <mergeCell ref="D77:E77"/>
    <mergeCell ref="I77:P77"/>
    <mergeCell ref="D92:E92"/>
    <mergeCell ref="I92:P92"/>
    <mergeCell ref="D79:E79"/>
    <mergeCell ref="I79:P79"/>
    <mergeCell ref="D81:P82"/>
    <mergeCell ref="D84:E84"/>
    <mergeCell ref="I84:P84"/>
    <mergeCell ref="D85:E85"/>
    <mergeCell ref="I85:P85"/>
    <mergeCell ref="D86:E86"/>
    <mergeCell ref="I86:P86"/>
    <mergeCell ref="D87:E87"/>
    <mergeCell ref="I87:P87"/>
    <mergeCell ref="D89:P90"/>
    <mergeCell ref="D93:E93"/>
    <mergeCell ref="I93:P93"/>
    <mergeCell ref="D94:E94"/>
    <mergeCell ref="I94:P94"/>
    <mergeCell ref="D95:E95"/>
    <mergeCell ref="I95:P95"/>
  </mergeCells>
  <pageMargins left="0.511811024" right="0.511811024" top="0.78740157499999996" bottom="0.78740157499999996" header="0.31496062000000002" footer="0.31496062000000002"/>
  <pageSetup paperSize="9" orientation="portrait" verticalDpi="300" r:id="rId1"/>
  <ignoredErrors>
    <ignoredError sqref="I61" formula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3:AN96"/>
  <sheetViews>
    <sheetView showGridLines="0" showRowColHeaders="0" topLeftCell="A15" zoomScale="88" zoomScaleNormal="88" workbookViewId="0">
      <selection activeCell="Y13" sqref="Y13"/>
    </sheetView>
  </sheetViews>
  <sheetFormatPr defaultRowHeight="15" x14ac:dyDescent="0.25"/>
  <cols>
    <col min="1" max="3" width="4" style="1" customWidth="1"/>
    <col min="4" max="4" width="4.5703125" style="1" customWidth="1"/>
    <col min="5" max="5" width="27.42578125" style="1" customWidth="1"/>
    <col min="6" max="6" width="3.28515625" style="1" bestFit="1" customWidth="1"/>
    <col min="7" max="7" width="3.42578125" style="1" customWidth="1"/>
    <col min="8" max="8" width="4.7109375" style="1" customWidth="1"/>
    <col min="9" max="9" width="5.42578125" style="1" customWidth="1"/>
    <col min="10" max="10" width="3.5703125" style="1" customWidth="1"/>
    <col min="11" max="12" width="4.140625" style="1" customWidth="1"/>
    <col min="13" max="13" width="4.42578125" style="1" customWidth="1"/>
    <col min="14" max="14" width="5" style="1" bestFit="1" customWidth="1"/>
    <col min="15" max="15" width="7.85546875" style="1" customWidth="1"/>
    <col min="16" max="16" width="4.5703125" style="1" customWidth="1"/>
    <col min="17" max="17" width="4.42578125" style="1" customWidth="1"/>
    <col min="18" max="18" width="4.140625" style="1" customWidth="1"/>
    <col min="19" max="19" width="12.28515625" style="1" customWidth="1"/>
    <col min="20" max="20" width="4.7109375" style="1" customWidth="1"/>
    <col min="21" max="21" width="4.5703125" style="1" customWidth="1"/>
    <col min="22" max="22" width="27.5703125" style="1" bestFit="1" customWidth="1"/>
    <col min="23" max="23" width="6.7109375" style="1" customWidth="1"/>
    <col min="24" max="24" width="6.85546875" style="1" bestFit="1" customWidth="1"/>
    <col min="25" max="28" width="6.85546875" style="1" customWidth="1"/>
    <col min="29" max="31" width="7.28515625" style="1" bestFit="1" customWidth="1"/>
    <col min="32" max="32" width="7.28515625" style="1" customWidth="1"/>
    <col min="33" max="33" width="13.140625" style="1" customWidth="1"/>
    <col min="34" max="34" width="13.28515625" style="1" bestFit="1" customWidth="1"/>
    <col min="35" max="35" width="7.7109375" style="1" bestFit="1" customWidth="1"/>
    <col min="36" max="36" width="3.7109375" style="1" customWidth="1"/>
    <col min="37" max="37" width="4" style="1" customWidth="1"/>
    <col min="38" max="38" width="2.85546875" style="1" customWidth="1"/>
    <col min="39" max="39" width="3.42578125" style="1" customWidth="1"/>
    <col min="40" max="16384" width="9.140625" style="1"/>
  </cols>
  <sheetData>
    <row r="13" spans="2:17" ht="15.75" thickBot="1" x14ac:dyDescent="0.3"/>
    <row r="14" spans="2:17" x14ac:dyDescent="0.25">
      <c r="B14" s="91" t="s">
        <v>58</v>
      </c>
      <c r="C14" s="92"/>
      <c r="D14" s="92"/>
      <c r="E14" s="92"/>
      <c r="F14" s="92"/>
      <c r="G14" s="92"/>
      <c r="H14" s="92"/>
      <c r="I14" s="92"/>
      <c r="J14" s="92"/>
      <c r="K14" s="92"/>
      <c r="L14" s="92"/>
      <c r="M14" s="92"/>
      <c r="N14" s="92"/>
      <c r="O14" s="92"/>
      <c r="P14" s="92"/>
      <c r="Q14" s="93"/>
    </row>
    <row r="15" spans="2:17" x14ac:dyDescent="0.25">
      <c r="B15" s="94"/>
      <c r="C15" s="95"/>
      <c r="D15" s="95"/>
      <c r="E15" s="95"/>
      <c r="F15" s="95"/>
      <c r="G15" s="95"/>
      <c r="H15" s="95"/>
      <c r="I15" s="95"/>
      <c r="J15" s="95"/>
      <c r="K15" s="95"/>
      <c r="L15" s="95"/>
      <c r="M15" s="95"/>
      <c r="N15" s="95"/>
      <c r="O15" s="95"/>
      <c r="P15" s="95"/>
      <c r="Q15" s="96"/>
    </row>
    <row r="16" spans="2:17" ht="15.75" thickBot="1" x14ac:dyDescent="0.3">
      <c r="B16" s="97"/>
      <c r="C16" s="98"/>
      <c r="D16" s="98"/>
      <c r="E16" s="98"/>
      <c r="F16" s="98"/>
      <c r="G16" s="98"/>
      <c r="H16" s="98"/>
      <c r="I16" s="98"/>
      <c r="J16" s="98"/>
      <c r="K16" s="98"/>
      <c r="L16" s="98"/>
      <c r="M16" s="98"/>
      <c r="N16" s="98"/>
      <c r="O16" s="98"/>
      <c r="P16" s="98"/>
      <c r="Q16" s="99"/>
    </row>
    <row r="18" spans="2:40" hidden="1" x14ac:dyDescent="0.25">
      <c r="B18" s="91" t="s">
        <v>32</v>
      </c>
      <c r="C18" s="92"/>
      <c r="D18" s="92"/>
      <c r="E18" s="92"/>
      <c r="F18" s="92"/>
      <c r="G18" s="92"/>
      <c r="H18" s="92"/>
      <c r="I18" s="92"/>
      <c r="J18" s="92"/>
      <c r="K18" s="92"/>
      <c r="L18" s="92"/>
      <c r="M18" s="92"/>
      <c r="N18" s="92"/>
      <c r="O18" s="92"/>
      <c r="P18" s="92"/>
      <c r="Q18" s="93"/>
    </row>
    <row r="19" spans="2:40" hidden="1" x14ac:dyDescent="0.25">
      <c r="B19" s="94"/>
      <c r="C19" s="95"/>
      <c r="D19" s="95"/>
      <c r="E19" s="95"/>
      <c r="F19" s="95"/>
      <c r="G19" s="95"/>
      <c r="H19" s="95"/>
      <c r="I19" s="95"/>
      <c r="J19" s="95"/>
      <c r="K19" s="95"/>
      <c r="L19" s="95"/>
      <c r="M19" s="95"/>
      <c r="N19" s="95"/>
      <c r="O19" s="95"/>
      <c r="P19" s="95"/>
      <c r="Q19" s="96"/>
    </row>
    <row r="20" spans="2:40" ht="15.75" hidden="1" thickBot="1" x14ac:dyDescent="0.3">
      <c r="B20" s="97"/>
      <c r="C20" s="98"/>
      <c r="D20" s="98"/>
      <c r="E20" s="98"/>
      <c r="F20" s="98"/>
      <c r="G20" s="98"/>
      <c r="H20" s="98"/>
      <c r="I20" s="98"/>
      <c r="J20" s="98"/>
      <c r="K20" s="98"/>
      <c r="L20" s="98"/>
      <c r="M20" s="98"/>
      <c r="N20" s="98"/>
      <c r="O20" s="98"/>
      <c r="P20" s="98"/>
      <c r="Q20" s="99"/>
    </row>
    <row r="21" spans="2:40" hidden="1" x14ac:dyDescent="0.25"/>
    <row r="22" spans="2:40" hidden="1" x14ac:dyDescent="0.25">
      <c r="D22" s="100" t="s">
        <v>0</v>
      </c>
      <c r="E22" s="101"/>
      <c r="F22" s="101"/>
      <c r="G22" s="101"/>
      <c r="H22" s="101"/>
      <c r="I22" s="101"/>
      <c r="J22" s="101"/>
      <c r="K22" s="101"/>
      <c r="L22" s="101"/>
      <c r="M22" s="101"/>
      <c r="N22" s="101"/>
      <c r="O22" s="101"/>
      <c r="P22" s="102"/>
    </row>
    <row r="23" spans="2:40" hidden="1" x14ac:dyDescent="0.25">
      <c r="D23" s="103"/>
      <c r="E23" s="104"/>
      <c r="F23" s="104"/>
      <c r="G23" s="104"/>
      <c r="H23" s="104"/>
      <c r="I23" s="104"/>
      <c r="J23" s="104"/>
      <c r="K23" s="104"/>
      <c r="L23" s="104"/>
      <c r="M23" s="104"/>
      <c r="N23" s="104"/>
      <c r="O23" s="104"/>
      <c r="P23" s="105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</row>
    <row r="24" spans="2:40" hidden="1" x14ac:dyDescent="0.25">
      <c r="D24" s="103"/>
      <c r="E24" s="104"/>
      <c r="F24" s="104"/>
      <c r="G24" s="104"/>
      <c r="H24" s="104"/>
      <c r="I24" s="104"/>
      <c r="J24" s="104"/>
      <c r="K24" s="104"/>
      <c r="L24" s="104"/>
      <c r="M24" s="104"/>
      <c r="N24" s="104"/>
      <c r="O24" s="104"/>
      <c r="P24" s="105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</row>
    <row r="25" spans="2:40" ht="15.75" hidden="1" thickBot="1" x14ac:dyDescent="0.3">
      <c r="D25" s="106"/>
      <c r="E25" s="107"/>
      <c r="F25" s="107"/>
      <c r="G25" s="107"/>
      <c r="H25" s="107"/>
      <c r="I25" s="107"/>
      <c r="J25" s="107"/>
      <c r="K25" s="107"/>
      <c r="L25" s="107"/>
      <c r="M25" s="107"/>
      <c r="N25" s="107"/>
      <c r="O25" s="107"/>
      <c r="P25" s="108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</row>
    <row r="26" spans="2:40" ht="14.25" hidden="1" customHeight="1" x14ac:dyDescent="0.25"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T26" s="2"/>
      <c r="U26" s="2"/>
      <c r="V26" s="2"/>
      <c r="W26" s="2"/>
      <c r="X26" s="2"/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</row>
    <row r="27" spans="2:40" ht="16.5" customHeight="1" x14ac:dyDescent="0.25">
      <c r="D27" s="4" t="s">
        <v>31</v>
      </c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</row>
    <row r="28" spans="2:40" ht="16.5" customHeight="1" thickBot="1" x14ac:dyDescent="0.3">
      <c r="D28" s="3"/>
      <c r="E28" s="3"/>
      <c r="F28" s="3"/>
      <c r="G28" s="3"/>
      <c r="H28" s="3"/>
      <c r="I28" s="3"/>
      <c r="J28" s="3"/>
      <c r="K28" s="3"/>
      <c r="L28" s="3"/>
      <c r="M28" s="3"/>
      <c r="Q28" s="2" t="s">
        <v>47</v>
      </c>
      <c r="R28" s="2"/>
      <c r="S28" s="2"/>
      <c r="T28" s="5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</row>
    <row r="29" spans="2:40" ht="15" customHeight="1" x14ac:dyDescent="0.25">
      <c r="D29" s="83" t="s">
        <v>93</v>
      </c>
      <c r="E29" s="84"/>
      <c r="F29" s="84"/>
      <c r="G29" s="84"/>
      <c r="H29" s="84"/>
      <c r="I29" s="84"/>
      <c r="J29" s="84"/>
      <c r="K29" s="84"/>
      <c r="L29" s="84"/>
      <c r="M29" s="84"/>
      <c r="N29" s="84"/>
      <c r="O29" s="85"/>
      <c r="P29" s="27"/>
      <c r="Q29" s="2" t="s">
        <v>48</v>
      </c>
      <c r="R29" s="2"/>
      <c r="S29" s="2"/>
      <c r="T29" s="5"/>
      <c r="U29" s="5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5"/>
      <c r="AH29" s="25"/>
      <c r="AI29" s="25"/>
      <c r="AJ29" s="25"/>
      <c r="AK29" s="25"/>
      <c r="AL29" s="25"/>
      <c r="AM29" s="25"/>
    </row>
    <row r="30" spans="2:40" ht="15" customHeight="1" x14ac:dyDescent="0.25">
      <c r="D30" s="109"/>
      <c r="E30" s="110"/>
      <c r="F30" s="110"/>
      <c r="G30" s="110"/>
      <c r="H30" s="110"/>
      <c r="I30" s="110"/>
      <c r="J30" s="110"/>
      <c r="K30" s="110"/>
      <c r="L30" s="110"/>
      <c r="M30" s="110"/>
      <c r="N30" s="110"/>
      <c r="O30" s="111"/>
      <c r="P30" s="27"/>
      <c r="Q30" s="2" t="s">
        <v>49</v>
      </c>
      <c r="R30" s="2"/>
      <c r="S30" s="2"/>
      <c r="T30" s="5"/>
      <c r="U30" s="5"/>
      <c r="V30" s="20"/>
      <c r="W30" s="20"/>
      <c r="X30" s="20"/>
      <c r="Y30" s="20"/>
      <c r="Z30" s="20"/>
      <c r="AA30" s="20"/>
      <c r="AB30" s="20"/>
      <c r="AC30" s="20"/>
      <c r="AD30" s="20"/>
      <c r="AE30" s="20"/>
      <c r="AF30" s="20"/>
      <c r="AG30" s="18"/>
      <c r="AH30" s="18"/>
      <c r="AI30" s="18"/>
      <c r="AJ30" s="25"/>
      <c r="AK30" s="25"/>
      <c r="AL30" s="25"/>
      <c r="AM30" s="25"/>
      <c r="AN30" s="2"/>
    </row>
    <row r="31" spans="2:40" x14ac:dyDescent="0.25">
      <c r="D31" s="8" t="s">
        <v>1</v>
      </c>
      <c r="E31" s="7" t="s">
        <v>2</v>
      </c>
      <c r="F31" s="7" t="s">
        <v>22</v>
      </c>
      <c r="G31" s="7" t="s">
        <v>3</v>
      </c>
      <c r="H31" s="7" t="s">
        <v>28</v>
      </c>
      <c r="I31" s="7" t="s">
        <v>29</v>
      </c>
      <c r="J31" s="7" t="s">
        <v>25</v>
      </c>
      <c r="K31" s="7" t="s">
        <v>26</v>
      </c>
      <c r="L31" s="7" t="s">
        <v>30</v>
      </c>
      <c r="M31" s="7" t="s">
        <v>4</v>
      </c>
      <c r="N31" s="7" t="s">
        <v>5</v>
      </c>
      <c r="O31" s="7" t="s">
        <v>27</v>
      </c>
      <c r="P31" s="27"/>
      <c r="Q31" s="2" t="s">
        <v>50</v>
      </c>
      <c r="R31" s="2"/>
      <c r="S31" s="2"/>
      <c r="T31" s="5"/>
      <c r="U31" s="6" t="s">
        <v>1</v>
      </c>
      <c r="V31" s="19" t="s">
        <v>6</v>
      </c>
      <c r="W31" s="19" t="s">
        <v>22</v>
      </c>
      <c r="X31" s="19" t="s">
        <v>3</v>
      </c>
      <c r="Y31" s="19" t="s">
        <v>23</v>
      </c>
      <c r="Z31" s="19" t="s">
        <v>24</v>
      </c>
      <c r="AA31" s="19" t="s">
        <v>25</v>
      </c>
      <c r="AB31" s="19" t="s">
        <v>26</v>
      </c>
      <c r="AC31" s="19" t="s">
        <v>7</v>
      </c>
      <c r="AD31" s="19" t="s">
        <v>8</v>
      </c>
      <c r="AE31" s="19" t="s">
        <v>9</v>
      </c>
      <c r="AF31" s="32" t="s">
        <v>27</v>
      </c>
      <c r="AG31" s="19" t="s">
        <v>10</v>
      </c>
      <c r="AH31" s="19" t="s">
        <v>11</v>
      </c>
      <c r="AI31" s="19" t="s">
        <v>12</v>
      </c>
      <c r="AJ31" s="89"/>
      <c r="AK31" s="89"/>
      <c r="AL31" s="90"/>
      <c r="AM31" s="90"/>
      <c r="AN31" s="2"/>
    </row>
    <row r="32" spans="2:40" x14ac:dyDescent="0.25">
      <c r="D32" s="9" t="s">
        <v>13</v>
      </c>
      <c r="E32" s="10" t="str">
        <f>VLOOKUP(AI32,$U$32:$AH$39,2)</f>
        <v>13º CAMPEONATO ESPANHOL</v>
      </c>
      <c r="F32" s="10">
        <f>VLOOKUP(AI32,$U$32:$AH$39,3)</f>
        <v>0</v>
      </c>
      <c r="G32" s="10">
        <f>VLOOKUP(AI32,$U$32:$AH$39,4)</f>
        <v>0</v>
      </c>
      <c r="H32" s="14">
        <f>VLOOKUP(AI32,$U$32:$AH$39,5)</f>
        <v>0</v>
      </c>
      <c r="I32" s="14">
        <f>VLOOKUP(AI32,$U$32:$AH$39,6)</f>
        <v>0</v>
      </c>
      <c r="J32" s="14">
        <f>VLOOKUP(AI32,$U$32:$AH$39,7)</f>
        <v>0</v>
      </c>
      <c r="K32" s="14">
        <f>VLOOKUP(AI32,$U$32:$AH$39,8)</f>
        <v>0</v>
      </c>
      <c r="L32" s="14">
        <f>VLOOKUP(AI32,$U$32:$AH$39,9)</f>
        <v>0</v>
      </c>
      <c r="M32" s="14">
        <f>VLOOKUP(AI32,$U$32:$AH$39,10)</f>
        <v>0</v>
      </c>
      <c r="N32" s="10">
        <f>VLOOKUP(AI32,$U$32:$AH$39,11)</f>
        <v>0</v>
      </c>
      <c r="O32" s="16">
        <f>VLOOKUP(AI32,$U$32:$AH$39,12)</f>
        <v>0</v>
      </c>
      <c r="P32" s="27"/>
      <c r="Q32" s="2" t="s">
        <v>51</v>
      </c>
      <c r="R32" s="2"/>
      <c r="S32" s="2"/>
      <c r="T32" s="5"/>
      <c r="U32" s="6">
        <v>1</v>
      </c>
      <c r="V32" s="18" t="s">
        <v>69</v>
      </c>
      <c r="W32" s="21">
        <f>COUNT(H47,H52,H61,H70,H78,H87,H95,#REF!,#REF!,#REF!,#REF!,#REF!,#REF!,#REF!)</f>
        <v>0</v>
      </c>
      <c r="X32" s="21">
        <f>SUM(Q47,Q52,Q61,Q70,Q78,Q87,Q95)</f>
        <v>0</v>
      </c>
      <c r="Y32" s="21">
        <f t="shared" ref="Y32:Y39" si="0">SUM(COUNTIFS($C$43:$C$96,3,$D$43:$D$96,V32),COUNTIFS($I$43:$I$96,V32,$Q$43:$Q$96,3))</f>
        <v>0</v>
      </c>
      <c r="Z32" s="21">
        <f t="shared" ref="Z32:Z39" si="1">SUM(COUNTIFS($C$43:$C$96,2,$D$43:$D$96,V32),COUNTIFS($I$43:$I$96,V32,$Q$43:$Q$96,2))</f>
        <v>0</v>
      </c>
      <c r="AA32" s="21">
        <f t="shared" ref="AA32:AA39" si="2">SUM(COUNTIFS($C$43:$C$96,1,$D$43:$D$96,V32),COUNTIFS($I$43:$I$96,V32,$Q$43:$Q$96,1))</f>
        <v>0</v>
      </c>
      <c r="AB32" s="21">
        <f t="shared" ref="AB32:AB39" si="3">SUM(COUNTIFS($C$43:$C$96,0,$D$43:$D$96,V32),COUNTIFS($I$43:$I$96,V32,$Q$43:$Q$96,0))</f>
        <v>0</v>
      </c>
      <c r="AC32" s="72">
        <f>SUM(H47,H52,H61,H70,H78,H87,H95)</f>
        <v>0</v>
      </c>
      <c r="AD32" s="72">
        <f>SUM(F47,F52,F61,F70,F78,F87,F95)</f>
        <v>0</v>
      </c>
      <c r="AE32" s="73">
        <f>AC32-AD32</f>
        <v>0</v>
      </c>
      <c r="AF32" s="20">
        <f>IF(OR($F$44="",$H$44=""),0,(X32/(W32*3)))</f>
        <v>0</v>
      </c>
      <c r="AG32" s="18">
        <f>(X32*10^10)+((AC32+5000)*10^6)+(AE32*10)+U32</f>
        <v>5000000001</v>
      </c>
      <c r="AH32" s="18">
        <f>LARGE($AG$32:$AG$39,U32)</f>
        <v>5000000008</v>
      </c>
      <c r="AI32" s="21">
        <f>MATCH(AH32,$AG$32:$AG$39,0)</f>
        <v>8</v>
      </c>
      <c r="AJ32" s="26"/>
      <c r="AK32" s="26"/>
      <c r="AL32" s="25"/>
      <c r="AM32" s="25"/>
      <c r="AN32" s="2"/>
    </row>
    <row r="33" spans="3:40" x14ac:dyDescent="0.25">
      <c r="D33" s="9" t="s">
        <v>14</v>
      </c>
      <c r="E33" s="10" t="str">
        <f t="shared" ref="E33:E39" si="4">VLOOKUP(AI33,$U$32:$AH$39,2)</f>
        <v>13º CAMPEONATO ALEMÃO</v>
      </c>
      <c r="F33" s="10">
        <f t="shared" ref="F33:F39" si="5">VLOOKUP(AI33,$U$32:$AH$39,3)</f>
        <v>0</v>
      </c>
      <c r="G33" s="10">
        <f t="shared" ref="G33:G39" si="6">VLOOKUP(AI33,$U$32:$AH$39,4)</f>
        <v>0</v>
      </c>
      <c r="H33" s="14">
        <f t="shared" ref="H33:H39" si="7">VLOOKUP(AI33,$U$32:$AH$39,5)</f>
        <v>0</v>
      </c>
      <c r="I33" s="14">
        <f t="shared" ref="I33:I39" si="8">VLOOKUP(AI33,$U$32:$AH$39,6)</f>
        <v>0</v>
      </c>
      <c r="J33" s="14">
        <f t="shared" ref="J33:J39" si="9">VLOOKUP(AI33,$U$32:$AH$39,7)</f>
        <v>0</v>
      </c>
      <c r="K33" s="14">
        <f t="shared" ref="K33:K39" si="10">VLOOKUP(AI33,$U$32:$AH$39,8)</f>
        <v>0</v>
      </c>
      <c r="L33" s="14">
        <f t="shared" ref="L33:L39" si="11">VLOOKUP(AI33,$U$32:$AH$39,9)</f>
        <v>0</v>
      </c>
      <c r="M33" s="14">
        <f t="shared" ref="M33:M39" si="12">VLOOKUP(AI33,$U$32:$AH$39,10)</f>
        <v>0</v>
      </c>
      <c r="N33" s="10">
        <f t="shared" ref="N33:N39" si="13">VLOOKUP(AI33,$U$32:$AH$39,11)</f>
        <v>0</v>
      </c>
      <c r="O33" s="16">
        <f t="shared" ref="O33:O39" si="14">VLOOKUP(AI33,$U$32:$AH$39,12)</f>
        <v>0</v>
      </c>
      <c r="P33" s="27"/>
      <c r="Q33" s="2" t="s">
        <v>52</v>
      </c>
      <c r="R33" s="2"/>
      <c r="S33" s="2"/>
      <c r="T33" s="5"/>
      <c r="U33" s="6">
        <v>2</v>
      </c>
      <c r="V33" s="18" t="s">
        <v>71</v>
      </c>
      <c r="W33" s="21">
        <f>COUNT(H46,H53,H60,H71,H79,H86,F95,#REF!,#REF!,#REF!,#REF!,#REF!,#REF!,#REF!)</f>
        <v>0</v>
      </c>
      <c r="X33" s="21">
        <f>SUM(Q46,Q53,Q60,Q71,Q79,Q86,C95)</f>
        <v>0</v>
      </c>
      <c r="Y33" s="21">
        <f t="shared" si="0"/>
        <v>0</v>
      </c>
      <c r="Z33" s="21">
        <f t="shared" si="1"/>
        <v>0</v>
      </c>
      <c r="AA33" s="21">
        <f t="shared" si="2"/>
        <v>0</v>
      </c>
      <c r="AB33" s="21">
        <f t="shared" si="3"/>
        <v>0</v>
      </c>
      <c r="AC33" s="72">
        <f>SUM(H46,H53,H60,H71,H79,H86,F95)</f>
        <v>0</v>
      </c>
      <c r="AD33" s="72">
        <f>SUM(F46,F53,F60,F71,F79,F86,H95,)</f>
        <v>0</v>
      </c>
      <c r="AE33" s="73">
        <f t="shared" ref="AE33:AE39" si="15">AC33-AD33</f>
        <v>0</v>
      </c>
      <c r="AF33" s="20">
        <f t="shared" ref="AF33:AF39" si="16">IF(OR($F$44="",$H$44=""),0,(X33/(W33*3)))</f>
        <v>0</v>
      </c>
      <c r="AG33" s="18">
        <f t="shared" ref="AG33:AG39" si="17">(X33*10^10)+((AC33+5000)*10^6)+(AE33*10)+U33</f>
        <v>5000000002</v>
      </c>
      <c r="AH33" s="18">
        <f t="shared" ref="AH33:AH38" si="18">LARGE($AG$32:$AG$39,U33)</f>
        <v>5000000007</v>
      </c>
      <c r="AI33" s="21">
        <f t="shared" ref="AI33:AI39" si="19">MATCH(AH33,$AG$32:$AG$39,0)</f>
        <v>7</v>
      </c>
      <c r="AJ33" s="26"/>
      <c r="AK33" s="26"/>
      <c r="AL33" s="25"/>
      <c r="AM33" s="25"/>
      <c r="AN33" s="2"/>
    </row>
    <row r="34" spans="3:40" x14ac:dyDescent="0.25">
      <c r="D34" s="9" t="s">
        <v>15</v>
      </c>
      <c r="E34" s="10" t="str">
        <f t="shared" si="4"/>
        <v>14º CAMPEONATO INGLÊS</v>
      </c>
      <c r="F34" s="10">
        <f t="shared" si="5"/>
        <v>0</v>
      </c>
      <c r="G34" s="10">
        <f t="shared" si="6"/>
        <v>0</v>
      </c>
      <c r="H34" s="14">
        <f t="shared" si="7"/>
        <v>0</v>
      </c>
      <c r="I34" s="14">
        <f t="shared" si="8"/>
        <v>0</v>
      </c>
      <c r="J34" s="14">
        <f t="shared" si="9"/>
        <v>0</v>
      </c>
      <c r="K34" s="14">
        <f t="shared" si="10"/>
        <v>0</v>
      </c>
      <c r="L34" s="14">
        <f t="shared" si="11"/>
        <v>0</v>
      </c>
      <c r="M34" s="14">
        <f t="shared" si="12"/>
        <v>0</v>
      </c>
      <c r="N34" s="10">
        <f t="shared" si="13"/>
        <v>0</v>
      </c>
      <c r="O34" s="16">
        <f t="shared" si="14"/>
        <v>0</v>
      </c>
      <c r="P34" s="27"/>
      <c r="Q34" s="2" t="s">
        <v>53</v>
      </c>
      <c r="R34" s="2"/>
      <c r="S34" s="2"/>
      <c r="T34" s="5"/>
      <c r="U34" s="6">
        <v>3</v>
      </c>
      <c r="V34" s="18" t="s">
        <v>68</v>
      </c>
      <c r="W34" s="21">
        <f>COUNT(H45,H54,H63,H68,F79,F87,H94,#REF!,#REF!,#REF!,#REF!,#REF!,#REF!,#REF!)</f>
        <v>0</v>
      </c>
      <c r="X34" s="21">
        <f>SUM(Q45,Q54,Q63,Q68,C79,C87,Q94)</f>
        <v>0</v>
      </c>
      <c r="Y34" s="21">
        <f t="shared" si="0"/>
        <v>0</v>
      </c>
      <c r="Z34" s="21">
        <f t="shared" si="1"/>
        <v>0</v>
      </c>
      <c r="AA34" s="21">
        <f t="shared" si="2"/>
        <v>0</v>
      </c>
      <c r="AB34" s="21">
        <f t="shared" si="3"/>
        <v>0</v>
      </c>
      <c r="AC34" s="72">
        <f>SUM(H45,H54,H63,H68,F79,F87,H94)</f>
        <v>0</v>
      </c>
      <c r="AD34" s="72">
        <f>SUM(F45,F54,F63,F68,H79,H87,F94)</f>
        <v>0</v>
      </c>
      <c r="AE34" s="73">
        <f t="shared" si="15"/>
        <v>0</v>
      </c>
      <c r="AF34" s="20">
        <f t="shared" si="16"/>
        <v>0</v>
      </c>
      <c r="AG34" s="18">
        <f t="shared" si="17"/>
        <v>5000000003</v>
      </c>
      <c r="AH34" s="18">
        <f t="shared" si="18"/>
        <v>5000000006</v>
      </c>
      <c r="AI34" s="21">
        <f t="shared" si="19"/>
        <v>6</v>
      </c>
      <c r="AJ34" s="26"/>
      <c r="AK34" s="26"/>
      <c r="AL34" s="25"/>
      <c r="AM34" s="25"/>
      <c r="AN34" s="2"/>
    </row>
    <row r="35" spans="3:40" x14ac:dyDescent="0.25">
      <c r="D35" s="9" t="s">
        <v>16</v>
      </c>
      <c r="E35" s="10" t="str">
        <f t="shared" si="4"/>
        <v>14º CAMPEONATO ITALIANO</v>
      </c>
      <c r="F35" s="10">
        <f t="shared" si="5"/>
        <v>0</v>
      </c>
      <c r="G35" s="10">
        <f t="shared" si="6"/>
        <v>0</v>
      </c>
      <c r="H35" s="14">
        <f t="shared" si="7"/>
        <v>0</v>
      </c>
      <c r="I35" s="14">
        <f t="shared" si="8"/>
        <v>0</v>
      </c>
      <c r="J35" s="14">
        <f t="shared" si="9"/>
        <v>0</v>
      </c>
      <c r="K35" s="14">
        <f t="shared" si="10"/>
        <v>0</v>
      </c>
      <c r="L35" s="14">
        <f t="shared" si="11"/>
        <v>0</v>
      </c>
      <c r="M35" s="14">
        <f t="shared" si="12"/>
        <v>0</v>
      </c>
      <c r="N35" s="10">
        <f t="shared" si="13"/>
        <v>0</v>
      </c>
      <c r="O35" s="16">
        <f t="shared" si="14"/>
        <v>0</v>
      </c>
      <c r="P35" s="27"/>
      <c r="Q35" s="2" t="s">
        <v>54</v>
      </c>
      <c r="R35" s="2"/>
      <c r="S35" s="2"/>
      <c r="T35" s="5"/>
      <c r="U35" s="6">
        <v>4</v>
      </c>
      <c r="V35" s="18" t="s">
        <v>70</v>
      </c>
      <c r="W35" s="21">
        <f>COUNT(H44,H55,H62,H69,F78,F86,F94,#REF!,#REF!,#REF!,#REF!,#REF!,#REF!,#REF!)</f>
        <v>0</v>
      </c>
      <c r="X35" s="21">
        <f>SUM(Q44,Q55,Q62,Q69,C78,C86,C94,)</f>
        <v>0</v>
      </c>
      <c r="Y35" s="21">
        <f t="shared" si="0"/>
        <v>0</v>
      </c>
      <c r="Z35" s="21">
        <f t="shared" si="1"/>
        <v>0</v>
      </c>
      <c r="AA35" s="21">
        <f t="shared" si="2"/>
        <v>0</v>
      </c>
      <c r="AB35" s="21">
        <f t="shared" si="3"/>
        <v>0</v>
      </c>
      <c r="AC35" s="72">
        <f>SUM(H44,H55,H62,H69,F78,F86,F94)</f>
        <v>0</v>
      </c>
      <c r="AD35" s="72">
        <f>SUM(F44,F55,F62,F69,H78,H86,H94)</f>
        <v>0</v>
      </c>
      <c r="AE35" s="73">
        <f t="shared" si="15"/>
        <v>0</v>
      </c>
      <c r="AF35" s="20">
        <f t="shared" si="16"/>
        <v>0</v>
      </c>
      <c r="AG35" s="18">
        <f t="shared" si="17"/>
        <v>5000000004</v>
      </c>
      <c r="AH35" s="18">
        <f t="shared" si="18"/>
        <v>5000000005</v>
      </c>
      <c r="AI35" s="21">
        <f t="shared" si="19"/>
        <v>5</v>
      </c>
      <c r="AJ35" s="26"/>
      <c r="AK35" s="26"/>
      <c r="AL35" s="25"/>
      <c r="AM35" s="25"/>
      <c r="AN35" s="2"/>
    </row>
    <row r="36" spans="3:40" x14ac:dyDescent="0.25">
      <c r="D36" s="11" t="s">
        <v>17</v>
      </c>
      <c r="E36" s="13" t="str">
        <f t="shared" si="4"/>
        <v>15º CAMPEONATO  INGLÊS</v>
      </c>
      <c r="F36" s="13">
        <f t="shared" si="5"/>
        <v>0</v>
      </c>
      <c r="G36" s="13">
        <f t="shared" si="6"/>
        <v>0</v>
      </c>
      <c r="H36" s="15">
        <f t="shared" si="7"/>
        <v>0</v>
      </c>
      <c r="I36" s="15">
        <f t="shared" si="8"/>
        <v>0</v>
      </c>
      <c r="J36" s="15">
        <f t="shared" si="9"/>
        <v>0</v>
      </c>
      <c r="K36" s="15">
        <f t="shared" si="10"/>
        <v>0</v>
      </c>
      <c r="L36" s="15">
        <f t="shared" si="11"/>
        <v>0</v>
      </c>
      <c r="M36" s="15">
        <f t="shared" si="12"/>
        <v>0</v>
      </c>
      <c r="N36" s="13">
        <f t="shared" si="13"/>
        <v>0</v>
      </c>
      <c r="O36" s="17">
        <f t="shared" si="14"/>
        <v>0</v>
      </c>
      <c r="P36" s="27"/>
      <c r="Q36" s="2" t="s">
        <v>55</v>
      </c>
      <c r="R36" s="2"/>
      <c r="S36" s="2"/>
      <c r="T36" s="5"/>
      <c r="U36" s="6">
        <v>5</v>
      </c>
      <c r="V36" s="18" t="s">
        <v>73</v>
      </c>
      <c r="W36" s="21">
        <f>COUNT(F47,F55,F63,F71,H76,H85,H93,#REF!,#REF!,#REF!,#REF!,#REF!,#REF!,#REF!)</f>
        <v>0</v>
      </c>
      <c r="X36" s="21">
        <f>SUM(C47,C55,C63,C71,Q76,Q85,Q93)</f>
        <v>0</v>
      </c>
      <c r="Y36" s="21">
        <f t="shared" si="0"/>
        <v>0</v>
      </c>
      <c r="Z36" s="21">
        <f t="shared" si="1"/>
        <v>0</v>
      </c>
      <c r="AA36" s="21">
        <f t="shared" si="2"/>
        <v>0</v>
      </c>
      <c r="AB36" s="21">
        <f t="shared" si="3"/>
        <v>0</v>
      </c>
      <c r="AC36" s="72">
        <f>SUM(F47,F55,F63,F71,H76,H85,H93)</f>
        <v>0</v>
      </c>
      <c r="AD36" s="72">
        <f>SUM(H47,H55,H63,H71,F76,F85,F93)</f>
        <v>0</v>
      </c>
      <c r="AE36" s="73">
        <f t="shared" si="15"/>
        <v>0</v>
      </c>
      <c r="AF36" s="20">
        <f t="shared" si="16"/>
        <v>0</v>
      </c>
      <c r="AG36" s="18">
        <f t="shared" si="17"/>
        <v>5000000005</v>
      </c>
      <c r="AH36" s="18">
        <f t="shared" si="18"/>
        <v>5000000004</v>
      </c>
      <c r="AI36" s="21">
        <f t="shared" si="19"/>
        <v>4</v>
      </c>
      <c r="AJ36" s="26"/>
      <c r="AK36" s="26"/>
      <c r="AL36" s="25"/>
      <c r="AM36" s="25"/>
      <c r="AN36" s="2"/>
    </row>
    <row r="37" spans="3:40" ht="15.75" thickBot="1" x14ac:dyDescent="0.3">
      <c r="D37" s="11" t="s">
        <v>18</v>
      </c>
      <c r="E37" s="13" t="str">
        <f t="shared" si="4"/>
        <v>15º CAMPEONATO ITALIANO</v>
      </c>
      <c r="F37" s="13">
        <f t="shared" si="5"/>
        <v>0</v>
      </c>
      <c r="G37" s="13">
        <f t="shared" si="6"/>
        <v>0</v>
      </c>
      <c r="H37" s="15">
        <f t="shared" si="7"/>
        <v>0</v>
      </c>
      <c r="I37" s="15">
        <f t="shared" si="8"/>
        <v>0</v>
      </c>
      <c r="J37" s="15">
        <f t="shared" si="9"/>
        <v>0</v>
      </c>
      <c r="K37" s="15">
        <f t="shared" si="10"/>
        <v>0</v>
      </c>
      <c r="L37" s="15">
        <f t="shared" si="11"/>
        <v>0</v>
      </c>
      <c r="M37" s="15">
        <f t="shared" si="12"/>
        <v>0</v>
      </c>
      <c r="N37" s="13">
        <f t="shared" si="13"/>
        <v>0</v>
      </c>
      <c r="O37" s="17">
        <f t="shared" si="14"/>
        <v>0</v>
      </c>
      <c r="P37" s="27"/>
      <c r="Q37" s="2" t="s">
        <v>56</v>
      </c>
      <c r="R37" s="2"/>
      <c r="S37" s="2"/>
      <c r="T37" s="5"/>
      <c r="U37" s="6">
        <v>6</v>
      </c>
      <c r="V37" s="18" t="s">
        <v>75</v>
      </c>
      <c r="W37" s="21">
        <f>COUNT(F46,F54,F62,F70,H77,H84,F93,#REF!,#REF!,#REF!,#REF!,#REF!,#REF!,#REF!)</f>
        <v>0</v>
      </c>
      <c r="X37" s="21">
        <f>SUM(C46,C54,C62,C70,Q77,Q84,C93)</f>
        <v>0</v>
      </c>
      <c r="Y37" s="21">
        <f t="shared" si="0"/>
        <v>0</v>
      </c>
      <c r="Z37" s="21">
        <f t="shared" si="1"/>
        <v>0</v>
      </c>
      <c r="AA37" s="21">
        <f t="shared" si="2"/>
        <v>0</v>
      </c>
      <c r="AB37" s="21">
        <f t="shared" si="3"/>
        <v>0</v>
      </c>
      <c r="AC37" s="72">
        <f>SUM(F46,F54,F62,F70,H77,H84,F93)</f>
        <v>0</v>
      </c>
      <c r="AD37" s="72">
        <f>SUM(H46,H54,H62,H70,F84,F77,H93)</f>
        <v>0</v>
      </c>
      <c r="AE37" s="73">
        <f t="shared" si="15"/>
        <v>0</v>
      </c>
      <c r="AF37" s="20">
        <f t="shared" si="16"/>
        <v>0</v>
      </c>
      <c r="AG37" s="18">
        <f t="shared" si="17"/>
        <v>5000000006</v>
      </c>
      <c r="AH37" s="18">
        <f t="shared" si="18"/>
        <v>5000000003</v>
      </c>
      <c r="AI37" s="21">
        <f t="shared" si="19"/>
        <v>3</v>
      </c>
      <c r="AJ37" s="26"/>
      <c r="AK37" s="26"/>
      <c r="AL37" s="25"/>
      <c r="AM37" s="25"/>
      <c r="AN37" s="2"/>
    </row>
    <row r="38" spans="3:40" ht="15.75" thickBot="1" x14ac:dyDescent="0.3">
      <c r="D38" s="11" t="s">
        <v>19</v>
      </c>
      <c r="E38" s="13" t="str">
        <f t="shared" si="4"/>
        <v>16º CAMPEONATO ALEMÃO</v>
      </c>
      <c r="F38" s="13">
        <f t="shared" si="5"/>
        <v>0</v>
      </c>
      <c r="G38" s="13">
        <f t="shared" si="6"/>
        <v>0</v>
      </c>
      <c r="H38" s="15">
        <f t="shared" si="7"/>
        <v>0</v>
      </c>
      <c r="I38" s="15">
        <f t="shared" si="8"/>
        <v>0</v>
      </c>
      <c r="J38" s="15">
        <f t="shared" si="9"/>
        <v>0</v>
      </c>
      <c r="K38" s="15">
        <f t="shared" si="10"/>
        <v>0</v>
      </c>
      <c r="L38" s="15">
        <f t="shared" si="11"/>
        <v>0</v>
      </c>
      <c r="M38" s="15">
        <f t="shared" si="12"/>
        <v>0</v>
      </c>
      <c r="N38" s="13">
        <f t="shared" si="13"/>
        <v>0</v>
      </c>
      <c r="O38" s="17">
        <f t="shared" si="14"/>
        <v>0</v>
      </c>
      <c r="P38" s="27"/>
      <c r="Q38" s="22"/>
      <c r="R38" s="2" t="s">
        <v>57</v>
      </c>
      <c r="S38" s="2"/>
      <c r="T38" s="5"/>
      <c r="U38" s="6">
        <v>7</v>
      </c>
      <c r="V38" s="18" t="s">
        <v>72</v>
      </c>
      <c r="W38" s="21">
        <f>COUNT(F45,F53,F61,F69,F77,F85,H92,#REF!,#REF!,#REF!,#REF!,#REF!,#REF!,#REF!)</f>
        <v>0</v>
      </c>
      <c r="X38" s="21">
        <f>SUM(C45,C53,C61,C69,C77,C85,Q92)</f>
        <v>0</v>
      </c>
      <c r="Y38" s="21">
        <f t="shared" si="0"/>
        <v>0</v>
      </c>
      <c r="Z38" s="21">
        <f t="shared" si="1"/>
        <v>0</v>
      </c>
      <c r="AA38" s="21">
        <f t="shared" si="2"/>
        <v>0</v>
      </c>
      <c r="AB38" s="21">
        <f t="shared" si="3"/>
        <v>0</v>
      </c>
      <c r="AC38" s="72">
        <f>SUM(F45,F53,F61,F69,F77,F85,H92)</f>
        <v>0</v>
      </c>
      <c r="AD38" s="72">
        <f>SUM(H45,H53,H61,H69,H77,H85,F92)</f>
        <v>0</v>
      </c>
      <c r="AE38" s="73">
        <f t="shared" si="15"/>
        <v>0</v>
      </c>
      <c r="AF38" s="20">
        <f t="shared" si="16"/>
        <v>0</v>
      </c>
      <c r="AG38" s="18">
        <f t="shared" si="17"/>
        <v>5000000007</v>
      </c>
      <c r="AH38" s="18">
        <f t="shared" si="18"/>
        <v>5000000002</v>
      </c>
      <c r="AI38" s="21">
        <f t="shared" si="19"/>
        <v>2</v>
      </c>
      <c r="AJ38" s="26"/>
      <c r="AK38" s="26"/>
      <c r="AL38" s="25"/>
      <c r="AM38" s="25"/>
      <c r="AN38" s="2"/>
    </row>
    <row r="39" spans="3:40" ht="15.75" thickBot="1" x14ac:dyDescent="0.3">
      <c r="D39" s="12" t="s">
        <v>20</v>
      </c>
      <c r="E39" s="13" t="str">
        <f t="shared" si="4"/>
        <v>16º CAMPEONATO ESPANHOL</v>
      </c>
      <c r="F39" s="13">
        <f t="shared" si="5"/>
        <v>0</v>
      </c>
      <c r="G39" s="13">
        <f t="shared" si="6"/>
        <v>0</v>
      </c>
      <c r="H39" s="15">
        <f t="shared" si="7"/>
        <v>0</v>
      </c>
      <c r="I39" s="15">
        <f t="shared" si="8"/>
        <v>0</v>
      </c>
      <c r="J39" s="15">
        <f t="shared" si="9"/>
        <v>0</v>
      </c>
      <c r="K39" s="15">
        <f t="shared" si="10"/>
        <v>0</v>
      </c>
      <c r="L39" s="15">
        <f t="shared" si="11"/>
        <v>0</v>
      </c>
      <c r="M39" s="15">
        <f t="shared" si="12"/>
        <v>0</v>
      </c>
      <c r="N39" s="13">
        <f t="shared" si="13"/>
        <v>0</v>
      </c>
      <c r="O39" s="17">
        <f t="shared" si="14"/>
        <v>0</v>
      </c>
      <c r="P39" s="27"/>
      <c r="Q39" s="23"/>
      <c r="R39" s="2" t="s">
        <v>76</v>
      </c>
      <c r="S39" s="2"/>
      <c r="T39" s="5"/>
      <c r="U39" s="6">
        <v>8</v>
      </c>
      <c r="V39" s="18" t="s">
        <v>74</v>
      </c>
      <c r="W39" s="21">
        <f>COUNT(F44,F52,F60,F68,F76,F84,F92,#REF!,#REF!,#REF!,#REF!,#REF!,#REF!,#REF!)</f>
        <v>0</v>
      </c>
      <c r="X39" s="21">
        <f>SUM(C44,C52,C60,C68,C76,C84,C92)</f>
        <v>0</v>
      </c>
      <c r="Y39" s="21">
        <f t="shared" si="0"/>
        <v>0</v>
      </c>
      <c r="Z39" s="21">
        <f t="shared" si="1"/>
        <v>0</v>
      </c>
      <c r="AA39" s="21">
        <f t="shared" si="2"/>
        <v>0</v>
      </c>
      <c r="AB39" s="21">
        <f t="shared" si="3"/>
        <v>0</v>
      </c>
      <c r="AC39" s="72">
        <f>SUM(F44,F52,F60,F68,F76,F84,F92)</f>
        <v>0</v>
      </c>
      <c r="AD39" s="72">
        <f>SUM(H44,H52,H60,H68,H76,H84,H92)</f>
        <v>0</v>
      </c>
      <c r="AE39" s="73">
        <f t="shared" si="15"/>
        <v>0</v>
      </c>
      <c r="AF39" s="20">
        <f t="shared" si="16"/>
        <v>0</v>
      </c>
      <c r="AG39" s="18">
        <f t="shared" si="17"/>
        <v>5000000008</v>
      </c>
      <c r="AH39" s="18">
        <f>LARGE($AG$32:$AG$39,U39)</f>
        <v>5000000001</v>
      </c>
      <c r="AI39" s="21">
        <f t="shared" si="19"/>
        <v>1</v>
      </c>
      <c r="AJ39" s="26"/>
      <c r="AK39" s="26"/>
      <c r="AL39" s="25"/>
      <c r="AM39" s="25"/>
      <c r="AN39" s="2"/>
    </row>
    <row r="40" spans="3:40" ht="15.75" thickBot="1" x14ac:dyDescent="0.3">
      <c r="D40" s="27"/>
      <c r="E40" s="27"/>
      <c r="F40" s="27"/>
      <c r="G40" s="27"/>
      <c r="H40" s="27"/>
      <c r="I40" s="27"/>
      <c r="J40" s="27"/>
      <c r="K40" s="27"/>
      <c r="L40" s="27"/>
      <c r="M40" s="27"/>
      <c r="N40" s="27"/>
      <c r="O40" s="27"/>
      <c r="P40" s="27"/>
      <c r="U40" s="5"/>
      <c r="V40" s="20"/>
      <c r="W40" s="20"/>
      <c r="X40" s="20"/>
      <c r="Y40" s="20"/>
      <c r="Z40" s="20"/>
      <c r="AA40" s="20"/>
      <c r="AB40" s="20"/>
      <c r="AC40" s="20"/>
      <c r="AD40" s="20"/>
      <c r="AE40" s="20"/>
      <c r="AF40" s="20"/>
      <c r="AG40" s="18"/>
      <c r="AH40" s="18"/>
      <c r="AI40" s="18"/>
      <c r="AJ40" s="26"/>
      <c r="AK40" s="26"/>
      <c r="AL40" s="25"/>
      <c r="AM40" s="25"/>
      <c r="AN40" s="2"/>
    </row>
    <row r="41" spans="3:40" x14ac:dyDescent="0.25">
      <c r="D41" s="83" t="s">
        <v>33</v>
      </c>
      <c r="E41" s="84"/>
      <c r="F41" s="84"/>
      <c r="G41" s="84"/>
      <c r="H41" s="84"/>
      <c r="I41" s="84"/>
      <c r="J41" s="84"/>
      <c r="K41" s="84"/>
      <c r="L41" s="84"/>
      <c r="M41" s="84"/>
      <c r="N41" s="84"/>
      <c r="O41" s="84"/>
      <c r="P41" s="85"/>
      <c r="S41" s="5"/>
      <c r="T41" s="5"/>
      <c r="U41" s="5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5"/>
      <c r="AH41" s="5"/>
      <c r="AI41" s="5"/>
      <c r="AJ41" s="25"/>
      <c r="AK41" s="25"/>
      <c r="AL41" s="25"/>
      <c r="AM41" s="25"/>
      <c r="AN41" s="2"/>
    </row>
    <row r="42" spans="3:40" ht="15.75" thickBot="1" x14ac:dyDescent="0.3">
      <c r="D42" s="86"/>
      <c r="E42" s="87"/>
      <c r="F42" s="87"/>
      <c r="G42" s="87"/>
      <c r="H42" s="87"/>
      <c r="I42" s="87"/>
      <c r="J42" s="87"/>
      <c r="K42" s="87"/>
      <c r="L42" s="87"/>
      <c r="M42" s="87"/>
      <c r="N42" s="87"/>
      <c r="O42" s="87"/>
      <c r="P42" s="88"/>
      <c r="S42" s="5"/>
      <c r="T42" s="5"/>
      <c r="U42" s="5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5"/>
      <c r="AH42" s="5"/>
      <c r="AI42" s="5"/>
      <c r="AJ42" s="25"/>
      <c r="AK42" s="25"/>
      <c r="AL42" s="25"/>
      <c r="AM42" s="25"/>
      <c r="AN42" s="2"/>
    </row>
    <row r="43" spans="3:40" x14ac:dyDescent="0.25">
      <c r="D43" s="27"/>
      <c r="E43" s="27"/>
      <c r="F43" s="27"/>
      <c r="G43" s="27"/>
      <c r="H43" s="27"/>
      <c r="I43" s="27"/>
      <c r="J43" s="27"/>
      <c r="K43" s="27"/>
      <c r="L43" s="27"/>
      <c r="M43" s="27"/>
      <c r="N43" s="27"/>
      <c r="O43" s="27"/>
      <c r="P43" s="27"/>
      <c r="S43" s="5"/>
      <c r="T43" s="5"/>
      <c r="U43" s="5"/>
      <c r="V43" s="25"/>
      <c r="W43" s="25"/>
      <c r="X43" s="25"/>
      <c r="Y43" s="25"/>
      <c r="Z43" s="25"/>
      <c r="AA43" s="25"/>
      <c r="AB43" s="25"/>
      <c r="AC43" s="25"/>
      <c r="AD43" s="25"/>
      <c r="AE43" s="25"/>
      <c r="AF43" s="25"/>
      <c r="AG43" s="25"/>
      <c r="AH43" s="25"/>
      <c r="AI43" s="25"/>
      <c r="AJ43" s="25"/>
      <c r="AK43" s="25"/>
      <c r="AL43" s="25"/>
      <c r="AM43" s="25"/>
      <c r="AN43" s="2"/>
    </row>
    <row r="44" spans="3:40" x14ac:dyDescent="0.25">
      <c r="C44" s="5" t="str">
        <f>IF(OR(F44="",H44=""),"",IF(F44=H44,1,IF(F44&lt;H44,0,IF(F44-H44&lt;10,2,IF(F44&gt;H44,3,SE)))))</f>
        <v/>
      </c>
      <c r="D44" s="81" t="str">
        <f>V39</f>
        <v>13º CAMPEONATO ESPANHOL</v>
      </c>
      <c r="E44" s="82"/>
      <c r="F44" s="28"/>
      <c r="G44" s="66" t="s">
        <v>21</v>
      </c>
      <c r="H44" s="28"/>
      <c r="I44" s="74" t="str">
        <f>V35</f>
        <v>15º CAMPEONATO  INGLÊS</v>
      </c>
      <c r="J44" s="74"/>
      <c r="K44" s="74"/>
      <c r="L44" s="74"/>
      <c r="M44" s="74"/>
      <c r="N44" s="74"/>
      <c r="O44" s="74"/>
      <c r="P44" s="74"/>
      <c r="Q44" s="5" t="str">
        <f>IF(OR(H44="",F44=""),"",IF(H44=F44,1,IF(H44&lt;F44,0,IF(H44-F44&lt;10,2,IF(H44&gt;F44,3,SE)))))</f>
        <v/>
      </c>
      <c r="S44" s="5"/>
      <c r="T44" s="5"/>
      <c r="U44" s="2"/>
      <c r="V44" s="25"/>
      <c r="W44" s="25"/>
      <c r="X44" s="25"/>
      <c r="Y44" s="25"/>
      <c r="Z44" s="25"/>
      <c r="AA44" s="25"/>
      <c r="AB44" s="25"/>
      <c r="AC44" s="25"/>
      <c r="AD44" s="25"/>
      <c r="AE44" s="25"/>
      <c r="AF44" s="25"/>
      <c r="AG44" s="25"/>
      <c r="AH44" s="25"/>
      <c r="AI44" s="25"/>
      <c r="AJ44" s="25"/>
      <c r="AK44" s="25"/>
      <c r="AL44" s="25"/>
      <c r="AM44" s="25"/>
      <c r="AN44" s="2"/>
    </row>
    <row r="45" spans="3:40" x14ac:dyDescent="0.25">
      <c r="C45" s="5" t="str">
        <f>IF(OR(F45="",H45=""),"",IF(F45=H45,1,IF(F45&lt;H45,0,IF(F45-H45&lt;10,2,IF(F45&gt;H45,3,SE)))))</f>
        <v/>
      </c>
      <c r="D45" s="81" t="str">
        <f>V38</f>
        <v>13º CAMPEONATO ALEMÃO</v>
      </c>
      <c r="E45" s="82"/>
      <c r="F45" s="28"/>
      <c r="G45" s="66" t="s">
        <v>21</v>
      </c>
      <c r="H45" s="28"/>
      <c r="I45" s="74" t="str">
        <f>V34</f>
        <v>15º CAMPEONATO ITALIANO</v>
      </c>
      <c r="J45" s="74"/>
      <c r="K45" s="74"/>
      <c r="L45" s="74"/>
      <c r="M45" s="74"/>
      <c r="N45" s="74"/>
      <c r="O45" s="74"/>
      <c r="P45" s="74"/>
      <c r="Q45" s="5" t="str">
        <f>IF(OR(H45="",F45=""),"",IF(H45=F45,1,IF(H45&lt;F45,0,IF(H45-F45&lt;10,2,IF(H45&gt;F45,3,SE)))))</f>
        <v/>
      </c>
      <c r="S45" s="5"/>
      <c r="T45" s="5"/>
      <c r="U45" s="2"/>
      <c r="V45" s="25"/>
      <c r="W45" s="25"/>
      <c r="X45" s="25"/>
      <c r="Y45" s="25"/>
      <c r="Z45" s="25"/>
      <c r="AA45" s="25"/>
      <c r="AB45" s="25"/>
      <c r="AC45" s="25"/>
      <c r="AD45" s="25"/>
      <c r="AE45" s="25"/>
      <c r="AF45" s="25"/>
      <c r="AG45" s="25"/>
      <c r="AH45" s="25"/>
      <c r="AI45" s="25"/>
      <c r="AJ45" s="25"/>
      <c r="AK45" s="25"/>
      <c r="AL45" s="25"/>
      <c r="AM45" s="25"/>
      <c r="AN45" s="2"/>
    </row>
    <row r="46" spans="3:40" x14ac:dyDescent="0.25">
      <c r="C46" s="5" t="str">
        <f>IF(OR(F46="",H46=""),"",IF(F46=H46,1,IF(F46&lt;H46,0,IF(F46-H46&lt;10,2,IF(F46&gt;H46,3,SE)))))</f>
        <v/>
      </c>
      <c r="D46" s="81" t="str">
        <f>V37</f>
        <v>14º CAMPEONATO INGLÊS</v>
      </c>
      <c r="E46" s="82"/>
      <c r="F46" s="28"/>
      <c r="G46" s="66" t="s">
        <v>21</v>
      </c>
      <c r="H46" s="28"/>
      <c r="I46" s="74" t="str">
        <f>V33</f>
        <v>16º CAMPEONATO ALEMÃO</v>
      </c>
      <c r="J46" s="74"/>
      <c r="K46" s="74"/>
      <c r="L46" s="74"/>
      <c r="M46" s="74"/>
      <c r="N46" s="74"/>
      <c r="O46" s="74"/>
      <c r="P46" s="74"/>
      <c r="Q46" s="5" t="str">
        <f>IF(OR(H46="",F46=""),"",IF(H46=F46,1,IF(H46&lt;F46,0,IF(H46-F46&lt;10,2,IF(H46&gt;F46,3,SE)))))</f>
        <v/>
      </c>
      <c r="S46" s="2"/>
      <c r="T46" s="2"/>
      <c r="U46" s="5"/>
      <c r="V46" s="25"/>
      <c r="W46" s="25"/>
      <c r="X46" s="25"/>
      <c r="Y46" s="25"/>
      <c r="Z46" s="25"/>
      <c r="AA46" s="25"/>
      <c r="AB46" s="25"/>
      <c r="AC46" s="25"/>
      <c r="AD46" s="25"/>
      <c r="AE46" s="25"/>
      <c r="AF46" s="25"/>
      <c r="AG46" s="25"/>
      <c r="AH46" s="25"/>
      <c r="AI46" s="25"/>
      <c r="AJ46" s="25"/>
      <c r="AK46" s="25"/>
      <c r="AL46" s="25"/>
      <c r="AM46" s="25"/>
      <c r="AN46" s="2"/>
    </row>
    <row r="47" spans="3:40" x14ac:dyDescent="0.25">
      <c r="C47" s="5" t="str">
        <f>IF(OR(F47="",H47=""),"",IF(F47=H47,1,IF(F47&lt;H47,0,IF(F47-H47&lt;10,2,IF(F47&gt;H47,3,SE)))))</f>
        <v/>
      </c>
      <c r="D47" s="81" t="str">
        <f>V36</f>
        <v>14º CAMPEONATO ITALIANO</v>
      </c>
      <c r="E47" s="82"/>
      <c r="F47" s="28"/>
      <c r="G47" s="66" t="s">
        <v>21</v>
      </c>
      <c r="H47" s="28"/>
      <c r="I47" s="74" t="str">
        <f>V32</f>
        <v>16º CAMPEONATO ESPANHOL</v>
      </c>
      <c r="J47" s="74"/>
      <c r="K47" s="74"/>
      <c r="L47" s="74"/>
      <c r="M47" s="74"/>
      <c r="N47" s="74"/>
      <c r="O47" s="74"/>
      <c r="P47" s="74"/>
      <c r="Q47" s="5" t="str">
        <f>IF(OR(H47="",F47=""),"",IF(H47=F47,1,IF(H47&lt;F47,0,IF(H47-F47&lt;10,2,IF(H47&gt;F47,3,SE)))))</f>
        <v/>
      </c>
      <c r="U47" s="5"/>
      <c r="V47" s="25"/>
      <c r="W47" s="25"/>
      <c r="X47" s="25"/>
      <c r="Y47" s="25"/>
      <c r="Z47" s="25"/>
      <c r="AA47" s="25"/>
      <c r="AB47" s="25"/>
      <c r="AC47" s="25"/>
      <c r="AD47" s="25"/>
      <c r="AE47" s="25"/>
      <c r="AF47" s="25"/>
      <c r="AG47" s="25"/>
      <c r="AH47" s="25"/>
      <c r="AI47" s="25"/>
      <c r="AJ47" s="25"/>
      <c r="AK47" s="25"/>
      <c r="AL47" s="25"/>
      <c r="AM47" s="25"/>
      <c r="AN47" s="2"/>
    </row>
    <row r="48" spans="3:40" ht="15.75" thickBot="1" x14ac:dyDescent="0.3">
      <c r="C48" s="5" t="str">
        <f>IF(OR(F48="",H48=""),"",IF(F48=H48,1,IF(F48&lt;H48,0,IF(F48-H48&lt;10,2,IF(F48&gt;H48,3,SE)))))</f>
        <v/>
      </c>
      <c r="D48" s="27"/>
      <c r="E48" s="27"/>
      <c r="F48" s="27"/>
      <c r="G48" s="27"/>
      <c r="H48" s="27"/>
      <c r="I48" s="71"/>
      <c r="J48" s="27"/>
      <c r="K48" s="27"/>
      <c r="L48" s="27"/>
      <c r="M48" s="27"/>
      <c r="N48" s="27"/>
      <c r="O48" s="27"/>
      <c r="P48" s="27"/>
      <c r="Q48" s="5" t="str">
        <f>IF(OR(H48="",F48=""),"",IF(H48=F48,1,IF(H48&lt;F48,0,IF(H48-F48&lt;10,2,IF(H48&gt;F48,3,SE)))))</f>
        <v/>
      </c>
      <c r="U48" s="5"/>
      <c r="V48" s="25"/>
      <c r="W48" s="25"/>
      <c r="X48" s="25"/>
      <c r="Y48" s="25"/>
      <c r="Z48" s="25"/>
      <c r="AA48" s="25"/>
      <c r="AB48" s="25"/>
      <c r="AC48" s="25"/>
      <c r="AD48" s="25"/>
      <c r="AE48" s="25"/>
      <c r="AF48" s="25"/>
      <c r="AG48" s="25"/>
      <c r="AH48" s="25"/>
      <c r="AI48" s="25"/>
      <c r="AJ48" s="25"/>
      <c r="AK48" s="25"/>
      <c r="AL48" s="25"/>
      <c r="AM48" s="25"/>
    </row>
    <row r="49" spans="3:39" ht="15" customHeight="1" x14ac:dyDescent="0.25">
      <c r="C49" s="5" t="str">
        <f>IF(OR(F49="",H49=""),"",IF(F49=H49,1,IF(F49&lt;H49,0,IF(F49-H49&lt;10,2,IF(F49&gt;H49,3,SE)))))</f>
        <v/>
      </c>
      <c r="D49" s="75" t="s">
        <v>34</v>
      </c>
      <c r="E49" s="76"/>
      <c r="F49" s="76"/>
      <c r="G49" s="76"/>
      <c r="H49" s="76"/>
      <c r="I49" s="76"/>
      <c r="J49" s="76"/>
      <c r="K49" s="76"/>
      <c r="L49" s="76"/>
      <c r="M49" s="76"/>
      <c r="N49" s="76"/>
      <c r="O49" s="76"/>
      <c r="P49" s="77"/>
      <c r="Q49" s="5" t="str">
        <f>IF(OR(H49="",F49=""),"",IF(H49=F49,1,IF(H49&lt;F49,0,IF(H49-F49&lt;10,2,IF(H49&gt;F49,3,SE)))))</f>
        <v/>
      </c>
      <c r="U49" s="5"/>
      <c r="V49" s="25"/>
      <c r="W49" s="25"/>
      <c r="X49" s="25"/>
      <c r="Y49" s="25"/>
      <c r="Z49" s="25"/>
      <c r="AA49" s="25"/>
      <c r="AB49" s="25"/>
      <c r="AC49" s="25"/>
      <c r="AD49" s="25"/>
      <c r="AE49" s="25"/>
      <c r="AF49" s="25"/>
      <c r="AG49" s="25"/>
      <c r="AH49" s="25"/>
      <c r="AI49" s="25"/>
      <c r="AJ49" s="25"/>
      <c r="AK49" s="25"/>
      <c r="AL49" s="25"/>
      <c r="AM49" s="25"/>
    </row>
    <row r="50" spans="3:39" ht="15" customHeight="1" thickBot="1" x14ac:dyDescent="0.3">
      <c r="C50" s="5" t="str">
        <f>IF(OR(F50="",H50=""),"",IF(F50=H50,1,IF(F50&lt;H50,0,IF(F50-H50&lt;10,2,IF(F50&gt;H50,3,SE)))))</f>
        <v/>
      </c>
      <c r="D50" s="78"/>
      <c r="E50" s="79"/>
      <c r="F50" s="79"/>
      <c r="G50" s="79"/>
      <c r="H50" s="79"/>
      <c r="I50" s="79"/>
      <c r="J50" s="79"/>
      <c r="K50" s="79"/>
      <c r="L50" s="79"/>
      <c r="M50" s="79"/>
      <c r="N50" s="79"/>
      <c r="O50" s="79"/>
      <c r="P50" s="80"/>
      <c r="Q50" s="5" t="str">
        <f>IF(OR(H50="",F50=""),"",IF(H50=F50,1,IF(H50&lt;F50,0,IF(H50-F50&lt;10,2,IF(H50&gt;F50,3,SE)))))</f>
        <v/>
      </c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</row>
    <row r="51" spans="3:39" x14ac:dyDescent="0.25">
      <c r="C51" s="5" t="str">
        <f>IF(OR(F51="",H51=""),"",IF(F51=H51,1,IF(F51&lt;H51,0,IF(F51-H51&lt;10,2,IF(F51&gt;H51,3,SE)))))</f>
        <v/>
      </c>
      <c r="D51" s="27"/>
      <c r="E51" s="27"/>
      <c r="F51" s="27"/>
      <c r="G51" s="27"/>
      <c r="H51" s="27"/>
      <c r="I51" s="27"/>
      <c r="J51" s="27"/>
      <c r="K51" s="27"/>
      <c r="L51" s="27"/>
      <c r="M51" s="27"/>
      <c r="N51" s="27"/>
      <c r="O51" s="27"/>
      <c r="P51" s="27"/>
      <c r="Q51" s="5" t="str">
        <f>IF(OR(H51="",F51=""),"",IF(H51=F51,1,IF(H51&lt;F51,0,IF(H51-F51&lt;10,2,IF(H51&gt;F51,3,SE)))))</f>
        <v/>
      </c>
      <c r="T51" s="2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</row>
    <row r="52" spans="3:39" x14ac:dyDescent="0.25">
      <c r="C52" s="5" t="str">
        <f>IF(OR(F52="",H52=""),"",IF(F52=H52,1,IF(F52&lt;H52,0,IF(F52-H52&lt;10,2,IF(F52&gt;H52,3,SE)))))</f>
        <v/>
      </c>
      <c r="D52" s="74" t="str">
        <f>V39</f>
        <v>13º CAMPEONATO ESPANHOL</v>
      </c>
      <c r="E52" s="74"/>
      <c r="F52" s="28"/>
      <c r="G52" s="24" t="s">
        <v>21</v>
      </c>
      <c r="H52" s="28"/>
      <c r="I52" s="74" t="str">
        <f>V32</f>
        <v>16º CAMPEONATO ESPANHOL</v>
      </c>
      <c r="J52" s="74"/>
      <c r="K52" s="74"/>
      <c r="L52" s="74"/>
      <c r="M52" s="74"/>
      <c r="N52" s="74"/>
      <c r="O52" s="74"/>
      <c r="P52" s="74"/>
      <c r="Q52" s="5" t="str">
        <f>IF(OR(H52="",F52=""),"",IF(H52=F52,1,IF(H52&lt;F52,0,IF(H52-F52&lt;10,2,IF(H52&gt;F52,3,SE)))))</f>
        <v/>
      </c>
      <c r="T52" s="2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</row>
    <row r="53" spans="3:39" x14ac:dyDescent="0.25">
      <c r="C53" s="5" t="str">
        <f>IF(OR(F53="",H53=""),"",IF(F53=H53,1,IF(F53&lt;H53,0,IF(F53-H53&lt;10,2,IF(F53&gt;H53,3,SE)))))</f>
        <v/>
      </c>
      <c r="D53" s="74" t="str">
        <f>V38</f>
        <v>13º CAMPEONATO ALEMÃO</v>
      </c>
      <c r="E53" s="74"/>
      <c r="F53" s="28"/>
      <c r="G53" s="24" t="s">
        <v>21</v>
      </c>
      <c r="H53" s="28"/>
      <c r="I53" s="74" t="str">
        <f>V33</f>
        <v>16º CAMPEONATO ALEMÃO</v>
      </c>
      <c r="J53" s="74"/>
      <c r="K53" s="74"/>
      <c r="L53" s="74"/>
      <c r="M53" s="74"/>
      <c r="N53" s="74"/>
      <c r="O53" s="74"/>
      <c r="P53" s="74"/>
      <c r="Q53" s="5" t="str">
        <f>IF(OR(H53="",F53=""),"",IF(H53=F53,1,IF(H53&lt;F53,0,IF(H53-F53&lt;10,2,IF(H53&gt;F53,3,SE)))))</f>
        <v/>
      </c>
      <c r="T53" s="2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5"/>
      <c r="AI53" s="5"/>
    </row>
    <row r="54" spans="3:39" x14ac:dyDescent="0.25">
      <c r="C54" s="5" t="str">
        <f>IF(OR(F54="",H54=""),"",IF(F54=H54,1,IF(F54&lt;H54,0,IF(F54-H54&lt;10,2,IF(F54&gt;H54,3,SE)))))</f>
        <v/>
      </c>
      <c r="D54" s="74" t="str">
        <f>V37</f>
        <v>14º CAMPEONATO INGLÊS</v>
      </c>
      <c r="E54" s="74"/>
      <c r="F54" s="28"/>
      <c r="G54" s="24" t="s">
        <v>21</v>
      </c>
      <c r="H54" s="28"/>
      <c r="I54" s="74" t="str">
        <f>V34</f>
        <v>15º CAMPEONATO ITALIANO</v>
      </c>
      <c r="J54" s="74"/>
      <c r="K54" s="74"/>
      <c r="L54" s="74"/>
      <c r="M54" s="74"/>
      <c r="N54" s="74"/>
      <c r="O54" s="74"/>
      <c r="P54" s="74"/>
      <c r="Q54" s="5" t="str">
        <f>IF(OR(H54="",F54=""),"",IF(H54=F54,1,IF(H54&lt;F54,0,IF(H54-F54&lt;10,2,IF(H54&gt;F54,3,SE)))))</f>
        <v/>
      </c>
      <c r="T54" s="2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</row>
    <row r="55" spans="3:39" x14ac:dyDescent="0.25">
      <c r="C55" s="5" t="str">
        <f>IF(OR(F55="",H55=""),"",IF(F55=H55,1,IF(F55&lt;H55,0,IF(F55-H55&lt;10,2,IF(F55&gt;H55,3,SE)))))</f>
        <v/>
      </c>
      <c r="D55" s="74" t="str">
        <f>V36</f>
        <v>14º CAMPEONATO ITALIANO</v>
      </c>
      <c r="E55" s="74"/>
      <c r="F55" s="28"/>
      <c r="G55" s="24" t="s">
        <v>21</v>
      </c>
      <c r="H55" s="28"/>
      <c r="I55" s="74" t="str">
        <f>V35</f>
        <v>15º CAMPEONATO  INGLÊS</v>
      </c>
      <c r="J55" s="74"/>
      <c r="K55" s="74"/>
      <c r="L55" s="74"/>
      <c r="M55" s="74"/>
      <c r="N55" s="74"/>
      <c r="O55" s="74"/>
      <c r="P55" s="74"/>
      <c r="Q55" s="5" t="str">
        <f>IF(OR(H55="",F55=""),"",IF(H55=F55,1,IF(H55&lt;F55,0,IF(H55-F55&lt;10,2,IF(H55&gt;F55,3,SE)))))</f>
        <v/>
      </c>
      <c r="T55" s="2"/>
      <c r="U55" s="5"/>
      <c r="V55" s="5"/>
      <c r="W55" s="5"/>
      <c r="X55" s="5"/>
      <c r="Y55" s="5"/>
      <c r="Z55" s="5"/>
      <c r="AA55" s="5"/>
      <c r="AB55" s="5"/>
      <c r="AC55" s="5"/>
      <c r="AD55" s="5"/>
      <c r="AE55" s="5"/>
      <c r="AF55" s="5"/>
      <c r="AG55" s="5"/>
      <c r="AH55" s="5"/>
      <c r="AI55" s="5"/>
    </row>
    <row r="56" spans="3:39" ht="15.75" thickBot="1" x14ac:dyDescent="0.3">
      <c r="C56" s="5" t="str">
        <f>IF(OR(F56="",H56=""),"",IF(F56=H56,1,IF(F56&lt;H56,0,IF(F56-H56&lt;10,2,IF(F56&gt;H56,3,SE)))))</f>
        <v/>
      </c>
      <c r="D56" s="27"/>
      <c r="E56" s="27"/>
      <c r="F56" s="27"/>
      <c r="G56" s="27"/>
      <c r="H56" s="27"/>
      <c r="I56" s="27"/>
      <c r="J56" s="27"/>
      <c r="K56" s="27"/>
      <c r="L56" s="27"/>
      <c r="M56" s="27"/>
      <c r="N56" s="27"/>
      <c r="O56" s="27"/>
      <c r="P56" s="27"/>
      <c r="Q56" s="5" t="str">
        <f>IF(OR(H56="",F56=""),"",IF(H56=F56,1,IF(H56&lt;F56,0,IF(H56-F56&lt;10,2,IF(H56&gt;F56,3,SE)))))</f>
        <v/>
      </c>
      <c r="T56" s="2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5"/>
      <c r="AG56" s="5"/>
      <c r="AH56" s="5"/>
      <c r="AI56" s="5"/>
    </row>
    <row r="57" spans="3:39" x14ac:dyDescent="0.25">
      <c r="C57" s="5" t="str">
        <f>IF(OR(F57="",H57=""),"",IF(F57=H57,1,IF(F57&lt;H57,0,IF(F57-H57&lt;10,2,IF(F57&gt;H57,3,SE)))))</f>
        <v/>
      </c>
      <c r="D57" s="75" t="s">
        <v>35</v>
      </c>
      <c r="E57" s="76"/>
      <c r="F57" s="76"/>
      <c r="G57" s="76"/>
      <c r="H57" s="76"/>
      <c r="I57" s="76"/>
      <c r="J57" s="76"/>
      <c r="K57" s="76"/>
      <c r="L57" s="76"/>
      <c r="M57" s="76"/>
      <c r="N57" s="76"/>
      <c r="O57" s="76"/>
      <c r="P57" s="77"/>
      <c r="Q57" s="5" t="str">
        <f>IF(OR(H57="",F57=""),"",IF(H57=F57,1,IF(H57&lt;F57,0,IF(H57-F57&lt;10,2,IF(H57&gt;F57,3,SE)))))</f>
        <v/>
      </c>
      <c r="T57" s="2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  <c r="AG57" s="5"/>
      <c r="AH57" s="5"/>
      <c r="AI57" s="5"/>
    </row>
    <row r="58" spans="3:39" ht="15.75" thickBot="1" x14ac:dyDescent="0.3">
      <c r="C58" s="5" t="str">
        <f>IF(OR(F58="",H58=""),"",IF(F58=H58,1,IF(F58&lt;H58,0,IF(F58-H58&lt;10,2,IF(F58&gt;H58,3,SE)))))</f>
        <v/>
      </c>
      <c r="D58" s="78"/>
      <c r="E58" s="79"/>
      <c r="F58" s="79"/>
      <c r="G58" s="79"/>
      <c r="H58" s="79"/>
      <c r="I58" s="79"/>
      <c r="J58" s="79"/>
      <c r="K58" s="79"/>
      <c r="L58" s="79"/>
      <c r="M58" s="79"/>
      <c r="N58" s="79"/>
      <c r="O58" s="79"/>
      <c r="P58" s="80"/>
      <c r="Q58" s="5" t="str">
        <f>IF(OR(H58="",F58=""),"",IF(H58=F58,1,IF(H58&lt;F58,0,IF(H58-F58&lt;10,2,IF(H58&gt;F58,3,SE)))))</f>
        <v/>
      </c>
      <c r="T58" s="2"/>
      <c r="U58" s="5"/>
      <c r="V58" s="5"/>
      <c r="W58" s="5"/>
      <c r="X58" s="5"/>
      <c r="Y58" s="5"/>
      <c r="Z58" s="5"/>
      <c r="AA58" s="5"/>
      <c r="AB58" s="5"/>
      <c r="AC58" s="5"/>
      <c r="AD58" s="5"/>
      <c r="AE58" s="5"/>
      <c r="AF58" s="5"/>
      <c r="AG58" s="5"/>
      <c r="AH58" s="5"/>
      <c r="AI58" s="5"/>
    </row>
    <row r="59" spans="3:39" x14ac:dyDescent="0.25">
      <c r="C59" s="5" t="str">
        <f>IF(OR(F59="",H59=""),"",IF(F59=H59,1,IF(F59&lt;H59,0,IF(F59-H59&lt;10,2,IF(F59&gt;H59,3,SE)))))</f>
        <v/>
      </c>
      <c r="D59" s="27"/>
      <c r="E59" s="27"/>
      <c r="F59" s="27"/>
      <c r="G59" s="27"/>
      <c r="H59" s="27"/>
      <c r="I59" s="27"/>
      <c r="J59" s="27"/>
      <c r="K59" s="27"/>
      <c r="L59" s="27"/>
      <c r="M59" s="27"/>
      <c r="N59" s="27"/>
      <c r="O59" s="27"/>
      <c r="P59" s="27"/>
      <c r="Q59" s="5" t="str">
        <f>IF(OR(H59="",F59=""),"",IF(H59=F59,1,IF(H59&lt;F59,0,IF(H59-F59&lt;10,2,IF(H59&gt;F59,3,SE)))))</f>
        <v/>
      </c>
      <c r="T59" s="2"/>
      <c r="U59" s="5"/>
      <c r="V59" s="5"/>
      <c r="W59" s="5"/>
      <c r="X59" s="5"/>
      <c r="Y59" s="5"/>
      <c r="Z59" s="5"/>
      <c r="AA59" s="5"/>
      <c r="AB59" s="5"/>
      <c r="AC59" s="5"/>
      <c r="AD59" s="5"/>
      <c r="AE59" s="5"/>
      <c r="AF59" s="5"/>
      <c r="AG59" s="5"/>
      <c r="AH59" s="5"/>
      <c r="AI59" s="5"/>
    </row>
    <row r="60" spans="3:39" x14ac:dyDescent="0.25">
      <c r="C60" s="5" t="str">
        <f>IF(OR(F60="",H60=""),"",IF(F60=H60,1,IF(F60&lt;H60,0,IF(F60-H60&lt;10,2,IF(F60&gt;H60,3,SE)))))</f>
        <v/>
      </c>
      <c r="D60" s="74" t="str">
        <f>V39</f>
        <v>13º CAMPEONATO ESPANHOL</v>
      </c>
      <c r="E60" s="74"/>
      <c r="F60" s="33"/>
      <c r="G60" s="66" t="s">
        <v>21</v>
      </c>
      <c r="H60" s="33"/>
      <c r="I60" s="74" t="str">
        <f>V33</f>
        <v>16º CAMPEONATO ALEMÃO</v>
      </c>
      <c r="J60" s="74"/>
      <c r="K60" s="74"/>
      <c r="L60" s="74"/>
      <c r="M60" s="74"/>
      <c r="N60" s="74"/>
      <c r="O60" s="74"/>
      <c r="P60" s="74"/>
      <c r="Q60" s="5" t="str">
        <f>IF(OR(H60="",F60=""),"",IF(H60=F60,1,IF(H60&lt;F60,0,IF(H60-F60&lt;10,2,IF(H60&gt;F60,3,SE)))))</f>
        <v/>
      </c>
      <c r="T60" s="2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</row>
    <row r="61" spans="3:39" x14ac:dyDescent="0.25">
      <c r="C61" s="5" t="str">
        <f>IF(OR(F61="",H61=""),"",IF(F61=H61,1,IF(F61&lt;H61,0,IF(F61-H61&lt;10,2,IF(F61&gt;H61,3,SE)))))</f>
        <v/>
      </c>
      <c r="D61" s="74" t="str">
        <f>V38</f>
        <v>13º CAMPEONATO ALEMÃO</v>
      </c>
      <c r="E61" s="74"/>
      <c r="F61" s="28"/>
      <c r="G61" s="66" t="s">
        <v>21</v>
      </c>
      <c r="H61" s="28"/>
      <c r="I61" s="74" t="str">
        <f>V32</f>
        <v>16º CAMPEONATO ESPANHOL</v>
      </c>
      <c r="J61" s="74"/>
      <c r="K61" s="74"/>
      <c r="L61" s="74"/>
      <c r="M61" s="74"/>
      <c r="N61" s="74"/>
      <c r="O61" s="74"/>
      <c r="P61" s="74"/>
      <c r="Q61" s="5" t="str">
        <f>IF(OR(H61="",F61=""),"",IF(H61=F61,1,IF(H61&lt;F61,0,IF(H61-F61&lt;10,2,IF(H61&gt;F61,3,SE)))))</f>
        <v/>
      </c>
      <c r="T61" s="2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</row>
    <row r="62" spans="3:39" x14ac:dyDescent="0.25">
      <c r="C62" s="5" t="str">
        <f>IF(OR(F62="",H62=""),"",IF(F62=H62,1,IF(F62&lt;H62,0,IF(F62-H62&lt;10,2,IF(F62&gt;H62,3,SE)))))</f>
        <v/>
      </c>
      <c r="D62" s="81" t="str">
        <f>V37</f>
        <v>14º CAMPEONATO INGLÊS</v>
      </c>
      <c r="E62" s="82"/>
      <c r="F62" s="28"/>
      <c r="G62" s="66" t="s">
        <v>21</v>
      </c>
      <c r="H62" s="28"/>
      <c r="I62" s="74" t="str">
        <f>V35</f>
        <v>15º CAMPEONATO  INGLÊS</v>
      </c>
      <c r="J62" s="74"/>
      <c r="K62" s="74"/>
      <c r="L62" s="74"/>
      <c r="M62" s="74"/>
      <c r="N62" s="74"/>
      <c r="O62" s="74"/>
      <c r="P62" s="74"/>
      <c r="Q62" s="5" t="str">
        <f>IF(OR(H62="",F62=""),"",IF(H62=F62,1,IF(H62&lt;F62,0,IF(H62-F62&lt;10,2,IF(H62&gt;F62,3,SE)))))</f>
        <v/>
      </c>
      <c r="T62" s="2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  <c r="AG62" s="5"/>
      <c r="AH62" s="5"/>
      <c r="AI62" s="5"/>
    </row>
    <row r="63" spans="3:39" x14ac:dyDescent="0.25">
      <c r="C63" s="5" t="str">
        <f>IF(OR(F63="",H63=""),"",IF(F63=H63,1,IF(F63&lt;H63,0,IF(F63-H63&lt;10,2,IF(F63&gt;H63,3,SE)))))</f>
        <v/>
      </c>
      <c r="D63" s="81" t="str">
        <f>V36</f>
        <v>14º CAMPEONATO ITALIANO</v>
      </c>
      <c r="E63" s="82"/>
      <c r="F63" s="28"/>
      <c r="G63" s="66" t="s">
        <v>21</v>
      </c>
      <c r="H63" s="28"/>
      <c r="I63" s="74" t="str">
        <f>V34</f>
        <v>15º CAMPEONATO ITALIANO</v>
      </c>
      <c r="J63" s="74"/>
      <c r="K63" s="74"/>
      <c r="L63" s="74"/>
      <c r="M63" s="74"/>
      <c r="N63" s="74"/>
      <c r="O63" s="74"/>
      <c r="P63" s="74"/>
      <c r="Q63" s="5" t="str">
        <f>IF(OR(H63="",F63=""),"",IF(H63=F63,1,IF(H63&lt;F63,0,IF(H63-F63&lt;10,2,IF(H63&gt;F63,3,SE)))))</f>
        <v/>
      </c>
      <c r="T63" s="2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5"/>
      <c r="AG63" s="5"/>
      <c r="AH63" s="5"/>
      <c r="AI63" s="5"/>
    </row>
    <row r="64" spans="3:39" ht="15.75" thickBot="1" x14ac:dyDescent="0.3">
      <c r="C64" s="5" t="str">
        <f>IF(OR(F64="",H64=""),"",IF(F64=H64,1,IF(F64&lt;H64,0,IF(F64-H64&lt;10,2,IF(F64&gt;H64,3,SE)))))</f>
        <v/>
      </c>
      <c r="D64" s="27"/>
      <c r="E64" s="27"/>
      <c r="F64" s="27"/>
      <c r="G64" s="27"/>
      <c r="H64" s="27"/>
      <c r="I64" s="27"/>
      <c r="J64" s="27"/>
      <c r="K64" s="27"/>
      <c r="L64" s="27"/>
      <c r="M64" s="27"/>
      <c r="N64" s="27"/>
      <c r="O64" s="27"/>
      <c r="P64" s="27"/>
      <c r="Q64" s="5" t="str">
        <f>IF(OR(H64="",F64=""),"",IF(H64=F64,1,IF(H64&lt;F64,0,IF(H64-F64&lt;10,2,IF(H64&gt;F64,3,SE)))))</f>
        <v/>
      </c>
      <c r="T64" s="2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</row>
    <row r="65" spans="3:35" x14ac:dyDescent="0.25">
      <c r="C65" s="5" t="str">
        <f>IF(OR(F65="",H65=""),"",IF(F65=H65,1,IF(F65&lt;H65,0,IF(F65-H65&lt;10,2,IF(F65&gt;H65,3,SE)))))</f>
        <v/>
      </c>
      <c r="D65" s="75" t="s">
        <v>36</v>
      </c>
      <c r="E65" s="76"/>
      <c r="F65" s="76"/>
      <c r="G65" s="76"/>
      <c r="H65" s="76"/>
      <c r="I65" s="76"/>
      <c r="J65" s="76"/>
      <c r="K65" s="76"/>
      <c r="L65" s="76"/>
      <c r="M65" s="76"/>
      <c r="N65" s="76"/>
      <c r="O65" s="76"/>
      <c r="P65" s="77"/>
      <c r="Q65" s="5" t="str">
        <f>IF(OR(H65="",F65=""),"",IF(H65=F65,1,IF(H65&lt;F65,0,IF(H65-F65&lt;10,2,IF(H65&gt;F65,3,SE)))))</f>
        <v/>
      </c>
      <c r="T65" s="2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  <c r="AF65" s="5"/>
      <c r="AG65" s="5"/>
      <c r="AH65" s="5"/>
      <c r="AI65" s="5"/>
    </row>
    <row r="66" spans="3:35" ht="15.75" thickBot="1" x14ac:dyDescent="0.3">
      <c r="C66" s="5" t="str">
        <f>IF(OR(F66="",H66=""),"",IF(F66=H66,1,IF(F66&lt;H66,0,IF(F66-H66&lt;10,2,IF(F66&gt;H66,3,SE)))))</f>
        <v/>
      </c>
      <c r="D66" s="78"/>
      <c r="E66" s="79"/>
      <c r="F66" s="79"/>
      <c r="G66" s="79"/>
      <c r="H66" s="79"/>
      <c r="I66" s="79"/>
      <c r="J66" s="79"/>
      <c r="K66" s="79"/>
      <c r="L66" s="79"/>
      <c r="M66" s="79"/>
      <c r="N66" s="79"/>
      <c r="O66" s="79"/>
      <c r="P66" s="80"/>
      <c r="Q66" s="5" t="str">
        <f>IF(OR(H66="",F66=""),"",IF(H66=F66,1,IF(H66&lt;F66,0,IF(H66-F66&lt;10,2,IF(H66&gt;F66,3,SE)))))</f>
        <v/>
      </c>
      <c r="T66" s="2"/>
      <c r="U66" s="5"/>
      <c r="V66" s="5"/>
      <c r="W66" s="5"/>
      <c r="X66" s="5"/>
      <c r="Y66" s="5"/>
      <c r="Z66" s="5"/>
      <c r="AA66" s="5"/>
      <c r="AB66" s="5"/>
      <c r="AC66" s="5"/>
      <c r="AD66" s="5"/>
      <c r="AE66" s="5"/>
      <c r="AF66" s="5"/>
      <c r="AG66" s="5"/>
      <c r="AH66" s="5"/>
      <c r="AI66" s="5"/>
    </row>
    <row r="67" spans="3:35" x14ac:dyDescent="0.25">
      <c r="C67" s="5" t="str">
        <f>IF(OR(F67="",H67=""),"",IF(F67=H67,1,IF(F67&lt;H67,0,IF(F67-H67&lt;10,2,IF(F67&gt;H67,3,SE)))))</f>
        <v/>
      </c>
      <c r="D67" s="27"/>
      <c r="E67" s="27"/>
      <c r="F67" s="27"/>
      <c r="G67" s="27"/>
      <c r="H67" s="27"/>
      <c r="I67" s="27"/>
      <c r="J67" s="27"/>
      <c r="K67" s="27"/>
      <c r="L67" s="27"/>
      <c r="M67" s="27"/>
      <c r="N67" s="27"/>
      <c r="O67" s="27"/>
      <c r="P67" s="27"/>
      <c r="Q67" s="5" t="str">
        <f>IF(OR(H67="",F67=""),"",IF(H67=F67,1,IF(H67&lt;F67,0,IF(H67-F67&lt;10,2,IF(H67&gt;F67,3,SE)))))</f>
        <v/>
      </c>
      <c r="T67" s="2"/>
      <c r="U67" s="5"/>
      <c r="V67" s="5"/>
      <c r="W67" s="5"/>
      <c r="X67" s="5"/>
      <c r="Y67" s="5"/>
      <c r="Z67" s="5"/>
      <c r="AA67" s="5"/>
      <c r="AB67" s="5"/>
      <c r="AC67" s="5"/>
      <c r="AD67" s="5"/>
      <c r="AE67" s="5"/>
      <c r="AF67" s="5"/>
      <c r="AG67" s="5"/>
      <c r="AH67" s="5"/>
      <c r="AI67" s="5"/>
    </row>
    <row r="68" spans="3:35" x14ac:dyDescent="0.25">
      <c r="C68" s="5" t="str">
        <f>IF(OR(F68="",H68=""),"",IF(F68=H68,1,IF(F68&lt;H68,0,IF(F68-H68&lt;10,2,IF(F68&gt;H68,3,SE)))))</f>
        <v/>
      </c>
      <c r="D68" s="74" t="str">
        <f>V39</f>
        <v>13º CAMPEONATO ESPANHOL</v>
      </c>
      <c r="E68" s="74"/>
      <c r="F68" s="28"/>
      <c r="G68" s="24" t="s">
        <v>21</v>
      </c>
      <c r="H68" s="28"/>
      <c r="I68" s="74" t="str">
        <f>V34</f>
        <v>15º CAMPEONATO ITALIANO</v>
      </c>
      <c r="J68" s="74"/>
      <c r="K68" s="74"/>
      <c r="L68" s="74"/>
      <c r="M68" s="74"/>
      <c r="N68" s="74"/>
      <c r="O68" s="74"/>
      <c r="P68" s="74"/>
      <c r="Q68" s="5" t="str">
        <f>IF(OR(H68="",F68=""),"",IF(H68=F68,1,IF(H68&lt;F68,0,IF(H68-F68&lt;10,2,IF(H68&gt;F68,3,SE)))))</f>
        <v/>
      </c>
      <c r="T68" s="2"/>
      <c r="U68" s="5"/>
      <c r="V68" s="5"/>
      <c r="W68" s="5"/>
      <c r="X68" s="5"/>
      <c r="Y68" s="5"/>
      <c r="Z68" s="5"/>
      <c r="AA68" s="5"/>
      <c r="AB68" s="5"/>
      <c r="AC68" s="5"/>
      <c r="AD68" s="5"/>
      <c r="AE68" s="5"/>
      <c r="AF68" s="5"/>
      <c r="AG68" s="5"/>
      <c r="AH68" s="5"/>
      <c r="AI68" s="5"/>
    </row>
    <row r="69" spans="3:35" x14ac:dyDescent="0.25">
      <c r="C69" s="5" t="str">
        <f>IF(OR(F69="",H69=""),"",IF(F69=H69,1,IF(F69&lt;H69,0,IF(F69-H69&lt;10,2,IF(F69&gt;H69,3,SE)))))</f>
        <v/>
      </c>
      <c r="D69" s="74" t="str">
        <f>V38</f>
        <v>13º CAMPEONATO ALEMÃO</v>
      </c>
      <c r="E69" s="74"/>
      <c r="F69" s="28"/>
      <c r="G69" s="24" t="s">
        <v>21</v>
      </c>
      <c r="H69" s="28"/>
      <c r="I69" s="74" t="str">
        <f>V35</f>
        <v>15º CAMPEONATO  INGLÊS</v>
      </c>
      <c r="J69" s="74"/>
      <c r="K69" s="74"/>
      <c r="L69" s="74"/>
      <c r="M69" s="74"/>
      <c r="N69" s="74"/>
      <c r="O69" s="74"/>
      <c r="P69" s="74"/>
      <c r="Q69" s="5" t="str">
        <f>IF(OR(H69="",F69=""),"",IF(H69=F69,1,IF(H69&lt;F69,0,IF(H69-F69&lt;10,2,IF(H69&gt;F69,3,SE)))))</f>
        <v/>
      </c>
      <c r="T69" s="2"/>
      <c r="U69" s="5"/>
      <c r="V69" s="5"/>
      <c r="W69" s="5"/>
      <c r="X69" s="5"/>
      <c r="Y69" s="5"/>
      <c r="Z69" s="5"/>
      <c r="AA69" s="5"/>
      <c r="AB69" s="5"/>
      <c r="AC69" s="5"/>
      <c r="AD69" s="5"/>
      <c r="AE69" s="5"/>
      <c r="AF69" s="5"/>
      <c r="AG69" s="5"/>
      <c r="AH69" s="5"/>
      <c r="AI69" s="5"/>
    </row>
    <row r="70" spans="3:35" x14ac:dyDescent="0.25">
      <c r="C70" s="5" t="str">
        <f>IF(OR(F70="",H70=""),"",IF(F70=H70,1,IF(F70&lt;H70,0,IF(F70-H70&lt;10,2,IF(F70&gt;H70,3,SE)))))</f>
        <v/>
      </c>
      <c r="D70" s="74" t="str">
        <f>V37</f>
        <v>14º CAMPEONATO INGLÊS</v>
      </c>
      <c r="E70" s="74"/>
      <c r="F70" s="28"/>
      <c r="G70" s="24" t="s">
        <v>21</v>
      </c>
      <c r="H70" s="28"/>
      <c r="I70" s="74" t="str">
        <f>V32</f>
        <v>16º CAMPEONATO ESPANHOL</v>
      </c>
      <c r="J70" s="74"/>
      <c r="K70" s="74"/>
      <c r="L70" s="74"/>
      <c r="M70" s="74"/>
      <c r="N70" s="74"/>
      <c r="O70" s="74"/>
      <c r="P70" s="74"/>
      <c r="Q70" s="5" t="str">
        <f>IF(OR(H70="",F70=""),"",IF(H70=F70,1,IF(H70&lt;F70,0,IF(H70-F70&lt;10,2,IF(H70&gt;F70,3,SE)))))</f>
        <v/>
      </c>
      <c r="T70" s="2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</row>
    <row r="71" spans="3:35" x14ac:dyDescent="0.25">
      <c r="C71" s="5" t="str">
        <f>IF(OR(F71="",H71=""),"",IF(F71=H71,1,IF(F71&lt;H71,0,IF(F71-H71&lt;10,2,IF(F71&gt;H71,3,SE)))))</f>
        <v/>
      </c>
      <c r="D71" s="74" t="str">
        <f>V36</f>
        <v>14º CAMPEONATO ITALIANO</v>
      </c>
      <c r="E71" s="74"/>
      <c r="F71" s="28"/>
      <c r="G71" s="24" t="s">
        <v>21</v>
      </c>
      <c r="H71" s="28"/>
      <c r="I71" s="74" t="str">
        <f>V33</f>
        <v>16º CAMPEONATO ALEMÃO</v>
      </c>
      <c r="J71" s="74"/>
      <c r="K71" s="74"/>
      <c r="L71" s="74"/>
      <c r="M71" s="74"/>
      <c r="N71" s="74"/>
      <c r="O71" s="74"/>
      <c r="P71" s="74"/>
      <c r="Q71" s="5" t="str">
        <f>IF(OR(H71="",F71=""),"",IF(H71=F71,1,IF(H71&lt;F71,0,IF(H71-F71&lt;10,2,IF(H71&gt;F71,3,SE)))))</f>
        <v/>
      </c>
      <c r="U71" s="5"/>
      <c r="V71" s="5"/>
      <c r="W71" s="5"/>
      <c r="X71" s="5"/>
      <c r="Y71" s="5"/>
      <c r="Z71" s="5"/>
      <c r="AA71" s="5"/>
      <c r="AB71" s="5"/>
      <c r="AC71" s="5"/>
      <c r="AD71" s="5"/>
      <c r="AE71" s="5"/>
      <c r="AF71" s="5"/>
      <c r="AG71" s="5"/>
      <c r="AH71" s="5"/>
      <c r="AI71" s="5"/>
    </row>
    <row r="72" spans="3:35" ht="15.75" thickBot="1" x14ac:dyDescent="0.3">
      <c r="C72" s="5" t="str">
        <f>IF(OR(F72="",H72=""),"",IF(F72=H72,1,IF(F72&lt;H72,0,IF(F72-H72&lt;10,2,IF(F72&gt;H72,3,SE)))))</f>
        <v/>
      </c>
      <c r="D72" s="27"/>
      <c r="E72" s="27"/>
      <c r="F72" s="27"/>
      <c r="G72" s="27"/>
      <c r="H72" s="27"/>
      <c r="I72" s="27"/>
      <c r="J72" s="27"/>
      <c r="K72" s="27"/>
      <c r="L72" s="27"/>
      <c r="M72" s="27"/>
      <c r="N72" s="27"/>
      <c r="O72" s="27"/>
      <c r="P72" s="27"/>
      <c r="Q72" s="5" t="str">
        <f>IF(OR(H72="",F72=""),"",IF(H72=F72,1,IF(H72&lt;F72,0,IF(H72-F72&lt;10,2,IF(H72&gt;F72,3,SE)))))</f>
        <v/>
      </c>
      <c r="U72" s="5"/>
      <c r="V72" s="5"/>
      <c r="W72" s="5"/>
      <c r="X72" s="5"/>
      <c r="Y72" s="5"/>
      <c r="Z72" s="5"/>
      <c r="AA72" s="5"/>
      <c r="AB72" s="5"/>
      <c r="AC72" s="5"/>
      <c r="AD72" s="5"/>
      <c r="AE72" s="5"/>
      <c r="AF72" s="5"/>
      <c r="AG72" s="5"/>
      <c r="AH72" s="5"/>
      <c r="AI72" s="5"/>
    </row>
    <row r="73" spans="3:35" x14ac:dyDescent="0.25">
      <c r="C73" s="5" t="str">
        <f>IF(OR(F73="",H73=""),"",IF(F73=H73,1,IF(F73&lt;H73,0,IF(F73-H73&lt;10,2,IF(F73&gt;H73,3,SE)))))</f>
        <v/>
      </c>
      <c r="D73" s="75" t="s">
        <v>37</v>
      </c>
      <c r="E73" s="76"/>
      <c r="F73" s="76"/>
      <c r="G73" s="76"/>
      <c r="H73" s="76"/>
      <c r="I73" s="76"/>
      <c r="J73" s="76"/>
      <c r="K73" s="76"/>
      <c r="L73" s="76"/>
      <c r="M73" s="76"/>
      <c r="N73" s="76"/>
      <c r="O73" s="76"/>
      <c r="P73" s="77"/>
      <c r="Q73" s="5" t="str">
        <f>IF(OR(H73="",F73=""),"",IF(H73=F73,1,IF(H73&lt;F73,0,IF(H73-F73&lt;10,2,IF(H73&gt;F73,3,SE)))))</f>
        <v/>
      </c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</row>
    <row r="74" spans="3:35" ht="15.75" thickBot="1" x14ac:dyDescent="0.3">
      <c r="C74" s="5" t="str">
        <f>IF(OR(F74="",H74=""),"",IF(F74=H74,1,IF(F74&lt;H74,0,IF(F74-H74&lt;10,2,IF(F74&gt;H74,3,SE)))))</f>
        <v/>
      </c>
      <c r="D74" s="78"/>
      <c r="E74" s="79"/>
      <c r="F74" s="79"/>
      <c r="G74" s="79"/>
      <c r="H74" s="79"/>
      <c r="I74" s="79"/>
      <c r="J74" s="79"/>
      <c r="K74" s="79"/>
      <c r="L74" s="79"/>
      <c r="M74" s="79"/>
      <c r="N74" s="79"/>
      <c r="O74" s="79"/>
      <c r="P74" s="80"/>
      <c r="Q74" s="5" t="str">
        <f>IF(OR(H74="",F74=""),"",IF(H74=F74,1,IF(H74&lt;F74,0,IF(H74-F74&lt;10,2,IF(H74&gt;F74,3,SE)))))</f>
        <v/>
      </c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</row>
    <row r="75" spans="3:35" x14ac:dyDescent="0.25">
      <c r="C75" s="5" t="str">
        <f>IF(OR(F75="",H75=""),"",IF(F75=H75,1,IF(F75&lt;H75,0,IF(F75-H75&lt;10,2,IF(F75&gt;H75,3,SE)))))</f>
        <v/>
      </c>
      <c r="D75" s="27"/>
      <c r="E75" s="27"/>
      <c r="F75" s="27"/>
      <c r="G75" s="27"/>
      <c r="H75" s="27"/>
      <c r="I75" s="27"/>
      <c r="J75" s="27"/>
      <c r="K75" s="27"/>
      <c r="L75" s="27"/>
      <c r="M75" s="27"/>
      <c r="N75" s="27"/>
      <c r="O75" s="27"/>
      <c r="P75" s="27"/>
      <c r="Q75" s="5" t="str">
        <f>IF(OR(H75="",F75=""),"",IF(H75=F75,1,IF(H75&lt;F75,0,IF(H75-F75&lt;10,2,IF(H75&gt;F75,3,SE)))))</f>
        <v/>
      </c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</row>
    <row r="76" spans="3:35" x14ac:dyDescent="0.25">
      <c r="C76" s="5" t="str">
        <f>IF(OR(F76="",H76=""),"",IF(F76=H76,1,IF(F76&lt;H76,0,IF(F76-H76&lt;10,2,IF(F76&gt;H76,3,SE)))))</f>
        <v/>
      </c>
      <c r="D76" s="74" t="str">
        <f>V39</f>
        <v>13º CAMPEONATO ESPANHOL</v>
      </c>
      <c r="E76" s="74"/>
      <c r="F76" s="28"/>
      <c r="G76" s="24" t="s">
        <v>21</v>
      </c>
      <c r="H76" s="28"/>
      <c r="I76" s="74" t="str">
        <f>V36</f>
        <v>14º CAMPEONATO ITALIANO</v>
      </c>
      <c r="J76" s="74"/>
      <c r="K76" s="74"/>
      <c r="L76" s="74"/>
      <c r="M76" s="74"/>
      <c r="N76" s="74"/>
      <c r="O76" s="74"/>
      <c r="P76" s="74"/>
      <c r="Q76" s="5" t="str">
        <f>IF(OR(H76="",F76=""),"",IF(H76=F76,1,IF(H76&lt;F76,0,IF(H76-F76&lt;10,2,IF(H76&gt;F76,3,SE)))))</f>
        <v/>
      </c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</row>
    <row r="77" spans="3:35" x14ac:dyDescent="0.25">
      <c r="C77" s="5" t="str">
        <f>IF(OR(F77="",H77=""),"",IF(F77=H77,1,IF(F77&lt;H77,0,IF(F77-H77&lt;10,2,IF(F77&gt;H77,3,SE)))))</f>
        <v/>
      </c>
      <c r="D77" s="74" t="str">
        <f>V38</f>
        <v>13º CAMPEONATO ALEMÃO</v>
      </c>
      <c r="E77" s="74"/>
      <c r="F77" s="28"/>
      <c r="G77" s="24" t="s">
        <v>21</v>
      </c>
      <c r="H77" s="28"/>
      <c r="I77" s="74" t="str">
        <f>V37</f>
        <v>14º CAMPEONATO INGLÊS</v>
      </c>
      <c r="J77" s="74"/>
      <c r="K77" s="74"/>
      <c r="L77" s="74"/>
      <c r="M77" s="74"/>
      <c r="N77" s="74"/>
      <c r="O77" s="74"/>
      <c r="P77" s="74"/>
      <c r="Q77" s="5" t="str">
        <f>IF(OR(H77="",F77=""),"",IF(H77=F77,1,IF(H77&lt;F77,0,IF(H77-F77&lt;10,2,IF(H77&gt;F77,3,SE)))))</f>
        <v/>
      </c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</row>
    <row r="78" spans="3:35" x14ac:dyDescent="0.25">
      <c r="C78" s="5" t="str">
        <f>IF(OR(F78="",H78=""),"",IF(F78=H78,1,IF(F78&lt;H78,0,IF(F78-H78&lt;10,2,IF(F78&gt;H78,3,SE)))))</f>
        <v/>
      </c>
      <c r="D78" s="74" t="str">
        <f>V35</f>
        <v>15º CAMPEONATO  INGLÊS</v>
      </c>
      <c r="E78" s="74"/>
      <c r="F78" s="28"/>
      <c r="G78" s="24" t="s">
        <v>21</v>
      </c>
      <c r="H78" s="28"/>
      <c r="I78" s="74" t="str">
        <f>V32</f>
        <v>16º CAMPEONATO ESPANHOL</v>
      </c>
      <c r="J78" s="74"/>
      <c r="K78" s="74"/>
      <c r="L78" s="74"/>
      <c r="M78" s="74"/>
      <c r="N78" s="74"/>
      <c r="O78" s="74"/>
      <c r="P78" s="74"/>
      <c r="Q78" s="5" t="str">
        <f>IF(OR(H78="",F78=""),"",IF(H78=F78,1,IF(H78&lt;F78,0,IF(H78-F78&lt;10,2,IF(H78&gt;F78,3,SE)))))</f>
        <v/>
      </c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</row>
    <row r="79" spans="3:35" x14ac:dyDescent="0.25">
      <c r="C79" s="5" t="str">
        <f>IF(OR(F79="",H79=""),"",IF(F79=H79,1,IF(F79&lt;H79,0,IF(F79-H79&lt;10,2,IF(F79&gt;H79,3,SE)))))</f>
        <v/>
      </c>
      <c r="D79" s="74" t="str">
        <f>V34</f>
        <v>15º CAMPEONATO ITALIANO</v>
      </c>
      <c r="E79" s="74"/>
      <c r="F79" s="28"/>
      <c r="G79" s="24" t="s">
        <v>21</v>
      </c>
      <c r="H79" s="28"/>
      <c r="I79" s="74" t="str">
        <f>V33</f>
        <v>16º CAMPEONATO ALEMÃO</v>
      </c>
      <c r="J79" s="74"/>
      <c r="K79" s="74"/>
      <c r="L79" s="74"/>
      <c r="M79" s="74"/>
      <c r="N79" s="74"/>
      <c r="O79" s="74"/>
      <c r="P79" s="74"/>
      <c r="Q79" s="5" t="str">
        <f>IF(OR(H79="",F79=""),"",IF(H79=F79,1,IF(H79&lt;F79,0,IF(H79-F79&lt;10,2,IF(H79&gt;F79,3,SE)))))</f>
        <v/>
      </c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</row>
    <row r="80" spans="3:35" ht="15.75" thickBot="1" x14ac:dyDescent="0.3">
      <c r="C80" s="5" t="str">
        <f>IF(OR(F80="",H80=""),"",IF(F80=H80,1,IF(F80&lt;H80,0,IF(F80-H80&lt;10,2,IF(F80&gt;H80,3,SE)))))</f>
        <v/>
      </c>
      <c r="D80" s="27"/>
      <c r="E80" s="27"/>
      <c r="F80" s="27"/>
      <c r="G80" s="27"/>
      <c r="H80" s="27"/>
      <c r="I80" s="27"/>
      <c r="J80" s="27"/>
      <c r="K80" s="27"/>
      <c r="L80" s="27"/>
      <c r="M80" s="27"/>
      <c r="N80" s="27"/>
      <c r="O80" s="27"/>
      <c r="P80" s="27"/>
      <c r="Q80" s="5" t="str">
        <f>IF(OR(H80="",F80=""),"",IF(H80=F80,1,IF(H80&lt;F80,0,IF(H80-F80&lt;10,2,IF(H80&gt;F80,3,SE)))))</f>
        <v/>
      </c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</row>
    <row r="81" spans="3:35" x14ac:dyDescent="0.25">
      <c r="C81" s="5" t="str">
        <f>IF(OR(F81="",H81=""),"",IF(F81=H81,1,IF(F81&lt;H81,0,IF(F81-H81&lt;10,2,IF(F81&gt;H81,3,SE)))))</f>
        <v/>
      </c>
      <c r="D81" s="75" t="s">
        <v>38</v>
      </c>
      <c r="E81" s="76"/>
      <c r="F81" s="76"/>
      <c r="G81" s="76"/>
      <c r="H81" s="76"/>
      <c r="I81" s="76"/>
      <c r="J81" s="76"/>
      <c r="K81" s="76"/>
      <c r="L81" s="76"/>
      <c r="M81" s="76"/>
      <c r="N81" s="76"/>
      <c r="O81" s="76"/>
      <c r="P81" s="77"/>
      <c r="Q81" s="5" t="str">
        <f>IF(OR(H81="",F81=""),"",IF(H81=F81,1,IF(H81&lt;F81,0,IF(H81-F81&lt;10,2,IF(H81&gt;F81,3,SE)))))</f>
        <v/>
      </c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</row>
    <row r="82" spans="3:35" ht="15.75" thickBot="1" x14ac:dyDescent="0.3">
      <c r="C82" s="5" t="str">
        <f>IF(OR(F82="",H82=""),"",IF(F82=H82,1,IF(F82&lt;H82,0,IF(F82-H82&lt;10,2,IF(F82&gt;H82,3,SE)))))</f>
        <v/>
      </c>
      <c r="D82" s="78"/>
      <c r="E82" s="79"/>
      <c r="F82" s="79"/>
      <c r="G82" s="79"/>
      <c r="H82" s="79"/>
      <c r="I82" s="79"/>
      <c r="J82" s="79"/>
      <c r="K82" s="79"/>
      <c r="L82" s="79"/>
      <c r="M82" s="79"/>
      <c r="N82" s="79"/>
      <c r="O82" s="79"/>
      <c r="P82" s="80"/>
      <c r="Q82" s="5" t="str">
        <f>IF(OR(H82="",F82=""),"",IF(H82=F82,1,IF(H82&lt;F82,0,IF(H82-F82&lt;10,2,IF(H82&gt;F82,3,SE)))))</f>
        <v/>
      </c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</row>
    <row r="83" spans="3:35" x14ac:dyDescent="0.25">
      <c r="C83" s="5" t="str">
        <f>IF(OR(F83="",H83=""),"",IF(F83=H83,1,IF(F83&lt;H83,0,IF(F83-H83&lt;10,2,IF(F83&gt;H83,3,SE)))))</f>
        <v/>
      </c>
      <c r="D83" s="27"/>
      <c r="E83" s="27"/>
      <c r="F83" s="27"/>
      <c r="G83" s="27"/>
      <c r="H83" s="27"/>
      <c r="I83" s="27"/>
      <c r="J83" s="27"/>
      <c r="K83" s="27"/>
      <c r="L83" s="27"/>
      <c r="M83" s="27"/>
      <c r="N83" s="27"/>
      <c r="O83" s="27"/>
      <c r="P83" s="27"/>
      <c r="Q83" s="5" t="str">
        <f>IF(OR(H83="",F83=""),"",IF(H83=F83,1,IF(H83&lt;F83,0,IF(H83-F83&lt;10,2,IF(H83&gt;F83,3,SE)))))</f>
        <v/>
      </c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</row>
    <row r="84" spans="3:35" x14ac:dyDescent="0.25">
      <c r="C84" s="5" t="str">
        <f>IF(OR(F84="",H84=""),"",IF(F84=H84,1,IF(F84&lt;H84,0,IF(F84-H84&lt;10,2,IF(F84&gt;H84,3,SE)))))</f>
        <v/>
      </c>
      <c r="D84" s="74" t="str">
        <f>V39</f>
        <v>13º CAMPEONATO ESPANHOL</v>
      </c>
      <c r="E84" s="74"/>
      <c r="F84" s="28"/>
      <c r="G84" s="24" t="s">
        <v>21</v>
      </c>
      <c r="H84" s="28"/>
      <c r="I84" s="74" t="str">
        <f>V37</f>
        <v>14º CAMPEONATO INGLÊS</v>
      </c>
      <c r="J84" s="74"/>
      <c r="K84" s="74"/>
      <c r="L84" s="74"/>
      <c r="M84" s="74"/>
      <c r="N84" s="74"/>
      <c r="O84" s="74"/>
      <c r="P84" s="74"/>
      <c r="Q84" s="5" t="str">
        <f>IF(OR(H84="",F84=""),"",IF(H84=F84,1,IF(H84&lt;F84,0,IF(H84-F84&lt;10,2,IF(H84&gt;F84,3,SE)))))</f>
        <v/>
      </c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</row>
    <row r="85" spans="3:35" x14ac:dyDescent="0.25">
      <c r="C85" s="5" t="str">
        <f>IF(OR(F85="",H85=""),"",IF(F85=H85,1,IF(F85&lt;H85,0,IF(F85-H85&lt;10,2,IF(F85&gt;H85,3,SE)))))</f>
        <v/>
      </c>
      <c r="D85" s="74" t="str">
        <f>V38</f>
        <v>13º CAMPEONATO ALEMÃO</v>
      </c>
      <c r="E85" s="74"/>
      <c r="F85" s="28"/>
      <c r="G85" s="24" t="s">
        <v>21</v>
      </c>
      <c r="H85" s="28"/>
      <c r="I85" s="74" t="str">
        <f>V36</f>
        <v>14º CAMPEONATO ITALIANO</v>
      </c>
      <c r="J85" s="74"/>
      <c r="K85" s="74"/>
      <c r="L85" s="74"/>
      <c r="M85" s="74"/>
      <c r="N85" s="74"/>
      <c r="O85" s="74"/>
      <c r="P85" s="74"/>
      <c r="Q85" s="5" t="str">
        <f>IF(OR(H85="",F85=""),"",IF(H85=F85,1,IF(H85&lt;F85,0,IF(H85-F85&lt;10,2,IF(H85&gt;F85,3,SE)))))</f>
        <v/>
      </c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</row>
    <row r="86" spans="3:35" x14ac:dyDescent="0.25">
      <c r="C86" s="5" t="str">
        <f>IF(OR(F86="",H86=""),"",IF(F86=H86,1,IF(F86&lt;H86,0,IF(F86-H86&lt;10,2,IF(F86&gt;H86,3,SE)))))</f>
        <v/>
      </c>
      <c r="D86" s="74" t="str">
        <f>V35</f>
        <v>15º CAMPEONATO  INGLÊS</v>
      </c>
      <c r="E86" s="74"/>
      <c r="F86" s="28"/>
      <c r="G86" s="24" t="s">
        <v>21</v>
      </c>
      <c r="H86" s="28"/>
      <c r="I86" s="74" t="str">
        <f>V33</f>
        <v>16º CAMPEONATO ALEMÃO</v>
      </c>
      <c r="J86" s="74"/>
      <c r="K86" s="74"/>
      <c r="L86" s="74"/>
      <c r="M86" s="74"/>
      <c r="N86" s="74"/>
      <c r="O86" s="74"/>
      <c r="P86" s="74"/>
      <c r="Q86" s="5" t="str">
        <f>IF(OR(H86="",F86=""),"",IF(H86=F86,1,IF(H86&lt;F86,0,IF(H86-F86&lt;10,2,IF(H86&gt;F86,3,SE)))))</f>
        <v/>
      </c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</row>
    <row r="87" spans="3:35" x14ac:dyDescent="0.25">
      <c r="C87" s="5" t="str">
        <f>IF(OR(F87="",H87=""),"",IF(F87=H87,1,IF(F87&lt;H87,0,IF(F87-H87&lt;10,2,IF(F87&gt;H87,3,SE)))))</f>
        <v/>
      </c>
      <c r="D87" s="74" t="str">
        <f>V34</f>
        <v>15º CAMPEONATO ITALIANO</v>
      </c>
      <c r="E87" s="74"/>
      <c r="F87" s="28"/>
      <c r="G87" s="24" t="s">
        <v>21</v>
      </c>
      <c r="H87" s="28"/>
      <c r="I87" s="74" t="str">
        <f>V32</f>
        <v>16º CAMPEONATO ESPANHOL</v>
      </c>
      <c r="J87" s="74"/>
      <c r="K87" s="74"/>
      <c r="L87" s="74"/>
      <c r="M87" s="74"/>
      <c r="N87" s="74"/>
      <c r="O87" s="74"/>
      <c r="P87" s="74"/>
      <c r="Q87" s="5" t="str">
        <f>IF(OR(H87="",F87=""),"",IF(H87=F87,1,IF(H87&lt;F87,0,IF(H87-F87&lt;10,2,IF(H87&gt;F87,3,SE)))))</f>
        <v/>
      </c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</row>
    <row r="88" spans="3:35" ht="15.75" thickBot="1" x14ac:dyDescent="0.3">
      <c r="C88" s="5" t="str">
        <f>IF(OR(F88="",H88=""),"",IF(F88=H88,1,IF(F88&lt;H88,0,IF(F88-H88&lt;10,2,IF(F88&gt;H88,3,SE)))))</f>
        <v/>
      </c>
      <c r="D88" s="27"/>
      <c r="E88" s="27"/>
      <c r="F88" s="27"/>
      <c r="G88" s="27"/>
      <c r="H88" s="27"/>
      <c r="I88" s="27"/>
      <c r="J88" s="27"/>
      <c r="K88" s="27"/>
      <c r="L88" s="27"/>
      <c r="M88" s="27"/>
      <c r="N88" s="27"/>
      <c r="O88" s="27"/>
      <c r="P88" s="27"/>
      <c r="Q88" s="5" t="str">
        <f>IF(OR(H88="",F88=""),"",IF(H88=F88,1,IF(H88&lt;F88,0,IF(H88-F88&lt;10,2,IF(H88&gt;F88,3,SE)))))</f>
        <v/>
      </c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</row>
    <row r="89" spans="3:35" x14ac:dyDescent="0.25">
      <c r="C89" s="5" t="str">
        <f>IF(OR(F89="",H89=""),"",IF(F89=H89,1,IF(F89&lt;H89,0,IF(F89-H89&lt;10,2,IF(F89&gt;H89,3,SE)))))</f>
        <v/>
      </c>
      <c r="D89" s="75" t="s">
        <v>39</v>
      </c>
      <c r="E89" s="76"/>
      <c r="F89" s="76"/>
      <c r="G89" s="76"/>
      <c r="H89" s="76"/>
      <c r="I89" s="76"/>
      <c r="J89" s="76"/>
      <c r="K89" s="76"/>
      <c r="L89" s="76"/>
      <c r="M89" s="76"/>
      <c r="N89" s="76"/>
      <c r="O89" s="76"/>
      <c r="P89" s="77"/>
      <c r="Q89" s="5" t="str">
        <f>IF(OR(H89="",F89=""),"",IF(H89=F89,1,IF(H89&lt;F89,0,IF(H89-F89&lt;10,2,IF(H89&gt;F89,3,SE)))))</f>
        <v/>
      </c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</row>
    <row r="90" spans="3:35" ht="15.75" thickBot="1" x14ac:dyDescent="0.3">
      <c r="C90" s="5" t="str">
        <f>IF(OR(F90="",H90=""),"",IF(F90=H90,1,IF(F90&lt;H90,0,IF(F90-H90&lt;10,2,IF(F90&gt;H90,3,SE)))))</f>
        <v/>
      </c>
      <c r="D90" s="78"/>
      <c r="E90" s="79"/>
      <c r="F90" s="79"/>
      <c r="G90" s="79"/>
      <c r="H90" s="79"/>
      <c r="I90" s="79"/>
      <c r="J90" s="79"/>
      <c r="K90" s="79"/>
      <c r="L90" s="79"/>
      <c r="M90" s="79"/>
      <c r="N90" s="79"/>
      <c r="O90" s="79"/>
      <c r="P90" s="80"/>
      <c r="Q90" s="5" t="str">
        <f>IF(OR(H90="",F90=""),"",IF(H90=F90,1,IF(H90&lt;F90,0,IF(H90-F90&lt;10,2,IF(H90&gt;F90,3,SE)))))</f>
        <v/>
      </c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</row>
    <row r="91" spans="3:35" x14ac:dyDescent="0.25">
      <c r="C91" s="5" t="str">
        <f>IF(OR(F91="",H91=""),"",IF(F91=H91,1,IF(F91&lt;H91,0,IF(F91-H91&lt;10,2,IF(F91&gt;H91,3,SE)))))</f>
        <v/>
      </c>
      <c r="D91" s="27"/>
      <c r="E91" s="27"/>
      <c r="F91" s="27"/>
      <c r="G91" s="27"/>
      <c r="H91" s="27"/>
      <c r="I91" s="27"/>
      <c r="J91" s="27"/>
      <c r="K91" s="27"/>
      <c r="L91" s="27"/>
      <c r="M91" s="27"/>
      <c r="N91" s="27"/>
      <c r="O91" s="27"/>
      <c r="P91" s="27"/>
      <c r="Q91" s="5" t="str">
        <f>IF(OR(H91="",F91=""),"",IF(H91=F91,1,IF(H91&lt;F91,0,IF(H91-F91&lt;10,2,IF(H91&gt;F91,3,SE)))))</f>
        <v/>
      </c>
      <c r="U91" s="5"/>
      <c r="V91" s="5"/>
      <c r="W91" s="5"/>
      <c r="X91" s="5"/>
      <c r="Y91" s="5"/>
      <c r="Z91" s="5"/>
      <c r="AA91" s="5"/>
      <c r="AB91" s="5"/>
      <c r="AC91" s="5"/>
      <c r="AD91" s="5"/>
      <c r="AE91" s="5"/>
      <c r="AF91" s="5"/>
      <c r="AG91" s="5"/>
      <c r="AH91" s="5"/>
      <c r="AI91" s="5"/>
    </row>
    <row r="92" spans="3:35" x14ac:dyDescent="0.25">
      <c r="C92" s="5" t="str">
        <f>IF(OR(F92="",H92=""),"",IF(F92=H92,1,IF(F92&lt;H92,0,IF(F92-H92&lt;10,2,IF(F92&gt;H92,3,SE)))))</f>
        <v/>
      </c>
      <c r="D92" s="74" t="str">
        <f>V39</f>
        <v>13º CAMPEONATO ESPANHOL</v>
      </c>
      <c r="E92" s="74"/>
      <c r="F92" s="28"/>
      <c r="G92" s="24" t="s">
        <v>21</v>
      </c>
      <c r="H92" s="28"/>
      <c r="I92" s="74" t="str">
        <f>V38</f>
        <v>13º CAMPEONATO ALEMÃO</v>
      </c>
      <c r="J92" s="74"/>
      <c r="K92" s="74"/>
      <c r="L92" s="74"/>
      <c r="M92" s="74"/>
      <c r="N92" s="74"/>
      <c r="O92" s="74"/>
      <c r="P92" s="74"/>
      <c r="Q92" s="5" t="str">
        <f>IF(OR(H92="",F92=""),"",IF(H92=F92,1,IF(H92&lt;F92,0,IF(H92-F92&lt;10,2,IF(H92&gt;F92,3,SE)))))</f>
        <v/>
      </c>
      <c r="U92" s="5"/>
      <c r="V92" s="5"/>
      <c r="W92" s="5"/>
      <c r="X92" s="5"/>
      <c r="Y92" s="5"/>
      <c r="Z92" s="5"/>
      <c r="AA92" s="5"/>
      <c r="AB92" s="5"/>
      <c r="AC92" s="5"/>
      <c r="AD92" s="5"/>
      <c r="AE92" s="5"/>
      <c r="AF92" s="5"/>
      <c r="AG92" s="5"/>
      <c r="AH92" s="5"/>
      <c r="AI92" s="5"/>
    </row>
    <row r="93" spans="3:35" x14ac:dyDescent="0.25">
      <c r="C93" s="5" t="str">
        <f>IF(OR(F93="",H93=""),"",IF(F93=H93,1,IF(F93&lt;H93,0,IF(F93-H93&lt;10,2,IF(F93&gt;H93,3,SE)))))</f>
        <v/>
      </c>
      <c r="D93" s="74" t="str">
        <f>V37</f>
        <v>14º CAMPEONATO INGLÊS</v>
      </c>
      <c r="E93" s="74"/>
      <c r="F93" s="28"/>
      <c r="G93" s="24" t="s">
        <v>21</v>
      </c>
      <c r="H93" s="28"/>
      <c r="I93" s="74" t="str">
        <f>V36</f>
        <v>14º CAMPEONATO ITALIANO</v>
      </c>
      <c r="J93" s="74"/>
      <c r="K93" s="74"/>
      <c r="L93" s="74"/>
      <c r="M93" s="74"/>
      <c r="N93" s="74"/>
      <c r="O93" s="74"/>
      <c r="P93" s="74"/>
      <c r="Q93" s="5" t="str">
        <f>IF(OR(H93="",F93=""),"",IF(H93=F93,1,IF(H93&lt;F93,0,IF(H93-F93&lt;10,2,IF(H93&gt;F93,3,SE)))))</f>
        <v/>
      </c>
      <c r="U93" s="5"/>
      <c r="V93" s="5"/>
      <c r="W93" s="5"/>
      <c r="X93" s="5"/>
      <c r="Y93" s="5"/>
      <c r="Z93" s="5"/>
      <c r="AA93" s="5"/>
      <c r="AB93" s="5"/>
      <c r="AC93" s="5"/>
      <c r="AD93" s="5"/>
      <c r="AE93" s="5"/>
      <c r="AF93" s="5"/>
      <c r="AG93" s="5"/>
      <c r="AH93" s="5"/>
      <c r="AI93" s="5"/>
    </row>
    <row r="94" spans="3:35" x14ac:dyDescent="0.25">
      <c r="C94" s="5" t="str">
        <f>IF(OR(F94="",H94=""),"",IF(F94=H94,1,IF(F94&lt;H94,0,IF(F94-H94&lt;10,2,IF(F94&gt;H94,3,SE)))))</f>
        <v/>
      </c>
      <c r="D94" s="74" t="str">
        <f>V35</f>
        <v>15º CAMPEONATO  INGLÊS</v>
      </c>
      <c r="E94" s="74"/>
      <c r="F94" s="28"/>
      <c r="G94" s="24" t="s">
        <v>21</v>
      </c>
      <c r="H94" s="28"/>
      <c r="I94" s="74" t="str">
        <f>V34</f>
        <v>15º CAMPEONATO ITALIANO</v>
      </c>
      <c r="J94" s="74"/>
      <c r="K94" s="74"/>
      <c r="L94" s="74"/>
      <c r="M94" s="74"/>
      <c r="N94" s="74"/>
      <c r="O94" s="74"/>
      <c r="P94" s="74"/>
      <c r="Q94" s="5" t="str">
        <f>IF(OR(H94="",F94=""),"",IF(H94=F94,1,IF(H94&lt;F94,0,IF(H94-F94&lt;10,2,IF(H94&gt;F94,3,SE)))))</f>
        <v/>
      </c>
      <c r="U94" s="5"/>
      <c r="V94" s="5"/>
      <c r="W94" s="5"/>
      <c r="X94" s="5"/>
      <c r="Y94" s="5"/>
      <c r="Z94" s="5"/>
      <c r="AA94" s="5"/>
      <c r="AB94" s="5"/>
      <c r="AC94" s="5"/>
      <c r="AD94" s="5"/>
      <c r="AE94" s="5"/>
      <c r="AF94" s="5"/>
      <c r="AG94" s="5"/>
      <c r="AH94" s="5"/>
      <c r="AI94" s="5"/>
    </row>
    <row r="95" spans="3:35" x14ac:dyDescent="0.25">
      <c r="C95" s="5" t="str">
        <f>IF(OR(F95="",H95=""),"",IF(F95=H95,1,IF(F95&lt;H95,0,IF(F95-H95&lt;10,2,IF(F95&gt;H95,3,SE)))))</f>
        <v/>
      </c>
      <c r="D95" s="74" t="str">
        <f>V33</f>
        <v>16º CAMPEONATO ALEMÃO</v>
      </c>
      <c r="E95" s="74"/>
      <c r="F95" s="28"/>
      <c r="G95" s="24" t="s">
        <v>21</v>
      </c>
      <c r="H95" s="28"/>
      <c r="I95" s="74" t="str">
        <f>V32</f>
        <v>16º CAMPEONATO ESPANHOL</v>
      </c>
      <c r="J95" s="74"/>
      <c r="K95" s="74"/>
      <c r="L95" s="74"/>
      <c r="M95" s="74"/>
      <c r="N95" s="74"/>
      <c r="O95" s="74"/>
      <c r="P95" s="74"/>
      <c r="Q95" s="5" t="str">
        <f>IF(OR(H95="",F95=""),"",IF(H95=F95,1,IF(H95&lt;F95,0,IF(H95-F95&lt;10,2,IF(H95&gt;F95,3,SE)))))</f>
        <v/>
      </c>
      <c r="U95" s="5"/>
      <c r="V95" s="5"/>
      <c r="W95" s="5"/>
      <c r="X95" s="5"/>
      <c r="Y95" s="5"/>
      <c r="Z95" s="5"/>
      <c r="AA95" s="5"/>
      <c r="AB95" s="5"/>
      <c r="AC95" s="5"/>
      <c r="AD95" s="5"/>
      <c r="AE95" s="5"/>
      <c r="AF95" s="5"/>
      <c r="AG95" s="5"/>
      <c r="AH95" s="5"/>
      <c r="AI95" s="5"/>
    </row>
    <row r="96" spans="3:35" x14ac:dyDescent="0.25">
      <c r="C96" s="5" t="str">
        <f>IF(OR(F96="",H96=""),"",IF(F96=H96,1,IF(F96&lt;H96,0,IF(F96-H96&lt;10,2,IF(F96&gt;H96,3,SE)))))</f>
        <v/>
      </c>
      <c r="D96" s="27"/>
      <c r="E96" s="27"/>
      <c r="F96" s="27"/>
      <c r="G96" s="27"/>
      <c r="H96" s="27"/>
      <c r="I96" s="27"/>
      <c r="J96" s="27"/>
      <c r="K96" s="27"/>
      <c r="L96" s="27"/>
      <c r="M96" s="27"/>
      <c r="N96" s="27"/>
      <c r="O96" s="27"/>
      <c r="P96" s="27"/>
      <c r="Q96" s="5" t="str">
        <f>IF(OR(H96="",F96=""),"",IF(H96=F96,1,IF(H96&lt;F96,0,IF(H96-F96&lt;10,2,IF(H96&gt;F96,3,SE)))))</f>
        <v/>
      </c>
      <c r="U96" s="5"/>
      <c r="V96" s="5"/>
      <c r="W96" s="5"/>
      <c r="X96" s="5"/>
      <c r="Y96" s="5"/>
      <c r="Z96" s="5"/>
      <c r="AA96" s="5"/>
      <c r="AB96" s="5"/>
      <c r="AC96" s="5"/>
      <c r="AD96" s="5"/>
      <c r="AE96" s="5"/>
      <c r="AF96" s="5"/>
      <c r="AG96" s="5"/>
      <c r="AH96" s="5"/>
      <c r="AI96" s="5"/>
    </row>
  </sheetData>
  <sheetProtection password="EE74" sheet="1" objects="1" scenarios="1"/>
  <mergeCells count="69">
    <mergeCell ref="AJ31:AK31"/>
    <mergeCell ref="AL31:AM31"/>
    <mergeCell ref="D46:E46"/>
    <mergeCell ref="I46:P46"/>
    <mergeCell ref="B14:Q16"/>
    <mergeCell ref="B18:Q20"/>
    <mergeCell ref="D22:P25"/>
    <mergeCell ref="D29:O30"/>
    <mergeCell ref="D41:P42"/>
    <mergeCell ref="D44:E44"/>
    <mergeCell ref="I44:P44"/>
    <mergeCell ref="D45:E45"/>
    <mergeCell ref="I45:P45"/>
    <mergeCell ref="D60:E60"/>
    <mergeCell ref="I60:P60"/>
    <mergeCell ref="D47:E47"/>
    <mergeCell ref="I47:P47"/>
    <mergeCell ref="D49:P50"/>
    <mergeCell ref="D52:E52"/>
    <mergeCell ref="I52:P52"/>
    <mergeCell ref="D53:E53"/>
    <mergeCell ref="I53:P53"/>
    <mergeCell ref="D54:E54"/>
    <mergeCell ref="I54:P54"/>
    <mergeCell ref="D55:E55"/>
    <mergeCell ref="I55:P55"/>
    <mergeCell ref="D57:P58"/>
    <mergeCell ref="D70:E70"/>
    <mergeCell ref="I70:P70"/>
    <mergeCell ref="D61:E61"/>
    <mergeCell ref="I61:P61"/>
    <mergeCell ref="D62:E62"/>
    <mergeCell ref="I62:P62"/>
    <mergeCell ref="D63:E63"/>
    <mergeCell ref="I63:P63"/>
    <mergeCell ref="D65:P66"/>
    <mergeCell ref="D68:E68"/>
    <mergeCell ref="I68:P68"/>
    <mergeCell ref="D69:E69"/>
    <mergeCell ref="I69:P69"/>
    <mergeCell ref="D84:E84"/>
    <mergeCell ref="I84:P84"/>
    <mergeCell ref="D71:E71"/>
    <mergeCell ref="I71:P71"/>
    <mergeCell ref="D73:P74"/>
    <mergeCell ref="D76:E76"/>
    <mergeCell ref="I76:P76"/>
    <mergeCell ref="D77:E77"/>
    <mergeCell ref="I77:P77"/>
    <mergeCell ref="D78:E78"/>
    <mergeCell ref="I78:P78"/>
    <mergeCell ref="D79:E79"/>
    <mergeCell ref="I79:P79"/>
    <mergeCell ref="D81:P82"/>
    <mergeCell ref="D85:E85"/>
    <mergeCell ref="I85:P85"/>
    <mergeCell ref="D86:E86"/>
    <mergeCell ref="I86:P86"/>
    <mergeCell ref="D87:E87"/>
    <mergeCell ref="I87:P87"/>
    <mergeCell ref="D95:E95"/>
    <mergeCell ref="I95:P95"/>
    <mergeCell ref="D89:P90"/>
    <mergeCell ref="D92:E92"/>
    <mergeCell ref="I92:P92"/>
    <mergeCell ref="D93:E93"/>
    <mergeCell ref="I93:P93"/>
    <mergeCell ref="D94:E94"/>
    <mergeCell ref="I94:P94"/>
  </mergeCells>
  <pageMargins left="0.511811024" right="0.511811024" top="0.78740157499999996" bottom="0.78740157499999996" header="0.31496062000000002" footer="0.31496062000000002"/>
  <pageSetup paperSize="9" orientation="portrait" vertic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E334"/>
  <sheetViews>
    <sheetView showGridLines="0" showRowColHeaders="0" topLeftCell="A144" workbookViewId="0">
      <selection activeCell="V327" sqref="V327"/>
    </sheetView>
  </sheetViews>
  <sheetFormatPr defaultRowHeight="15.75" customHeight="1" x14ac:dyDescent="0.25"/>
  <cols>
    <col min="3" max="3" width="5.140625" customWidth="1"/>
    <col min="4" max="5" width="4.85546875" customWidth="1"/>
    <col min="6" max="6" width="5.85546875" customWidth="1"/>
    <col min="7" max="7" width="6.42578125" customWidth="1"/>
    <col min="8" max="8" width="4.42578125" customWidth="1"/>
    <col min="9" max="9" width="4.140625" customWidth="1"/>
    <col min="10" max="10" width="4.7109375" customWidth="1"/>
  </cols>
  <sheetData>
    <row r="1" spans="2:20" ht="15.75" customHeight="1" thickBot="1" x14ac:dyDescent="0.3"/>
    <row r="2" spans="2:20" ht="15.75" customHeight="1" x14ac:dyDescent="0.25">
      <c r="B2" s="128" t="s">
        <v>94</v>
      </c>
      <c r="C2" s="129"/>
      <c r="D2" s="129"/>
      <c r="E2" s="129"/>
      <c r="F2" s="129"/>
      <c r="G2" s="129"/>
      <c r="H2" s="129"/>
      <c r="I2" s="129"/>
      <c r="J2" s="129"/>
      <c r="K2" s="129"/>
      <c r="L2" s="129"/>
      <c r="M2" s="129"/>
      <c r="N2" s="129"/>
      <c r="O2" s="129"/>
      <c r="P2" s="129"/>
      <c r="Q2" s="129"/>
      <c r="R2" s="129"/>
      <c r="S2" s="129"/>
      <c r="T2" s="130"/>
    </row>
    <row r="3" spans="2:20" ht="15.75" customHeight="1" x14ac:dyDescent="0.25">
      <c r="B3" s="131"/>
      <c r="C3" s="132"/>
      <c r="D3" s="132"/>
      <c r="E3" s="132"/>
      <c r="F3" s="132"/>
      <c r="G3" s="132"/>
      <c r="H3" s="132"/>
      <c r="I3" s="132"/>
      <c r="J3" s="132"/>
      <c r="K3" s="132"/>
      <c r="L3" s="132"/>
      <c r="M3" s="132"/>
      <c r="N3" s="132"/>
      <c r="O3" s="132"/>
      <c r="P3" s="132"/>
      <c r="Q3" s="132"/>
      <c r="R3" s="132"/>
      <c r="S3" s="132"/>
      <c r="T3" s="133"/>
    </row>
    <row r="4" spans="2:20" ht="15.75" customHeight="1" thickBot="1" x14ac:dyDescent="0.3">
      <c r="B4" s="134"/>
      <c r="C4" s="135"/>
      <c r="D4" s="135"/>
      <c r="E4" s="135"/>
      <c r="F4" s="135"/>
      <c r="G4" s="135"/>
      <c r="H4" s="135"/>
      <c r="I4" s="135"/>
      <c r="J4" s="135"/>
      <c r="K4" s="135"/>
      <c r="L4" s="135"/>
      <c r="M4" s="135"/>
      <c r="N4" s="135"/>
      <c r="O4" s="135"/>
      <c r="P4" s="135"/>
      <c r="Q4" s="135"/>
      <c r="R4" s="135"/>
      <c r="S4" s="135"/>
      <c r="T4" s="136"/>
    </row>
    <row r="5" spans="2:20" ht="15.75" customHeight="1" x14ac:dyDescent="0.25">
      <c r="B5" s="34"/>
      <c r="C5" s="35"/>
      <c r="D5" s="35"/>
      <c r="E5" s="35"/>
      <c r="F5" s="35"/>
      <c r="G5" s="35"/>
      <c r="H5" s="35"/>
      <c r="I5" s="112" t="s">
        <v>107</v>
      </c>
      <c r="J5" s="113"/>
      <c r="K5" s="113"/>
      <c r="L5" s="113"/>
      <c r="M5" s="113"/>
      <c r="N5" s="113"/>
      <c r="O5" s="113"/>
      <c r="P5" s="114"/>
      <c r="Q5" s="35"/>
      <c r="R5" s="35"/>
      <c r="S5" s="35"/>
      <c r="T5" s="36"/>
    </row>
    <row r="6" spans="2:20" ht="15.75" customHeight="1" thickBot="1" x14ac:dyDescent="0.3">
      <c r="B6" s="34"/>
      <c r="C6" s="35"/>
      <c r="D6" s="35"/>
      <c r="E6" s="35"/>
      <c r="F6" s="35"/>
      <c r="G6" s="35"/>
      <c r="H6" s="35"/>
      <c r="I6" s="115"/>
      <c r="J6" s="116"/>
      <c r="K6" s="116"/>
      <c r="L6" s="116"/>
      <c r="M6" s="116"/>
      <c r="N6" s="116"/>
      <c r="O6" s="116"/>
      <c r="P6" s="117"/>
      <c r="Q6" s="35"/>
      <c r="R6" s="35"/>
      <c r="S6" s="35"/>
      <c r="T6" s="36"/>
    </row>
    <row r="7" spans="2:20" ht="15.75" customHeight="1" x14ac:dyDescent="0.25">
      <c r="B7" s="118" t="s">
        <v>95</v>
      </c>
      <c r="C7" s="118" t="str">
        <f>IF(OR('Grupo M'!F64="",'Grupo M'!H64=""),"5º GRUPO M",'Grupo M'!E36)</f>
        <v>5º GRUPO M</v>
      </c>
      <c r="D7" s="120"/>
      <c r="E7" s="120"/>
      <c r="F7" s="120"/>
      <c r="G7" s="120"/>
      <c r="H7" s="120"/>
      <c r="I7" s="120"/>
      <c r="J7" s="121"/>
      <c r="K7" s="44"/>
      <c r="L7" s="29" t="s">
        <v>40</v>
      </c>
      <c r="M7" s="45"/>
      <c r="N7" s="118" t="str">
        <f>IF(OR('Grupo N'!F64="",'Grupo N'!H64=""),"8º GRUPO N",'Grupo N'!E39)</f>
        <v>8º GRUPO N</v>
      </c>
      <c r="O7" s="120"/>
      <c r="P7" s="120"/>
      <c r="Q7" s="120"/>
      <c r="R7" s="120"/>
      <c r="S7" s="120"/>
      <c r="T7" s="121"/>
    </row>
    <row r="8" spans="2:20" ht="15.75" customHeight="1" thickBot="1" x14ac:dyDescent="0.3">
      <c r="B8" s="119"/>
      <c r="C8" s="122"/>
      <c r="D8" s="123"/>
      <c r="E8" s="123"/>
      <c r="F8" s="123"/>
      <c r="G8" s="123"/>
      <c r="H8" s="123"/>
      <c r="I8" s="123"/>
      <c r="J8" s="124"/>
      <c r="K8" s="46"/>
      <c r="L8" s="47" t="s">
        <v>40</v>
      </c>
      <c r="M8" s="48"/>
      <c r="N8" s="122"/>
      <c r="O8" s="123"/>
      <c r="P8" s="123"/>
      <c r="Q8" s="123"/>
      <c r="R8" s="123"/>
      <c r="S8" s="123"/>
      <c r="T8" s="124"/>
    </row>
    <row r="9" spans="2:20" ht="15.75" customHeight="1" thickBot="1" x14ac:dyDescent="0.3">
      <c r="B9" s="49"/>
      <c r="C9" s="50"/>
      <c r="D9" s="51"/>
      <c r="E9" s="51"/>
      <c r="F9" s="51"/>
      <c r="G9" s="51"/>
      <c r="H9" s="51"/>
      <c r="I9" s="51"/>
      <c r="J9" s="52"/>
      <c r="K9" s="53" t="str">
        <f>IF(OR(K8="",M8=""),"",SUM(K7:K8))</f>
        <v/>
      </c>
      <c r="L9" s="54"/>
      <c r="M9" s="55" t="str">
        <f>IF(OR(K8="",M7=""),"",SUM(M7:M8))</f>
        <v/>
      </c>
      <c r="N9" s="125"/>
      <c r="O9" s="126"/>
      <c r="P9" s="126"/>
      <c r="Q9" s="126"/>
      <c r="R9" s="126"/>
      <c r="S9" s="126"/>
      <c r="T9" s="127"/>
    </row>
    <row r="10" spans="2:20" ht="15.75" customHeight="1" x14ac:dyDescent="0.25">
      <c r="B10" s="119" t="s">
        <v>96</v>
      </c>
      <c r="C10" s="118" t="str">
        <f>IF(OR('Grupo M'!F64="",'Grupo M'!H64=""),"6º GRUPO M",'Grupo M'!E37)</f>
        <v>6º GRUPO M</v>
      </c>
      <c r="D10" s="120"/>
      <c r="E10" s="120"/>
      <c r="F10" s="120"/>
      <c r="G10" s="120"/>
      <c r="H10" s="120"/>
      <c r="I10" s="120"/>
      <c r="J10" s="121"/>
      <c r="K10" s="44"/>
      <c r="L10" s="29" t="s">
        <v>40</v>
      </c>
      <c r="M10" s="45"/>
      <c r="N10" s="118" t="str">
        <f>IF(OR('Grupo N'!F64="",'Grupo N'!H64=""),"7º GRUPO N",'Grupo N'!E38)</f>
        <v>7º GRUPO N</v>
      </c>
      <c r="O10" s="120"/>
      <c r="P10" s="120"/>
      <c r="Q10" s="120"/>
      <c r="R10" s="120"/>
      <c r="S10" s="120"/>
      <c r="T10" s="121"/>
    </row>
    <row r="11" spans="2:20" ht="15.75" customHeight="1" thickBot="1" x14ac:dyDescent="0.3">
      <c r="B11" s="119"/>
      <c r="C11" s="122"/>
      <c r="D11" s="123"/>
      <c r="E11" s="123"/>
      <c r="F11" s="123"/>
      <c r="G11" s="123"/>
      <c r="H11" s="123"/>
      <c r="I11" s="123"/>
      <c r="J11" s="124"/>
      <c r="K11" s="37"/>
      <c r="L11" s="30" t="s">
        <v>40</v>
      </c>
      <c r="M11" s="38"/>
      <c r="N11" s="122"/>
      <c r="O11" s="123"/>
      <c r="P11" s="123"/>
      <c r="Q11" s="123"/>
      <c r="R11" s="123"/>
      <c r="S11" s="123"/>
      <c r="T11" s="124"/>
    </row>
    <row r="12" spans="2:20" ht="15.75" customHeight="1" thickBot="1" x14ac:dyDescent="0.3">
      <c r="B12" s="39"/>
      <c r="C12" s="39"/>
      <c r="D12" s="56"/>
      <c r="E12" s="56"/>
      <c r="F12" s="56"/>
      <c r="G12" s="56"/>
      <c r="H12" s="56"/>
      <c r="I12" s="56"/>
      <c r="J12" s="57"/>
      <c r="K12" s="58" t="str">
        <f>IF(OR(K11="",M10=""),"",SUM(K10:K11))</f>
        <v/>
      </c>
      <c r="L12" s="31"/>
      <c r="M12" s="59" t="str">
        <f>IF(OR(K11="",M10=""),"",SUM(M10:M11))</f>
        <v/>
      </c>
      <c r="N12" s="137"/>
      <c r="O12" s="138"/>
      <c r="P12" s="138"/>
      <c r="Q12" s="138"/>
      <c r="R12" s="138"/>
      <c r="S12" s="138"/>
      <c r="T12" s="139"/>
    </row>
    <row r="13" spans="2:20" ht="15.75" customHeight="1" x14ac:dyDescent="0.25">
      <c r="B13" s="118" t="s">
        <v>97</v>
      </c>
      <c r="C13" s="118" t="str">
        <f>IF(OR('Grupo N'!F64="",'Grupo N'!H64=""),"6º GRUPO N",'Grupo N'!E37)</f>
        <v>6º GRUPO N</v>
      </c>
      <c r="D13" s="120"/>
      <c r="E13" s="120"/>
      <c r="F13" s="120"/>
      <c r="G13" s="120"/>
      <c r="H13" s="120"/>
      <c r="I13" s="120"/>
      <c r="J13" s="121"/>
      <c r="K13" s="44"/>
      <c r="L13" s="29" t="s">
        <v>40</v>
      </c>
      <c r="M13" s="45"/>
      <c r="N13" s="118" t="str">
        <f>IF(OR('Grupo M'!F64="",'Grupo M'!H64=""),"7º GRUPO M",'Grupo M'!E38)</f>
        <v>7º GRUPO M</v>
      </c>
      <c r="O13" s="120"/>
      <c r="P13" s="120"/>
      <c r="Q13" s="120"/>
      <c r="R13" s="120"/>
      <c r="S13" s="120"/>
      <c r="T13" s="121"/>
    </row>
    <row r="14" spans="2:20" ht="15.75" customHeight="1" thickBot="1" x14ac:dyDescent="0.3">
      <c r="B14" s="119"/>
      <c r="C14" s="122"/>
      <c r="D14" s="123"/>
      <c r="E14" s="123"/>
      <c r="F14" s="123"/>
      <c r="G14" s="123"/>
      <c r="H14" s="123"/>
      <c r="I14" s="123"/>
      <c r="J14" s="124"/>
      <c r="K14" s="46"/>
      <c r="L14" s="47" t="s">
        <v>40</v>
      </c>
      <c r="M14" s="48"/>
      <c r="N14" s="122"/>
      <c r="O14" s="123"/>
      <c r="P14" s="123"/>
      <c r="Q14" s="123"/>
      <c r="R14" s="123"/>
      <c r="S14" s="123"/>
      <c r="T14" s="124"/>
    </row>
    <row r="15" spans="2:20" ht="15.75" customHeight="1" thickBot="1" x14ac:dyDescent="0.3">
      <c r="B15" s="49"/>
      <c r="C15" s="50"/>
      <c r="D15" s="51"/>
      <c r="E15" s="51"/>
      <c r="F15" s="51"/>
      <c r="G15" s="51"/>
      <c r="H15" s="51"/>
      <c r="I15" s="51"/>
      <c r="J15" s="52"/>
      <c r="K15" s="53" t="str">
        <f>IF(OR(K14="",M13=""),"",SUM(K13:K14))</f>
        <v/>
      </c>
      <c r="L15" s="54"/>
      <c r="M15" s="55" t="str">
        <f>IF(OR(K14="",M13=""),"",SUM(M13:M14))</f>
        <v/>
      </c>
      <c r="N15" s="125"/>
      <c r="O15" s="126"/>
      <c r="P15" s="126"/>
      <c r="Q15" s="126"/>
      <c r="R15" s="126"/>
      <c r="S15" s="126"/>
      <c r="T15" s="127"/>
    </row>
    <row r="16" spans="2:20" ht="15.75" customHeight="1" x14ac:dyDescent="0.25">
      <c r="B16" s="119" t="s">
        <v>98</v>
      </c>
      <c r="C16" s="118" t="str">
        <f>IF(OR('Grupo N'!F64="",'Grupo N'!H64=""),"5º GRUPO N",'Grupo N'!E36)</f>
        <v>5º GRUPO N</v>
      </c>
      <c r="D16" s="120"/>
      <c r="E16" s="120"/>
      <c r="F16" s="120"/>
      <c r="G16" s="120"/>
      <c r="H16" s="120"/>
      <c r="I16" s="120"/>
      <c r="J16" s="121"/>
      <c r="K16" s="44"/>
      <c r="L16" s="29" t="s">
        <v>40</v>
      </c>
      <c r="M16" s="45"/>
      <c r="N16" s="118" t="str">
        <f>IF(OR('Grupo M'!F64="",'Grupo M'!H64=""),"8º GRUPO M",'Grupo M'!E39)</f>
        <v>8º GRUPO M</v>
      </c>
      <c r="O16" s="120"/>
      <c r="P16" s="120"/>
      <c r="Q16" s="120"/>
      <c r="R16" s="120"/>
      <c r="S16" s="120"/>
      <c r="T16" s="121"/>
    </row>
    <row r="17" spans="2:20" ht="15.75" customHeight="1" thickBot="1" x14ac:dyDescent="0.3">
      <c r="B17" s="119"/>
      <c r="C17" s="122"/>
      <c r="D17" s="123"/>
      <c r="E17" s="123"/>
      <c r="F17" s="123"/>
      <c r="G17" s="123"/>
      <c r="H17" s="123"/>
      <c r="I17" s="123"/>
      <c r="J17" s="124"/>
      <c r="K17" s="37"/>
      <c r="L17" s="30" t="s">
        <v>40</v>
      </c>
      <c r="M17" s="38"/>
      <c r="N17" s="122"/>
      <c r="O17" s="123"/>
      <c r="P17" s="123"/>
      <c r="Q17" s="123"/>
      <c r="R17" s="123"/>
      <c r="S17" s="123"/>
      <c r="T17" s="124"/>
    </row>
    <row r="18" spans="2:20" ht="15.75" customHeight="1" thickBot="1" x14ac:dyDescent="0.3">
      <c r="B18" s="39"/>
      <c r="C18" s="39"/>
      <c r="D18" s="56"/>
      <c r="E18" s="56"/>
      <c r="F18" s="56"/>
      <c r="G18" s="56"/>
      <c r="H18" s="56"/>
      <c r="I18" s="56"/>
      <c r="J18" s="57"/>
      <c r="K18" s="58" t="str">
        <f>IF(OR(K17="",M16=""),"",SUM(K16:K17))</f>
        <v/>
      </c>
      <c r="L18" s="31"/>
      <c r="M18" s="59" t="str">
        <f>IF(OR(K17="",M16=""),"",SUM(M16:M17))</f>
        <v/>
      </c>
      <c r="N18" s="137"/>
      <c r="O18" s="138"/>
      <c r="P18" s="138"/>
      <c r="Q18" s="138"/>
      <c r="R18" s="138"/>
      <c r="S18" s="138"/>
      <c r="T18" s="139"/>
    </row>
    <row r="19" spans="2:20" ht="15.75" customHeight="1" thickBot="1" x14ac:dyDescent="0.3"/>
    <row r="20" spans="2:20" ht="15.75" customHeight="1" x14ac:dyDescent="0.25">
      <c r="B20" s="128" t="s">
        <v>78</v>
      </c>
      <c r="C20" s="129"/>
      <c r="D20" s="129"/>
      <c r="E20" s="129"/>
      <c r="F20" s="129"/>
      <c r="G20" s="129"/>
      <c r="H20" s="129"/>
      <c r="I20" s="129"/>
      <c r="J20" s="129"/>
      <c r="K20" s="129"/>
      <c r="L20" s="129"/>
      <c r="M20" s="129"/>
      <c r="N20" s="129"/>
      <c r="O20" s="129"/>
      <c r="P20" s="129"/>
      <c r="Q20" s="129"/>
      <c r="R20" s="129"/>
      <c r="S20" s="129"/>
      <c r="T20" s="130"/>
    </row>
    <row r="21" spans="2:20" ht="15.75" customHeight="1" x14ac:dyDescent="0.25">
      <c r="B21" s="131"/>
      <c r="C21" s="132"/>
      <c r="D21" s="132"/>
      <c r="E21" s="132"/>
      <c r="F21" s="132"/>
      <c r="G21" s="132"/>
      <c r="H21" s="132"/>
      <c r="I21" s="132"/>
      <c r="J21" s="132"/>
      <c r="K21" s="132"/>
      <c r="L21" s="132"/>
      <c r="M21" s="132"/>
      <c r="N21" s="132"/>
      <c r="O21" s="132"/>
      <c r="P21" s="132"/>
      <c r="Q21" s="132"/>
      <c r="R21" s="132"/>
      <c r="S21" s="132"/>
      <c r="T21" s="133"/>
    </row>
    <row r="22" spans="2:20" ht="15.75" customHeight="1" thickBot="1" x14ac:dyDescent="0.3">
      <c r="B22" s="134"/>
      <c r="C22" s="135"/>
      <c r="D22" s="135"/>
      <c r="E22" s="135"/>
      <c r="F22" s="135"/>
      <c r="G22" s="135"/>
      <c r="H22" s="135"/>
      <c r="I22" s="135"/>
      <c r="J22" s="135"/>
      <c r="K22" s="135"/>
      <c r="L22" s="135"/>
      <c r="M22" s="135"/>
      <c r="N22" s="135"/>
      <c r="O22" s="135"/>
      <c r="P22" s="135"/>
      <c r="Q22" s="135"/>
      <c r="R22" s="135"/>
      <c r="S22" s="135"/>
      <c r="T22" s="136"/>
    </row>
    <row r="23" spans="2:20" ht="15.75" customHeight="1" x14ac:dyDescent="0.25">
      <c r="B23" s="34"/>
      <c r="C23" s="35"/>
      <c r="D23" s="35"/>
      <c r="E23" s="35"/>
      <c r="F23" s="35"/>
      <c r="G23" s="35"/>
      <c r="H23" s="35"/>
      <c r="I23" s="112" t="s">
        <v>107</v>
      </c>
      <c r="J23" s="113"/>
      <c r="K23" s="113"/>
      <c r="L23" s="113"/>
      <c r="M23" s="113"/>
      <c r="N23" s="113"/>
      <c r="O23" s="113"/>
      <c r="P23" s="114"/>
      <c r="Q23" s="35"/>
      <c r="R23" s="35"/>
      <c r="S23" s="35"/>
      <c r="T23" s="36"/>
    </row>
    <row r="24" spans="2:20" ht="15.75" customHeight="1" thickBot="1" x14ac:dyDescent="0.3">
      <c r="B24" s="34"/>
      <c r="C24" s="35"/>
      <c r="D24" s="35"/>
      <c r="E24" s="35"/>
      <c r="F24" s="35"/>
      <c r="G24" s="35"/>
      <c r="H24" s="35"/>
      <c r="I24" s="115"/>
      <c r="J24" s="116"/>
      <c r="K24" s="116"/>
      <c r="L24" s="116"/>
      <c r="M24" s="116"/>
      <c r="N24" s="116"/>
      <c r="O24" s="116"/>
      <c r="P24" s="117"/>
      <c r="Q24" s="35"/>
      <c r="R24" s="35"/>
      <c r="S24" s="35"/>
      <c r="T24" s="36"/>
    </row>
    <row r="25" spans="2:20" ht="15.75" customHeight="1" x14ac:dyDescent="0.25">
      <c r="B25" s="118" t="s">
        <v>99</v>
      </c>
      <c r="C25" s="118" t="str">
        <f>IF(OR('Grupo M'!F95="",'Grupo M'!H95=""),"1º GRUPO M",'Grupo M'!E32)</f>
        <v>1º GRUPO M</v>
      </c>
      <c r="D25" s="120"/>
      <c r="E25" s="120"/>
      <c r="F25" s="120"/>
      <c r="G25" s="120"/>
      <c r="H25" s="120"/>
      <c r="I25" s="120"/>
      <c r="J25" s="121"/>
      <c r="K25" s="44"/>
      <c r="L25" s="29" t="s">
        <v>40</v>
      </c>
      <c r="M25" s="45"/>
      <c r="N25" s="118" t="str">
        <f>IF(OR('Grupo N'!F95="",'Grupo N'!H95=""),"4º GRUPO N",'Grupo N'!E35)</f>
        <v>4º GRUPO N</v>
      </c>
      <c r="O25" s="120"/>
      <c r="P25" s="120"/>
      <c r="Q25" s="120"/>
      <c r="R25" s="120"/>
      <c r="S25" s="120"/>
      <c r="T25" s="121"/>
    </row>
    <row r="26" spans="2:20" ht="15.75" customHeight="1" thickBot="1" x14ac:dyDescent="0.3">
      <c r="B26" s="119"/>
      <c r="C26" s="122"/>
      <c r="D26" s="123"/>
      <c r="E26" s="123"/>
      <c r="F26" s="123"/>
      <c r="G26" s="123"/>
      <c r="H26" s="123"/>
      <c r="I26" s="123"/>
      <c r="J26" s="124"/>
      <c r="K26" s="46"/>
      <c r="L26" s="47" t="s">
        <v>40</v>
      </c>
      <c r="M26" s="48"/>
      <c r="N26" s="122"/>
      <c r="O26" s="123"/>
      <c r="P26" s="123"/>
      <c r="Q26" s="123"/>
      <c r="R26" s="123"/>
      <c r="S26" s="123"/>
      <c r="T26" s="124"/>
    </row>
    <row r="27" spans="2:20" ht="15.75" customHeight="1" thickBot="1" x14ac:dyDescent="0.3">
      <c r="B27" s="49"/>
      <c r="C27" s="50"/>
      <c r="D27" s="51"/>
      <c r="E27" s="51"/>
      <c r="F27" s="51"/>
      <c r="G27" s="51"/>
      <c r="H27" s="51"/>
      <c r="I27" s="51"/>
      <c r="J27" s="52"/>
      <c r="K27" s="53" t="str">
        <f>IF(OR(K26="",M26=""),"",SUM(K25:K26))</f>
        <v/>
      </c>
      <c r="L27" s="54"/>
      <c r="M27" s="55" t="str">
        <f>IF(OR(K26="",M25=""),"",SUM(M25:M26))</f>
        <v/>
      </c>
      <c r="N27" s="125"/>
      <c r="O27" s="126"/>
      <c r="P27" s="126"/>
      <c r="Q27" s="126"/>
      <c r="R27" s="126"/>
      <c r="S27" s="126"/>
      <c r="T27" s="127"/>
    </row>
    <row r="28" spans="2:20" ht="15.75" customHeight="1" x14ac:dyDescent="0.25">
      <c r="B28" s="119" t="s">
        <v>100</v>
      </c>
      <c r="C28" s="118" t="str">
        <f>IF(OR('Grupo M'!F95="",'Grupo M'!H95=""),"2º GRUPO M",'Grupo M'!E33)</f>
        <v>2º GRUPO M</v>
      </c>
      <c r="D28" s="120"/>
      <c r="E28" s="120"/>
      <c r="F28" s="120"/>
      <c r="G28" s="120"/>
      <c r="H28" s="120"/>
      <c r="I28" s="120"/>
      <c r="J28" s="121"/>
      <c r="K28" s="44"/>
      <c r="L28" s="29" t="s">
        <v>40</v>
      </c>
      <c r="M28" s="45"/>
      <c r="N28" s="118" t="str">
        <f>IF(OR('Grupo N'!F95="",'Grupo N'!H95=""),"3º GRUPO N",'Grupo N'!E34)</f>
        <v>3º GRUPO N</v>
      </c>
      <c r="O28" s="120"/>
      <c r="P28" s="120"/>
      <c r="Q28" s="120"/>
      <c r="R28" s="120"/>
      <c r="S28" s="120"/>
      <c r="T28" s="121"/>
    </row>
    <row r="29" spans="2:20" ht="15.75" customHeight="1" thickBot="1" x14ac:dyDescent="0.3">
      <c r="B29" s="119"/>
      <c r="C29" s="122"/>
      <c r="D29" s="123"/>
      <c r="E29" s="123"/>
      <c r="F29" s="123"/>
      <c r="G29" s="123"/>
      <c r="H29" s="123"/>
      <c r="I29" s="123"/>
      <c r="J29" s="124"/>
      <c r="K29" s="37"/>
      <c r="L29" s="30" t="s">
        <v>40</v>
      </c>
      <c r="M29" s="38"/>
      <c r="N29" s="122"/>
      <c r="O29" s="123"/>
      <c r="P29" s="123"/>
      <c r="Q29" s="123"/>
      <c r="R29" s="123"/>
      <c r="S29" s="123"/>
      <c r="T29" s="124"/>
    </row>
    <row r="30" spans="2:20" ht="15.75" customHeight="1" thickBot="1" x14ac:dyDescent="0.3">
      <c r="B30" s="39"/>
      <c r="C30" s="39"/>
      <c r="D30" s="56"/>
      <c r="E30" s="56"/>
      <c r="F30" s="56"/>
      <c r="G30" s="56"/>
      <c r="H30" s="56"/>
      <c r="I30" s="56"/>
      <c r="J30" s="57"/>
      <c r="K30" s="58" t="str">
        <f>IF(OR(K29="",M28=""),"",SUM(K28:K29))</f>
        <v/>
      </c>
      <c r="L30" s="31"/>
      <c r="M30" s="59" t="str">
        <f>IF(OR(K29="",M28=""),"",SUM(M28:M29))</f>
        <v/>
      </c>
      <c r="N30" s="137"/>
      <c r="O30" s="138"/>
      <c r="P30" s="138"/>
      <c r="Q30" s="138"/>
      <c r="R30" s="138"/>
      <c r="S30" s="138"/>
      <c r="T30" s="139"/>
    </row>
    <row r="31" spans="2:20" ht="15.75" customHeight="1" x14ac:dyDescent="0.25">
      <c r="B31" s="118" t="s">
        <v>101</v>
      </c>
      <c r="C31" s="118" t="str">
        <f>IF(OR('Grupo N'!F95="",'Grupo N'!H95=""),"2º GRUPO N",'Grupo N'!E33)</f>
        <v>2º GRUPO N</v>
      </c>
      <c r="D31" s="120"/>
      <c r="E31" s="120"/>
      <c r="F31" s="120"/>
      <c r="G31" s="120"/>
      <c r="H31" s="120"/>
      <c r="I31" s="120"/>
      <c r="J31" s="121"/>
      <c r="K31" s="44"/>
      <c r="L31" s="29" t="s">
        <v>40</v>
      </c>
      <c r="M31" s="45"/>
      <c r="N31" s="118" t="str">
        <f>IF(OR('Grupo M'!F95="",'Grupo M'!H95=""),"3º GRUPO M",'Grupo M'!E34)</f>
        <v>3º GRUPO M</v>
      </c>
      <c r="O31" s="120"/>
      <c r="P31" s="120"/>
      <c r="Q31" s="120"/>
      <c r="R31" s="120"/>
      <c r="S31" s="120"/>
      <c r="T31" s="121"/>
    </row>
    <row r="32" spans="2:20" ht="15.75" customHeight="1" thickBot="1" x14ac:dyDescent="0.3">
      <c r="B32" s="119"/>
      <c r="C32" s="122"/>
      <c r="D32" s="123"/>
      <c r="E32" s="123"/>
      <c r="F32" s="123"/>
      <c r="G32" s="123"/>
      <c r="H32" s="123"/>
      <c r="I32" s="123"/>
      <c r="J32" s="124"/>
      <c r="K32" s="46"/>
      <c r="L32" s="47" t="s">
        <v>40</v>
      </c>
      <c r="M32" s="48"/>
      <c r="N32" s="122"/>
      <c r="O32" s="123"/>
      <c r="P32" s="123"/>
      <c r="Q32" s="123"/>
      <c r="R32" s="123"/>
      <c r="S32" s="123"/>
      <c r="T32" s="124"/>
    </row>
    <row r="33" spans="2:20" ht="15.75" customHeight="1" thickBot="1" x14ac:dyDescent="0.3">
      <c r="B33" s="49"/>
      <c r="C33" s="50"/>
      <c r="D33" s="51"/>
      <c r="E33" s="51"/>
      <c r="F33" s="51"/>
      <c r="G33" s="51"/>
      <c r="H33" s="51"/>
      <c r="I33" s="51"/>
      <c r="J33" s="52"/>
      <c r="K33" s="53" t="str">
        <f>IF(OR(K32="",M31=""),"",SUM(K31:K32))</f>
        <v/>
      </c>
      <c r="L33" s="54"/>
      <c r="M33" s="55" t="str">
        <f>IF(OR(K32="",M31=""),"",SUM(M31:M32))</f>
        <v/>
      </c>
      <c r="N33" s="125"/>
      <c r="O33" s="126"/>
      <c r="P33" s="126"/>
      <c r="Q33" s="126"/>
      <c r="R33" s="126"/>
      <c r="S33" s="126"/>
      <c r="T33" s="127"/>
    </row>
    <row r="34" spans="2:20" ht="15.75" customHeight="1" x14ac:dyDescent="0.25">
      <c r="B34" s="119" t="s">
        <v>102</v>
      </c>
      <c r="C34" s="118" t="str">
        <f>IF(OR('Grupo N'!F95="",'Grupo N'!H95=""),"1º GRUPO N",'Grupo N'!E32)</f>
        <v>1º GRUPO N</v>
      </c>
      <c r="D34" s="120"/>
      <c r="E34" s="120"/>
      <c r="F34" s="120"/>
      <c r="G34" s="120"/>
      <c r="H34" s="120"/>
      <c r="I34" s="120"/>
      <c r="J34" s="121"/>
      <c r="K34" s="44"/>
      <c r="L34" s="29" t="s">
        <v>40</v>
      </c>
      <c r="M34" s="45"/>
      <c r="N34" s="118" t="str">
        <f>IF(OR('Grupo M'!F95="",'Grupo M'!H95=""),"4º GRUPO M",'Grupo M'!E35)</f>
        <v>4º GRUPO M</v>
      </c>
      <c r="O34" s="120"/>
      <c r="P34" s="120"/>
      <c r="Q34" s="120"/>
      <c r="R34" s="120"/>
      <c r="S34" s="120"/>
      <c r="T34" s="121"/>
    </row>
    <row r="35" spans="2:20" ht="15.75" customHeight="1" thickBot="1" x14ac:dyDescent="0.3">
      <c r="B35" s="119"/>
      <c r="C35" s="122"/>
      <c r="D35" s="123"/>
      <c r="E35" s="123"/>
      <c r="F35" s="123"/>
      <c r="G35" s="123"/>
      <c r="H35" s="123"/>
      <c r="I35" s="123"/>
      <c r="J35" s="124"/>
      <c r="K35" s="37"/>
      <c r="L35" s="30" t="s">
        <v>40</v>
      </c>
      <c r="M35" s="38"/>
      <c r="N35" s="122"/>
      <c r="O35" s="123"/>
      <c r="P35" s="123"/>
      <c r="Q35" s="123"/>
      <c r="R35" s="123"/>
      <c r="S35" s="123"/>
      <c r="T35" s="124"/>
    </row>
    <row r="36" spans="2:20" ht="15.75" customHeight="1" thickBot="1" x14ac:dyDescent="0.3">
      <c r="B36" s="39"/>
      <c r="C36" s="39"/>
      <c r="D36" s="56"/>
      <c r="E36" s="56"/>
      <c r="F36" s="56"/>
      <c r="G36" s="56"/>
      <c r="H36" s="56"/>
      <c r="I36" s="56"/>
      <c r="J36" s="57"/>
      <c r="K36" s="58" t="str">
        <f>IF(OR(K35="",M34=""),"",SUM(K34:K35))</f>
        <v/>
      </c>
      <c r="L36" s="31"/>
      <c r="M36" s="59" t="str">
        <f>IF(OR(K35="",M34=""),"",SUM(M34:M35))</f>
        <v/>
      </c>
      <c r="N36" s="137"/>
      <c r="O36" s="138"/>
      <c r="P36" s="138"/>
      <c r="Q36" s="138"/>
      <c r="R36" s="138"/>
      <c r="S36" s="138"/>
      <c r="T36" s="139"/>
    </row>
    <row r="37" spans="2:20" ht="15.75" customHeight="1" thickBot="1" x14ac:dyDescent="0.3">
      <c r="B37" s="40"/>
      <c r="C37" s="40"/>
      <c r="D37" s="40"/>
      <c r="E37" s="40"/>
      <c r="F37" s="40"/>
      <c r="G37" s="40"/>
      <c r="H37" s="40"/>
      <c r="I37" s="40"/>
      <c r="J37" s="40"/>
      <c r="K37" s="43"/>
      <c r="L37" s="42"/>
      <c r="M37" s="41"/>
      <c r="N37" s="41"/>
      <c r="O37" s="41"/>
      <c r="P37" s="41"/>
      <c r="Q37" s="41"/>
      <c r="R37" s="41"/>
      <c r="S37" s="41"/>
      <c r="T37" s="41"/>
    </row>
    <row r="38" spans="2:20" ht="15.75" customHeight="1" x14ac:dyDescent="0.25">
      <c r="B38" s="128" t="s">
        <v>79</v>
      </c>
      <c r="C38" s="129"/>
      <c r="D38" s="129"/>
      <c r="E38" s="129"/>
      <c r="F38" s="129"/>
      <c r="G38" s="129"/>
      <c r="H38" s="129"/>
      <c r="I38" s="129"/>
      <c r="J38" s="129"/>
      <c r="K38" s="129"/>
      <c r="L38" s="129"/>
      <c r="M38" s="129"/>
      <c r="N38" s="129"/>
      <c r="O38" s="129"/>
      <c r="P38" s="129"/>
      <c r="Q38" s="129"/>
      <c r="R38" s="129"/>
      <c r="S38" s="129"/>
      <c r="T38" s="130"/>
    </row>
    <row r="39" spans="2:20" ht="15.75" customHeight="1" x14ac:dyDescent="0.25">
      <c r="B39" s="131"/>
      <c r="C39" s="132"/>
      <c r="D39" s="132"/>
      <c r="E39" s="132"/>
      <c r="F39" s="132"/>
      <c r="G39" s="132"/>
      <c r="H39" s="132"/>
      <c r="I39" s="132"/>
      <c r="J39" s="132"/>
      <c r="K39" s="132"/>
      <c r="L39" s="132"/>
      <c r="M39" s="132"/>
      <c r="N39" s="132"/>
      <c r="O39" s="132"/>
      <c r="P39" s="132"/>
      <c r="Q39" s="132"/>
      <c r="R39" s="132"/>
      <c r="S39" s="132"/>
      <c r="T39" s="133"/>
    </row>
    <row r="40" spans="2:20" ht="15.75" customHeight="1" thickBot="1" x14ac:dyDescent="0.3">
      <c r="B40" s="134"/>
      <c r="C40" s="135"/>
      <c r="D40" s="135"/>
      <c r="E40" s="135"/>
      <c r="F40" s="135"/>
      <c r="G40" s="135"/>
      <c r="H40" s="135"/>
      <c r="I40" s="135"/>
      <c r="J40" s="135"/>
      <c r="K40" s="135"/>
      <c r="L40" s="135"/>
      <c r="M40" s="135"/>
      <c r="N40" s="135"/>
      <c r="O40" s="135"/>
      <c r="P40" s="135"/>
      <c r="Q40" s="135"/>
      <c r="R40" s="135"/>
      <c r="S40" s="135"/>
      <c r="T40" s="136"/>
    </row>
    <row r="41" spans="2:20" ht="15.75" customHeight="1" x14ac:dyDescent="0.25">
      <c r="B41" s="34"/>
      <c r="C41" s="35"/>
      <c r="D41" s="35"/>
      <c r="E41" s="35"/>
      <c r="F41" s="35"/>
      <c r="G41" s="35"/>
      <c r="H41" s="35"/>
      <c r="I41" s="112" t="s">
        <v>108</v>
      </c>
      <c r="J41" s="113"/>
      <c r="K41" s="113"/>
      <c r="L41" s="113"/>
      <c r="M41" s="113"/>
      <c r="N41" s="113"/>
      <c r="O41" s="113"/>
      <c r="P41" s="114"/>
      <c r="Q41" s="35"/>
      <c r="R41" s="35"/>
      <c r="S41" s="35"/>
      <c r="T41" s="36"/>
    </row>
    <row r="42" spans="2:20" ht="15.75" customHeight="1" thickBot="1" x14ac:dyDescent="0.3">
      <c r="B42" s="34"/>
      <c r="C42" s="35"/>
      <c r="D42" s="35"/>
      <c r="E42" s="35"/>
      <c r="F42" s="35"/>
      <c r="G42" s="35"/>
      <c r="H42" s="35"/>
      <c r="I42" s="115"/>
      <c r="J42" s="116"/>
      <c r="K42" s="116"/>
      <c r="L42" s="116"/>
      <c r="M42" s="116"/>
      <c r="N42" s="116"/>
      <c r="O42" s="116"/>
      <c r="P42" s="117"/>
      <c r="Q42" s="35"/>
      <c r="R42" s="35"/>
      <c r="S42" s="35"/>
      <c r="T42" s="36"/>
    </row>
    <row r="43" spans="2:20" ht="15.75" customHeight="1" x14ac:dyDescent="0.25">
      <c r="B43" s="118" t="s">
        <v>103</v>
      </c>
      <c r="C43" s="118" t="str">
        <f>IF(OR(K9="",M9=""),"PERDEDOR J01",IF(K9&lt;M9,C7,N7))</f>
        <v>PERDEDOR J01</v>
      </c>
      <c r="D43" s="120"/>
      <c r="E43" s="120"/>
      <c r="F43" s="120"/>
      <c r="G43" s="120"/>
      <c r="H43" s="120"/>
      <c r="I43" s="120"/>
      <c r="J43" s="121"/>
      <c r="K43" s="44"/>
      <c r="L43" s="29" t="s">
        <v>40</v>
      </c>
      <c r="M43" s="45"/>
      <c r="N43" s="118" t="str">
        <f>IF(OR(K12="",M12=""),"PERDEDOR J02",IF(K12&lt;M12,C10,N10))</f>
        <v>PERDEDOR J02</v>
      </c>
      <c r="O43" s="120"/>
      <c r="P43" s="120"/>
      <c r="Q43" s="120"/>
      <c r="R43" s="120"/>
      <c r="S43" s="120"/>
      <c r="T43" s="121"/>
    </row>
    <row r="44" spans="2:20" ht="15.75" customHeight="1" thickBot="1" x14ac:dyDescent="0.3">
      <c r="B44" s="119"/>
      <c r="C44" s="122"/>
      <c r="D44" s="123"/>
      <c r="E44" s="123"/>
      <c r="F44" s="123"/>
      <c r="G44" s="123"/>
      <c r="H44" s="123"/>
      <c r="I44" s="123"/>
      <c r="J44" s="124"/>
      <c r="K44" s="46"/>
      <c r="L44" s="47" t="s">
        <v>40</v>
      </c>
      <c r="M44" s="48"/>
      <c r="N44" s="122"/>
      <c r="O44" s="123"/>
      <c r="P44" s="123"/>
      <c r="Q44" s="123"/>
      <c r="R44" s="123"/>
      <c r="S44" s="123"/>
      <c r="T44" s="124"/>
    </row>
    <row r="45" spans="2:20" ht="15.75" customHeight="1" thickBot="1" x14ac:dyDescent="0.3">
      <c r="B45" s="49"/>
      <c r="C45" s="50"/>
      <c r="D45" s="51"/>
      <c r="E45" s="51"/>
      <c r="F45" s="51"/>
      <c r="G45" s="51"/>
      <c r="H45" s="51"/>
      <c r="I45" s="51"/>
      <c r="J45" s="52"/>
      <c r="K45" s="53" t="str">
        <f>IF(OR(K44="",M43=""),"",SUM(K43:K44))</f>
        <v/>
      </c>
      <c r="L45" s="54"/>
      <c r="M45" s="55" t="str">
        <f>IF(OR(K44="",M43=""),"",SUM(M43:M44))</f>
        <v/>
      </c>
      <c r="N45" s="125"/>
      <c r="O45" s="126"/>
      <c r="P45" s="126"/>
      <c r="Q45" s="126"/>
      <c r="R45" s="126"/>
      <c r="S45" s="126"/>
      <c r="T45" s="127"/>
    </row>
    <row r="46" spans="2:20" ht="15.75" customHeight="1" x14ac:dyDescent="0.25">
      <c r="B46" s="119" t="s">
        <v>104</v>
      </c>
      <c r="C46" s="118" t="str">
        <f>IF(OR(K15="",M15=""),"PERDEDOR J03",IF(K15&lt;M15,C13,N13))</f>
        <v>PERDEDOR J03</v>
      </c>
      <c r="D46" s="120"/>
      <c r="E46" s="120"/>
      <c r="F46" s="120"/>
      <c r="G46" s="120"/>
      <c r="H46" s="120"/>
      <c r="I46" s="120"/>
      <c r="J46" s="121"/>
      <c r="K46" s="44"/>
      <c r="L46" s="29" t="s">
        <v>40</v>
      </c>
      <c r="M46" s="45"/>
      <c r="N46" s="118" t="str">
        <f>IF(OR(K18="",M18=""),"PERDEDOR J04",IF(K18&lt;M18,C16,N16))</f>
        <v>PERDEDOR J04</v>
      </c>
      <c r="O46" s="120"/>
      <c r="P46" s="120"/>
      <c r="Q46" s="120"/>
      <c r="R46" s="120"/>
      <c r="S46" s="120"/>
      <c r="T46" s="121"/>
    </row>
    <row r="47" spans="2:20" ht="15.75" customHeight="1" thickBot="1" x14ac:dyDescent="0.3">
      <c r="B47" s="119"/>
      <c r="C47" s="122"/>
      <c r="D47" s="123"/>
      <c r="E47" s="123"/>
      <c r="F47" s="123"/>
      <c r="G47" s="123"/>
      <c r="H47" s="123"/>
      <c r="I47" s="123"/>
      <c r="J47" s="124"/>
      <c r="K47" s="37"/>
      <c r="L47" s="30" t="s">
        <v>40</v>
      </c>
      <c r="M47" s="38"/>
      <c r="N47" s="122"/>
      <c r="O47" s="123"/>
      <c r="P47" s="123"/>
      <c r="Q47" s="123"/>
      <c r="R47" s="123"/>
      <c r="S47" s="123"/>
      <c r="T47" s="124"/>
    </row>
    <row r="48" spans="2:20" ht="15.75" customHeight="1" thickBot="1" x14ac:dyDescent="0.3">
      <c r="B48" s="39"/>
      <c r="C48" s="39"/>
      <c r="D48" s="56"/>
      <c r="E48" s="56"/>
      <c r="F48" s="56"/>
      <c r="G48" s="56"/>
      <c r="H48" s="56"/>
      <c r="I48" s="56"/>
      <c r="J48" s="57"/>
      <c r="K48" s="58" t="str">
        <f>IF(OR(K47="",M46=""),"",SUM(K46:K47))</f>
        <v/>
      </c>
      <c r="L48" s="31"/>
      <c r="M48" s="59" t="str">
        <f>IF(OR(K47="",M46=""),"",SUM(M46:M47))</f>
        <v/>
      </c>
      <c r="N48" s="137"/>
      <c r="O48" s="138"/>
      <c r="P48" s="138"/>
      <c r="Q48" s="138"/>
      <c r="R48" s="138"/>
      <c r="S48" s="138"/>
      <c r="T48" s="139"/>
    </row>
    <row r="49" spans="2:20" ht="15.75" customHeight="1" thickBot="1" x14ac:dyDescent="0.3">
      <c r="B49" s="40"/>
      <c r="C49" s="40"/>
      <c r="D49" s="40"/>
      <c r="E49" s="40"/>
      <c r="F49" s="40"/>
      <c r="G49" s="40"/>
      <c r="H49" s="40"/>
      <c r="I49" s="40"/>
      <c r="J49" s="40"/>
      <c r="K49" s="43"/>
      <c r="L49" s="42"/>
      <c r="M49" s="41"/>
      <c r="N49" s="41"/>
      <c r="O49" s="41"/>
      <c r="P49" s="41"/>
      <c r="Q49" s="41"/>
      <c r="R49" s="41"/>
      <c r="S49" s="41"/>
      <c r="T49" s="41"/>
    </row>
    <row r="50" spans="2:20" ht="15.75" customHeight="1" x14ac:dyDescent="0.25">
      <c r="B50" s="128" t="s">
        <v>77</v>
      </c>
      <c r="C50" s="129"/>
      <c r="D50" s="129"/>
      <c r="E50" s="129"/>
      <c r="F50" s="129"/>
      <c r="G50" s="129"/>
      <c r="H50" s="129"/>
      <c r="I50" s="129"/>
      <c r="J50" s="129"/>
      <c r="K50" s="129"/>
      <c r="L50" s="129"/>
      <c r="M50" s="129"/>
      <c r="N50" s="129"/>
      <c r="O50" s="129"/>
      <c r="P50" s="129"/>
      <c r="Q50" s="129"/>
      <c r="R50" s="129"/>
      <c r="S50" s="129"/>
      <c r="T50" s="130"/>
    </row>
    <row r="51" spans="2:20" ht="15.75" customHeight="1" x14ac:dyDescent="0.25">
      <c r="B51" s="131"/>
      <c r="C51" s="132"/>
      <c r="D51" s="132"/>
      <c r="E51" s="132"/>
      <c r="F51" s="132"/>
      <c r="G51" s="132"/>
      <c r="H51" s="132"/>
      <c r="I51" s="132"/>
      <c r="J51" s="132"/>
      <c r="K51" s="132"/>
      <c r="L51" s="132"/>
      <c r="M51" s="132"/>
      <c r="N51" s="132"/>
      <c r="O51" s="132"/>
      <c r="P51" s="132"/>
      <c r="Q51" s="132"/>
      <c r="R51" s="132"/>
      <c r="S51" s="132"/>
      <c r="T51" s="133"/>
    </row>
    <row r="52" spans="2:20" ht="15.75" customHeight="1" thickBot="1" x14ac:dyDescent="0.3">
      <c r="B52" s="134"/>
      <c r="C52" s="135"/>
      <c r="D52" s="135"/>
      <c r="E52" s="135"/>
      <c r="F52" s="135"/>
      <c r="G52" s="135"/>
      <c r="H52" s="135"/>
      <c r="I52" s="135"/>
      <c r="J52" s="135"/>
      <c r="K52" s="135"/>
      <c r="L52" s="135"/>
      <c r="M52" s="135"/>
      <c r="N52" s="135"/>
      <c r="O52" s="135"/>
      <c r="P52" s="135"/>
      <c r="Q52" s="135"/>
      <c r="R52" s="135"/>
      <c r="S52" s="135"/>
      <c r="T52" s="136"/>
    </row>
    <row r="53" spans="2:20" ht="15.75" customHeight="1" x14ac:dyDescent="0.25">
      <c r="B53" s="34"/>
      <c r="C53" s="35"/>
      <c r="D53" s="35"/>
      <c r="E53" s="35"/>
      <c r="F53" s="35"/>
      <c r="G53" s="35"/>
      <c r="H53" s="35"/>
      <c r="I53" s="112" t="s">
        <v>108</v>
      </c>
      <c r="J53" s="113"/>
      <c r="K53" s="113"/>
      <c r="L53" s="113"/>
      <c r="M53" s="113"/>
      <c r="N53" s="113"/>
      <c r="O53" s="113"/>
      <c r="P53" s="114"/>
      <c r="Q53" s="35"/>
      <c r="R53" s="35"/>
      <c r="S53" s="35"/>
      <c r="T53" s="36"/>
    </row>
    <row r="54" spans="2:20" ht="15.75" customHeight="1" thickBot="1" x14ac:dyDescent="0.3">
      <c r="B54" s="34"/>
      <c r="C54" s="35"/>
      <c r="D54" s="35"/>
      <c r="E54" s="35"/>
      <c r="F54" s="35"/>
      <c r="G54" s="35"/>
      <c r="H54" s="35"/>
      <c r="I54" s="115"/>
      <c r="J54" s="116"/>
      <c r="K54" s="116"/>
      <c r="L54" s="116"/>
      <c r="M54" s="116"/>
      <c r="N54" s="116"/>
      <c r="O54" s="116"/>
      <c r="P54" s="117"/>
      <c r="Q54" s="35"/>
      <c r="R54" s="35"/>
      <c r="S54" s="35"/>
      <c r="T54" s="36"/>
    </row>
    <row r="55" spans="2:20" ht="15.75" customHeight="1" x14ac:dyDescent="0.25">
      <c r="B55" s="118" t="s">
        <v>105</v>
      </c>
      <c r="C55" s="118" t="str">
        <f>IF(OR(K9="",M9=""),"VENCEDOR J01",IF(K9&gt;M9,C7,N7))</f>
        <v>VENCEDOR J01</v>
      </c>
      <c r="D55" s="120"/>
      <c r="E55" s="120"/>
      <c r="F55" s="120"/>
      <c r="G55" s="120"/>
      <c r="H55" s="120"/>
      <c r="I55" s="120"/>
      <c r="J55" s="121"/>
      <c r="K55" s="44"/>
      <c r="L55" s="29" t="s">
        <v>40</v>
      </c>
      <c r="M55" s="45"/>
      <c r="N55" s="118" t="str">
        <f>IF(OR(K12="",M12=""),"VENCEDOR J02",IF(K12&gt;M12,C10,N10))</f>
        <v>VENCEDOR J02</v>
      </c>
      <c r="O55" s="120"/>
      <c r="P55" s="120"/>
      <c r="Q55" s="120"/>
      <c r="R55" s="120"/>
      <c r="S55" s="120"/>
      <c r="T55" s="121"/>
    </row>
    <row r="56" spans="2:20" ht="15.75" customHeight="1" thickBot="1" x14ac:dyDescent="0.3">
      <c r="B56" s="119"/>
      <c r="C56" s="122"/>
      <c r="D56" s="123"/>
      <c r="E56" s="123"/>
      <c r="F56" s="123"/>
      <c r="G56" s="123"/>
      <c r="H56" s="123"/>
      <c r="I56" s="123"/>
      <c r="J56" s="124"/>
      <c r="K56" s="46"/>
      <c r="L56" s="47" t="s">
        <v>40</v>
      </c>
      <c r="M56" s="48"/>
      <c r="N56" s="122"/>
      <c r="O56" s="123"/>
      <c r="P56" s="123"/>
      <c r="Q56" s="123"/>
      <c r="R56" s="123"/>
      <c r="S56" s="123"/>
      <c r="T56" s="124"/>
    </row>
    <row r="57" spans="2:20" ht="15.75" customHeight="1" thickBot="1" x14ac:dyDescent="0.3">
      <c r="B57" s="49"/>
      <c r="C57" s="50"/>
      <c r="D57" s="51"/>
      <c r="E57" s="51"/>
      <c r="F57" s="51"/>
      <c r="G57" s="51"/>
      <c r="H57" s="51"/>
      <c r="I57" s="51"/>
      <c r="J57" s="52"/>
      <c r="K57" s="53" t="str">
        <f>IF(OR(K56="",M55=""),"",SUM(K55:K56))</f>
        <v/>
      </c>
      <c r="L57" s="54"/>
      <c r="M57" s="55" t="str">
        <f>IF(OR(K56="",M55=""),"",SUM(M55:M56))</f>
        <v/>
      </c>
      <c r="N57" s="125"/>
      <c r="O57" s="126"/>
      <c r="P57" s="126"/>
      <c r="Q57" s="126"/>
      <c r="R57" s="126"/>
      <c r="S57" s="126"/>
      <c r="T57" s="127"/>
    </row>
    <row r="58" spans="2:20" ht="15.75" customHeight="1" x14ac:dyDescent="0.25">
      <c r="B58" s="119" t="s">
        <v>106</v>
      </c>
      <c r="C58" s="118" t="str">
        <f>IF(OR(K15="",M15=""),"VENCEDOR J03",IF(K15&gt;M15,C13,N13))</f>
        <v>VENCEDOR J03</v>
      </c>
      <c r="D58" s="120"/>
      <c r="E58" s="120"/>
      <c r="F58" s="120"/>
      <c r="G58" s="120"/>
      <c r="H58" s="120"/>
      <c r="I58" s="120"/>
      <c r="J58" s="121"/>
      <c r="K58" s="44"/>
      <c r="L58" s="29" t="s">
        <v>40</v>
      </c>
      <c r="M58" s="45"/>
      <c r="N58" s="118" t="str">
        <f>IF(OR(K18="",M18=""),"VENCEDOR J04",IF(K18&gt;M18,C16,N16))</f>
        <v>VENCEDOR J04</v>
      </c>
      <c r="O58" s="120"/>
      <c r="P58" s="120"/>
      <c r="Q58" s="120"/>
      <c r="R58" s="120"/>
      <c r="S58" s="120"/>
      <c r="T58" s="121"/>
    </row>
    <row r="59" spans="2:20" ht="15.75" customHeight="1" thickBot="1" x14ac:dyDescent="0.3">
      <c r="B59" s="119"/>
      <c r="C59" s="122"/>
      <c r="D59" s="123"/>
      <c r="E59" s="123"/>
      <c r="F59" s="123"/>
      <c r="G59" s="123"/>
      <c r="H59" s="123"/>
      <c r="I59" s="123"/>
      <c r="J59" s="124"/>
      <c r="K59" s="37"/>
      <c r="L59" s="30" t="s">
        <v>40</v>
      </c>
      <c r="M59" s="38"/>
      <c r="N59" s="122"/>
      <c r="O59" s="123"/>
      <c r="P59" s="123"/>
      <c r="Q59" s="123"/>
      <c r="R59" s="123"/>
      <c r="S59" s="123"/>
      <c r="T59" s="124"/>
    </row>
    <row r="60" spans="2:20" ht="15.75" customHeight="1" thickBot="1" x14ac:dyDescent="0.3">
      <c r="B60" s="39"/>
      <c r="C60" s="39"/>
      <c r="D60" s="56"/>
      <c r="E60" s="56"/>
      <c r="F60" s="56"/>
      <c r="G60" s="56"/>
      <c r="H60" s="56"/>
      <c r="I60" s="56"/>
      <c r="J60" s="57"/>
      <c r="K60" s="58" t="str">
        <f>IF(OR(K59="",M58=""),"",SUM(K58:K59))</f>
        <v/>
      </c>
      <c r="L60" s="31"/>
      <c r="M60" s="59" t="str">
        <f>IF(OR(K59="",M58=""),"",SUM(M58:M59))</f>
        <v/>
      </c>
      <c r="N60" s="137"/>
      <c r="O60" s="138"/>
      <c r="P60" s="138"/>
      <c r="Q60" s="138"/>
      <c r="R60" s="138"/>
      <c r="S60" s="138"/>
      <c r="T60" s="139"/>
    </row>
    <row r="61" spans="2:20" ht="15.75" customHeight="1" thickBot="1" x14ac:dyDescent="0.3">
      <c r="B61" s="40"/>
      <c r="C61" s="40"/>
      <c r="D61" s="40"/>
      <c r="E61" s="40"/>
      <c r="F61" s="40"/>
      <c r="G61" s="40"/>
      <c r="H61" s="40"/>
      <c r="I61" s="40"/>
      <c r="J61" s="40"/>
      <c r="K61" s="43"/>
      <c r="L61" s="42"/>
      <c r="M61" s="41"/>
      <c r="N61" s="41"/>
      <c r="O61" s="41"/>
      <c r="P61" s="41"/>
      <c r="Q61" s="41"/>
      <c r="R61" s="41"/>
      <c r="S61" s="41"/>
      <c r="T61" s="41"/>
    </row>
    <row r="62" spans="2:20" ht="15.75" customHeight="1" x14ac:dyDescent="0.25">
      <c r="B62" s="128" t="s">
        <v>84</v>
      </c>
      <c r="C62" s="129"/>
      <c r="D62" s="129"/>
      <c r="E62" s="129"/>
      <c r="F62" s="129"/>
      <c r="G62" s="129"/>
      <c r="H62" s="129"/>
      <c r="I62" s="129"/>
      <c r="J62" s="129"/>
      <c r="K62" s="129"/>
      <c r="L62" s="129"/>
      <c r="M62" s="129"/>
      <c r="N62" s="129"/>
      <c r="O62" s="129"/>
      <c r="P62" s="129"/>
      <c r="Q62" s="129"/>
      <c r="R62" s="129"/>
      <c r="S62" s="129"/>
      <c r="T62" s="130"/>
    </row>
    <row r="63" spans="2:20" ht="15.75" customHeight="1" x14ac:dyDescent="0.25">
      <c r="B63" s="131"/>
      <c r="C63" s="132"/>
      <c r="D63" s="132"/>
      <c r="E63" s="132"/>
      <c r="F63" s="132"/>
      <c r="G63" s="132"/>
      <c r="H63" s="132"/>
      <c r="I63" s="132"/>
      <c r="J63" s="132"/>
      <c r="K63" s="132"/>
      <c r="L63" s="132"/>
      <c r="M63" s="132"/>
      <c r="N63" s="132"/>
      <c r="O63" s="132"/>
      <c r="P63" s="132"/>
      <c r="Q63" s="132"/>
      <c r="R63" s="132"/>
      <c r="S63" s="132"/>
      <c r="T63" s="133"/>
    </row>
    <row r="64" spans="2:20" ht="15.75" customHeight="1" thickBot="1" x14ac:dyDescent="0.3">
      <c r="B64" s="134"/>
      <c r="C64" s="135"/>
      <c r="D64" s="135"/>
      <c r="E64" s="135"/>
      <c r="F64" s="135"/>
      <c r="G64" s="135"/>
      <c r="H64" s="135"/>
      <c r="I64" s="135"/>
      <c r="J64" s="135"/>
      <c r="K64" s="135"/>
      <c r="L64" s="135"/>
      <c r="M64" s="135"/>
      <c r="N64" s="135"/>
      <c r="O64" s="135"/>
      <c r="P64" s="135"/>
      <c r="Q64" s="135"/>
      <c r="R64" s="135"/>
      <c r="S64" s="135"/>
      <c r="T64" s="136"/>
    </row>
    <row r="65" spans="2:20" ht="15.75" customHeight="1" x14ac:dyDescent="0.25">
      <c r="B65" s="34"/>
      <c r="C65" s="35"/>
      <c r="D65" s="35"/>
      <c r="E65" s="35"/>
      <c r="F65" s="35"/>
      <c r="G65" s="35"/>
      <c r="H65" s="35"/>
      <c r="I65" s="112" t="s">
        <v>108</v>
      </c>
      <c r="J65" s="113"/>
      <c r="K65" s="113"/>
      <c r="L65" s="113"/>
      <c r="M65" s="113"/>
      <c r="N65" s="113"/>
      <c r="O65" s="113"/>
      <c r="P65" s="114"/>
      <c r="Q65" s="35"/>
      <c r="R65" s="35"/>
      <c r="S65" s="35"/>
      <c r="T65" s="36"/>
    </row>
    <row r="66" spans="2:20" ht="15.75" customHeight="1" thickBot="1" x14ac:dyDescent="0.3">
      <c r="B66" s="34"/>
      <c r="C66" s="35"/>
      <c r="D66" s="35"/>
      <c r="E66" s="35"/>
      <c r="F66" s="35"/>
      <c r="G66" s="35"/>
      <c r="H66" s="35"/>
      <c r="I66" s="115"/>
      <c r="J66" s="116"/>
      <c r="K66" s="116"/>
      <c r="L66" s="116"/>
      <c r="M66" s="116"/>
      <c r="N66" s="116"/>
      <c r="O66" s="116"/>
      <c r="P66" s="117"/>
      <c r="Q66" s="35"/>
      <c r="R66" s="35"/>
      <c r="S66" s="35"/>
      <c r="T66" s="36"/>
    </row>
    <row r="67" spans="2:20" ht="15.75" customHeight="1" x14ac:dyDescent="0.25">
      <c r="B67" s="118" t="s">
        <v>41</v>
      </c>
      <c r="C67" s="118" t="str">
        <f>IF(OR(K27="",M27=""),"PERDEDOR J05",IF(K27&lt;M27,C25,N25))</f>
        <v>PERDEDOR J05</v>
      </c>
      <c r="D67" s="120"/>
      <c r="E67" s="120"/>
      <c r="F67" s="120"/>
      <c r="G67" s="120"/>
      <c r="H67" s="120"/>
      <c r="I67" s="120"/>
      <c r="J67" s="121"/>
      <c r="K67" s="44"/>
      <c r="L67" s="29" t="s">
        <v>40</v>
      </c>
      <c r="M67" s="45"/>
      <c r="N67" s="118" t="str">
        <f>IF(OR(K30="",M30=""),"PERDEDOR J06",IF(K30&gt;M30,C28,N28))</f>
        <v>PERDEDOR J06</v>
      </c>
      <c r="O67" s="120"/>
      <c r="P67" s="120"/>
      <c r="Q67" s="120"/>
      <c r="R67" s="120"/>
      <c r="S67" s="120"/>
      <c r="T67" s="121"/>
    </row>
    <row r="68" spans="2:20" ht="15.75" customHeight="1" thickBot="1" x14ac:dyDescent="0.3">
      <c r="B68" s="119"/>
      <c r="C68" s="122"/>
      <c r="D68" s="123"/>
      <c r="E68" s="123"/>
      <c r="F68" s="123"/>
      <c r="G68" s="123"/>
      <c r="H68" s="123"/>
      <c r="I68" s="123"/>
      <c r="J68" s="124"/>
      <c r="K68" s="46"/>
      <c r="L68" s="47" t="s">
        <v>40</v>
      </c>
      <c r="M68" s="48"/>
      <c r="N68" s="122"/>
      <c r="O68" s="123"/>
      <c r="P68" s="123"/>
      <c r="Q68" s="123"/>
      <c r="R68" s="123"/>
      <c r="S68" s="123"/>
      <c r="T68" s="124"/>
    </row>
    <row r="69" spans="2:20" ht="15.75" customHeight="1" thickBot="1" x14ac:dyDescent="0.3">
      <c r="B69" s="49"/>
      <c r="C69" s="50"/>
      <c r="D69" s="51"/>
      <c r="E69" s="51"/>
      <c r="F69" s="51"/>
      <c r="G69" s="51"/>
      <c r="H69" s="51"/>
      <c r="I69" s="51"/>
      <c r="J69" s="52"/>
      <c r="K69" s="53" t="str">
        <f>IF(OR(K68="",M67=""),"",SUM(K67:K68))</f>
        <v/>
      </c>
      <c r="L69" s="54"/>
      <c r="M69" s="55" t="str">
        <f>IF(OR(K68="",M67=""),"",SUM(M67:M68))</f>
        <v/>
      </c>
      <c r="N69" s="125"/>
      <c r="O69" s="126"/>
      <c r="P69" s="126"/>
      <c r="Q69" s="126"/>
      <c r="R69" s="126"/>
      <c r="S69" s="126"/>
      <c r="T69" s="127"/>
    </row>
    <row r="70" spans="2:20" ht="15.75" customHeight="1" x14ac:dyDescent="0.25">
      <c r="B70" s="119" t="s">
        <v>42</v>
      </c>
      <c r="C70" s="118" t="str">
        <f>IF(OR(K33="",M33=""),"PERDEDOR J07",IF(K33&lt;M33,C31,N31))</f>
        <v>PERDEDOR J07</v>
      </c>
      <c r="D70" s="120"/>
      <c r="E70" s="120"/>
      <c r="F70" s="120"/>
      <c r="G70" s="120"/>
      <c r="H70" s="120"/>
      <c r="I70" s="120"/>
      <c r="J70" s="121"/>
      <c r="K70" s="44"/>
      <c r="L70" s="29" t="s">
        <v>40</v>
      </c>
      <c r="M70" s="45"/>
      <c r="N70" s="118" t="str">
        <f>IF(OR(K36="",M36=""),"PERDEDOR J08",IF(K36&gt;M36,C34,N34))</f>
        <v>PERDEDOR J08</v>
      </c>
      <c r="O70" s="120"/>
      <c r="P70" s="120"/>
      <c r="Q70" s="120"/>
      <c r="R70" s="120"/>
      <c r="S70" s="120"/>
      <c r="T70" s="121"/>
    </row>
    <row r="71" spans="2:20" ht="15.75" customHeight="1" thickBot="1" x14ac:dyDescent="0.3">
      <c r="B71" s="119"/>
      <c r="C71" s="122"/>
      <c r="D71" s="123"/>
      <c r="E71" s="123"/>
      <c r="F71" s="123"/>
      <c r="G71" s="123"/>
      <c r="H71" s="123"/>
      <c r="I71" s="123"/>
      <c r="J71" s="124"/>
      <c r="K71" s="37"/>
      <c r="L71" s="30" t="s">
        <v>40</v>
      </c>
      <c r="M71" s="38"/>
      <c r="N71" s="122"/>
      <c r="O71" s="123"/>
      <c r="P71" s="123"/>
      <c r="Q71" s="123"/>
      <c r="R71" s="123"/>
      <c r="S71" s="123"/>
      <c r="T71" s="124"/>
    </row>
    <row r="72" spans="2:20" ht="15.75" customHeight="1" thickBot="1" x14ac:dyDescent="0.3">
      <c r="B72" s="39"/>
      <c r="C72" s="39"/>
      <c r="D72" s="56"/>
      <c r="E72" s="56"/>
      <c r="F72" s="56"/>
      <c r="G72" s="56"/>
      <c r="H72" s="56"/>
      <c r="I72" s="56"/>
      <c r="J72" s="57"/>
      <c r="K72" s="58" t="str">
        <f>IF(OR(K71="",M70=""),"",SUM(K70:K71))</f>
        <v/>
      </c>
      <c r="L72" s="31"/>
      <c r="M72" s="59" t="str">
        <f>IF(OR(K71="",M70=""),"",SUM(M70:M71))</f>
        <v/>
      </c>
      <c r="N72" s="137"/>
      <c r="O72" s="138"/>
      <c r="P72" s="138"/>
      <c r="Q72" s="138"/>
      <c r="R72" s="138"/>
      <c r="S72" s="138"/>
      <c r="T72" s="139"/>
    </row>
    <row r="73" spans="2:20" ht="15.75" customHeight="1" thickBot="1" x14ac:dyDescent="0.3">
      <c r="B73" s="40"/>
      <c r="C73" s="40"/>
      <c r="D73" s="40"/>
      <c r="E73" s="40"/>
      <c r="F73" s="40"/>
      <c r="G73" s="40"/>
      <c r="H73" s="40"/>
      <c r="I73" s="40"/>
      <c r="J73" s="40"/>
      <c r="K73" s="43"/>
      <c r="L73" s="42"/>
      <c r="M73" s="41"/>
      <c r="N73" s="41"/>
      <c r="O73" s="41"/>
      <c r="P73" s="41"/>
      <c r="Q73" s="41"/>
      <c r="R73" s="41"/>
      <c r="S73" s="41"/>
      <c r="T73" s="41"/>
    </row>
    <row r="74" spans="2:20" ht="15.75" customHeight="1" x14ac:dyDescent="0.25">
      <c r="B74" s="128" t="s">
        <v>87</v>
      </c>
      <c r="C74" s="129"/>
      <c r="D74" s="129"/>
      <c r="E74" s="129"/>
      <c r="F74" s="129"/>
      <c r="G74" s="129"/>
      <c r="H74" s="129"/>
      <c r="I74" s="129"/>
      <c r="J74" s="129"/>
      <c r="K74" s="129"/>
      <c r="L74" s="129"/>
      <c r="M74" s="129"/>
      <c r="N74" s="129"/>
      <c r="O74" s="129"/>
      <c r="P74" s="129"/>
      <c r="Q74" s="129"/>
      <c r="R74" s="129"/>
      <c r="S74" s="129"/>
      <c r="T74" s="130"/>
    </row>
    <row r="75" spans="2:20" ht="15.75" customHeight="1" x14ac:dyDescent="0.25">
      <c r="B75" s="131"/>
      <c r="C75" s="132"/>
      <c r="D75" s="132"/>
      <c r="E75" s="132"/>
      <c r="F75" s="132"/>
      <c r="G75" s="132"/>
      <c r="H75" s="132"/>
      <c r="I75" s="132"/>
      <c r="J75" s="132"/>
      <c r="K75" s="132"/>
      <c r="L75" s="132"/>
      <c r="M75" s="132"/>
      <c r="N75" s="132"/>
      <c r="O75" s="132"/>
      <c r="P75" s="132"/>
      <c r="Q75" s="132"/>
      <c r="R75" s="132"/>
      <c r="S75" s="132"/>
      <c r="T75" s="133"/>
    </row>
    <row r="76" spans="2:20" ht="15.75" customHeight="1" thickBot="1" x14ac:dyDescent="0.3">
      <c r="B76" s="134"/>
      <c r="C76" s="135"/>
      <c r="D76" s="135"/>
      <c r="E76" s="135"/>
      <c r="F76" s="135"/>
      <c r="G76" s="135"/>
      <c r="H76" s="135"/>
      <c r="I76" s="135"/>
      <c r="J76" s="135"/>
      <c r="K76" s="135"/>
      <c r="L76" s="135"/>
      <c r="M76" s="135"/>
      <c r="N76" s="135"/>
      <c r="O76" s="135"/>
      <c r="P76" s="135"/>
      <c r="Q76" s="135"/>
      <c r="R76" s="135"/>
      <c r="S76" s="135"/>
      <c r="T76" s="136"/>
    </row>
    <row r="77" spans="2:20" ht="15.75" customHeight="1" x14ac:dyDescent="0.25">
      <c r="B77" s="34"/>
      <c r="C77" s="35"/>
      <c r="D77" s="35"/>
      <c r="E77" s="35"/>
      <c r="F77" s="35"/>
      <c r="G77" s="35"/>
      <c r="H77" s="35"/>
      <c r="I77" s="112" t="s">
        <v>108</v>
      </c>
      <c r="J77" s="113"/>
      <c r="K77" s="113"/>
      <c r="L77" s="113"/>
      <c r="M77" s="113"/>
      <c r="N77" s="113"/>
      <c r="O77" s="113"/>
      <c r="P77" s="114"/>
      <c r="Q77" s="35"/>
      <c r="R77" s="35"/>
      <c r="S77" s="35"/>
      <c r="T77" s="36"/>
    </row>
    <row r="78" spans="2:20" ht="15.75" customHeight="1" thickBot="1" x14ac:dyDescent="0.3">
      <c r="B78" s="34"/>
      <c r="C78" s="35"/>
      <c r="D78" s="35"/>
      <c r="E78" s="35"/>
      <c r="F78" s="35"/>
      <c r="G78" s="35"/>
      <c r="H78" s="35"/>
      <c r="I78" s="115"/>
      <c r="J78" s="116"/>
      <c r="K78" s="116"/>
      <c r="L78" s="116"/>
      <c r="M78" s="116"/>
      <c r="N78" s="116"/>
      <c r="O78" s="116"/>
      <c r="P78" s="117"/>
      <c r="Q78" s="35"/>
      <c r="R78" s="35"/>
      <c r="S78" s="35"/>
      <c r="T78" s="36"/>
    </row>
    <row r="79" spans="2:20" ht="15.75" customHeight="1" x14ac:dyDescent="0.25">
      <c r="B79" s="118" t="s">
        <v>44</v>
      </c>
      <c r="C79" s="118" t="str">
        <f>IF(OR(K27="",M27=""),"VENCEDOR J05",IF(K27&gt;M27,C25,N25))</f>
        <v>VENCEDOR J05</v>
      </c>
      <c r="D79" s="120"/>
      <c r="E79" s="120"/>
      <c r="F79" s="120"/>
      <c r="G79" s="120"/>
      <c r="H79" s="120"/>
      <c r="I79" s="120"/>
      <c r="J79" s="121"/>
      <c r="K79" s="44"/>
      <c r="L79" s="29" t="s">
        <v>40</v>
      </c>
      <c r="M79" s="45"/>
      <c r="N79" s="118" t="str">
        <f>IF(OR(K30="",M30=""),"VENCEDOR J06",IF(K30&gt;M30,C28,N28))</f>
        <v>VENCEDOR J06</v>
      </c>
      <c r="O79" s="120"/>
      <c r="P79" s="120"/>
      <c r="Q79" s="120"/>
      <c r="R79" s="120"/>
      <c r="S79" s="120"/>
      <c r="T79" s="121"/>
    </row>
    <row r="80" spans="2:20" ht="15.75" customHeight="1" thickBot="1" x14ac:dyDescent="0.3">
      <c r="B80" s="119"/>
      <c r="C80" s="122"/>
      <c r="D80" s="123"/>
      <c r="E80" s="123"/>
      <c r="F80" s="123"/>
      <c r="G80" s="123"/>
      <c r="H80" s="123"/>
      <c r="I80" s="123"/>
      <c r="J80" s="124"/>
      <c r="K80" s="46"/>
      <c r="L80" s="47" t="s">
        <v>40</v>
      </c>
      <c r="M80" s="48"/>
      <c r="N80" s="122"/>
      <c r="O80" s="123"/>
      <c r="P80" s="123"/>
      <c r="Q80" s="123"/>
      <c r="R80" s="123"/>
      <c r="S80" s="123"/>
      <c r="T80" s="124"/>
    </row>
    <row r="81" spans="2:20" ht="15.75" customHeight="1" thickBot="1" x14ac:dyDescent="0.3">
      <c r="B81" s="49"/>
      <c r="C81" s="50"/>
      <c r="D81" s="51"/>
      <c r="E81" s="51"/>
      <c r="F81" s="51"/>
      <c r="G81" s="51"/>
      <c r="H81" s="51"/>
      <c r="I81" s="51"/>
      <c r="J81" s="52"/>
      <c r="K81" s="53" t="str">
        <f>IF(OR(K80="",M79=""),"",SUM(K79:K80))</f>
        <v/>
      </c>
      <c r="L81" s="54"/>
      <c r="M81" s="55" t="str">
        <f>IF(OR(K80="",M79=""),"",SUM(M79:M80))</f>
        <v/>
      </c>
      <c r="N81" s="125"/>
      <c r="O81" s="126"/>
      <c r="P81" s="126"/>
      <c r="Q81" s="126"/>
      <c r="R81" s="126"/>
      <c r="S81" s="126"/>
      <c r="T81" s="127"/>
    </row>
    <row r="82" spans="2:20" ht="15.75" customHeight="1" x14ac:dyDescent="0.25">
      <c r="B82" s="119" t="s">
        <v>46</v>
      </c>
      <c r="C82" s="118" t="str">
        <f>IF(OR(K33="",M33=""),"VENCEDOR J07",IF(K33&gt;M33,C31,N31))</f>
        <v>VENCEDOR J07</v>
      </c>
      <c r="D82" s="120"/>
      <c r="E82" s="120"/>
      <c r="F82" s="120"/>
      <c r="G82" s="120"/>
      <c r="H82" s="120"/>
      <c r="I82" s="120"/>
      <c r="J82" s="121"/>
      <c r="K82" s="44"/>
      <c r="L82" s="29" t="s">
        <v>40</v>
      </c>
      <c r="M82" s="45"/>
      <c r="N82" s="118" t="str">
        <f>IF(OR(K36="",M36=""),"VENCEDOR J08",IF(K36&gt;M36,C34,N34))</f>
        <v>VENCEDOR J08</v>
      </c>
      <c r="O82" s="120"/>
      <c r="P82" s="120"/>
      <c r="Q82" s="120"/>
      <c r="R82" s="120"/>
      <c r="S82" s="120"/>
      <c r="T82" s="121"/>
    </row>
    <row r="83" spans="2:20" ht="15.75" customHeight="1" thickBot="1" x14ac:dyDescent="0.3">
      <c r="B83" s="119"/>
      <c r="C83" s="122"/>
      <c r="D83" s="123"/>
      <c r="E83" s="123"/>
      <c r="F83" s="123"/>
      <c r="G83" s="123"/>
      <c r="H83" s="123"/>
      <c r="I83" s="123"/>
      <c r="J83" s="124"/>
      <c r="K83" s="37"/>
      <c r="L83" s="30" t="s">
        <v>40</v>
      </c>
      <c r="M83" s="38"/>
      <c r="N83" s="122"/>
      <c r="O83" s="123"/>
      <c r="P83" s="123"/>
      <c r="Q83" s="123"/>
      <c r="R83" s="123"/>
      <c r="S83" s="123"/>
      <c r="T83" s="124"/>
    </row>
    <row r="84" spans="2:20" ht="15.75" customHeight="1" thickBot="1" x14ac:dyDescent="0.3">
      <c r="B84" s="39"/>
      <c r="C84" s="39"/>
      <c r="D84" s="56"/>
      <c r="E84" s="56"/>
      <c r="F84" s="56"/>
      <c r="G84" s="56"/>
      <c r="H84" s="56"/>
      <c r="I84" s="56"/>
      <c r="J84" s="57"/>
      <c r="K84" s="58" t="str">
        <f>IF(OR(K83="",M82=""),"",SUM(K82:K83))</f>
        <v/>
      </c>
      <c r="L84" s="31"/>
      <c r="M84" s="59" t="str">
        <f>IF(OR(K83="",M82=""),"",SUM(M82:M83))</f>
        <v/>
      </c>
      <c r="N84" s="137"/>
      <c r="O84" s="138"/>
      <c r="P84" s="138"/>
      <c r="Q84" s="138"/>
      <c r="R84" s="138"/>
      <c r="S84" s="138"/>
      <c r="T84" s="139"/>
    </row>
    <row r="85" spans="2:20" ht="15.75" customHeight="1" thickBot="1" x14ac:dyDescent="0.3">
      <c r="B85" s="40"/>
      <c r="C85" s="40"/>
      <c r="D85" s="40"/>
      <c r="E85" s="40"/>
      <c r="F85" s="40"/>
      <c r="G85" s="40"/>
      <c r="H85" s="40"/>
      <c r="I85" s="40"/>
      <c r="J85" s="40"/>
      <c r="K85" s="43"/>
      <c r="L85" s="42"/>
      <c r="M85" s="41"/>
      <c r="N85" s="41"/>
      <c r="O85" s="41"/>
      <c r="P85" s="41"/>
      <c r="Q85" s="41"/>
      <c r="R85" s="41"/>
      <c r="S85" s="41"/>
      <c r="T85" s="41"/>
    </row>
    <row r="86" spans="2:20" ht="15.75" customHeight="1" x14ac:dyDescent="0.25">
      <c r="B86" s="128" t="s">
        <v>90</v>
      </c>
      <c r="C86" s="129"/>
      <c r="D86" s="129"/>
      <c r="E86" s="129"/>
      <c r="F86" s="129"/>
      <c r="G86" s="129"/>
      <c r="H86" s="129"/>
      <c r="I86" s="129"/>
      <c r="J86" s="129"/>
      <c r="K86" s="129"/>
      <c r="L86" s="129"/>
      <c r="M86" s="129"/>
      <c r="N86" s="129"/>
      <c r="O86" s="129"/>
      <c r="P86" s="129"/>
      <c r="Q86" s="129"/>
      <c r="R86" s="129"/>
      <c r="S86" s="129"/>
      <c r="T86" s="130"/>
    </row>
    <row r="87" spans="2:20" ht="15.75" customHeight="1" x14ac:dyDescent="0.25">
      <c r="B87" s="131"/>
      <c r="C87" s="132"/>
      <c r="D87" s="132"/>
      <c r="E87" s="132"/>
      <c r="F87" s="132"/>
      <c r="G87" s="132"/>
      <c r="H87" s="132"/>
      <c r="I87" s="132"/>
      <c r="J87" s="132"/>
      <c r="K87" s="132"/>
      <c r="L87" s="132"/>
      <c r="M87" s="132"/>
      <c r="N87" s="132"/>
      <c r="O87" s="132"/>
      <c r="P87" s="132"/>
      <c r="Q87" s="132"/>
      <c r="R87" s="132"/>
      <c r="S87" s="132"/>
      <c r="T87" s="133"/>
    </row>
    <row r="88" spans="2:20" ht="15.75" customHeight="1" thickBot="1" x14ac:dyDescent="0.3">
      <c r="B88" s="134"/>
      <c r="C88" s="135"/>
      <c r="D88" s="135"/>
      <c r="E88" s="135"/>
      <c r="F88" s="135"/>
      <c r="G88" s="135"/>
      <c r="H88" s="135"/>
      <c r="I88" s="135"/>
      <c r="J88" s="135"/>
      <c r="K88" s="135"/>
      <c r="L88" s="135"/>
      <c r="M88" s="135"/>
      <c r="N88" s="135"/>
      <c r="O88" s="135"/>
      <c r="P88" s="135"/>
      <c r="Q88" s="135"/>
      <c r="R88" s="135"/>
      <c r="S88" s="135"/>
      <c r="T88" s="136"/>
    </row>
    <row r="89" spans="2:20" ht="15.75" customHeight="1" x14ac:dyDescent="0.25">
      <c r="B89" s="34"/>
      <c r="C89" s="35"/>
      <c r="D89" s="35"/>
      <c r="E89" s="35"/>
      <c r="F89" s="35"/>
      <c r="G89" s="35"/>
      <c r="H89" s="35"/>
      <c r="I89" s="112" t="s">
        <v>109</v>
      </c>
      <c r="J89" s="113"/>
      <c r="K89" s="113"/>
      <c r="L89" s="113"/>
      <c r="M89" s="113"/>
      <c r="N89" s="113"/>
      <c r="O89" s="113"/>
      <c r="P89" s="114"/>
      <c r="Q89" s="35"/>
      <c r="R89" s="35"/>
      <c r="S89" s="35"/>
      <c r="T89" s="36"/>
    </row>
    <row r="90" spans="2:20" ht="15.75" customHeight="1" thickBot="1" x14ac:dyDescent="0.3">
      <c r="B90" s="34"/>
      <c r="C90" s="35"/>
      <c r="D90" s="35"/>
      <c r="E90" s="35"/>
      <c r="F90" s="35"/>
      <c r="G90" s="35"/>
      <c r="H90" s="35"/>
      <c r="I90" s="115"/>
      <c r="J90" s="116"/>
      <c r="K90" s="116"/>
      <c r="L90" s="116"/>
      <c r="M90" s="116"/>
      <c r="N90" s="116"/>
      <c r="O90" s="116"/>
      <c r="P90" s="117"/>
      <c r="Q90" s="35"/>
      <c r="R90" s="35"/>
      <c r="S90" s="35"/>
      <c r="T90" s="36"/>
    </row>
    <row r="91" spans="2:20" ht="15.75" customHeight="1" x14ac:dyDescent="0.25">
      <c r="B91" s="118" t="s">
        <v>80</v>
      </c>
      <c r="C91" s="118" t="str">
        <f>IF(OR(K45="",M45=""),"PERDEDOR J09",IF(K45&lt;M45,C43,N43))</f>
        <v>PERDEDOR J09</v>
      </c>
      <c r="D91" s="120"/>
      <c r="E91" s="120"/>
      <c r="F91" s="120"/>
      <c r="G91" s="120"/>
      <c r="H91" s="120"/>
      <c r="I91" s="120"/>
      <c r="J91" s="121"/>
      <c r="K91" s="44"/>
      <c r="L91" s="29" t="s">
        <v>40</v>
      </c>
      <c r="M91" s="45"/>
      <c r="N91" s="118" t="str">
        <f>IF(OR(K48="",M48=""),"PERDEDOR J10",IF(K48&lt;M48,C46,N46))</f>
        <v>PERDEDOR J10</v>
      </c>
      <c r="O91" s="120"/>
      <c r="P91" s="120"/>
      <c r="Q91" s="120"/>
      <c r="R91" s="120"/>
      <c r="S91" s="120"/>
      <c r="T91" s="121"/>
    </row>
    <row r="92" spans="2:20" ht="15.75" customHeight="1" thickBot="1" x14ac:dyDescent="0.3">
      <c r="B92" s="119"/>
      <c r="C92" s="122"/>
      <c r="D92" s="123"/>
      <c r="E92" s="123"/>
      <c r="F92" s="123"/>
      <c r="G92" s="123"/>
      <c r="H92" s="123"/>
      <c r="I92" s="123"/>
      <c r="J92" s="124"/>
      <c r="K92" s="46"/>
      <c r="L92" s="47" t="s">
        <v>40</v>
      </c>
      <c r="M92" s="48"/>
      <c r="N92" s="122"/>
      <c r="O92" s="123"/>
      <c r="P92" s="123"/>
      <c r="Q92" s="123"/>
      <c r="R92" s="123"/>
      <c r="S92" s="123"/>
      <c r="T92" s="124"/>
    </row>
    <row r="93" spans="2:20" ht="15.75" customHeight="1" thickBot="1" x14ac:dyDescent="0.3">
      <c r="B93" s="49"/>
      <c r="C93" s="50"/>
      <c r="D93" s="51"/>
      <c r="E93" s="51"/>
      <c r="F93" s="51"/>
      <c r="G93" s="51"/>
      <c r="H93" s="51"/>
      <c r="I93" s="51"/>
      <c r="J93" s="52"/>
      <c r="K93" s="53" t="str">
        <f>IF(OR(K92="",M91=""),"",SUM(K91:K92))</f>
        <v/>
      </c>
      <c r="L93" s="54"/>
      <c r="M93" s="55" t="str">
        <f>IF(OR(K92="",M91=""),"",SUM(M91:M92))</f>
        <v/>
      </c>
      <c r="N93" s="125"/>
      <c r="O93" s="126"/>
      <c r="P93" s="126"/>
      <c r="Q93" s="126"/>
      <c r="R93" s="126"/>
      <c r="S93" s="126"/>
      <c r="T93" s="127"/>
    </row>
    <row r="94" spans="2:20" ht="15.75" customHeight="1" thickBot="1" x14ac:dyDescent="0.3">
      <c r="B94" s="40"/>
      <c r="C94" s="40"/>
      <c r="D94" s="40"/>
      <c r="E94" s="40"/>
      <c r="F94" s="40"/>
      <c r="G94" s="40"/>
      <c r="H94" s="40"/>
      <c r="I94" s="40"/>
      <c r="J94" s="40"/>
      <c r="K94" s="43"/>
      <c r="L94" s="42"/>
      <c r="M94" s="41"/>
      <c r="N94" s="41"/>
      <c r="O94" s="41"/>
      <c r="P94" s="41"/>
      <c r="Q94" s="41"/>
      <c r="R94" s="41"/>
      <c r="S94" s="41"/>
      <c r="T94" s="41"/>
    </row>
    <row r="95" spans="2:20" ht="15.75" customHeight="1" x14ac:dyDescent="0.25">
      <c r="B95" s="128" t="s">
        <v>79</v>
      </c>
      <c r="C95" s="129"/>
      <c r="D95" s="129"/>
      <c r="E95" s="129"/>
      <c r="F95" s="129"/>
      <c r="G95" s="129"/>
      <c r="H95" s="129"/>
      <c r="I95" s="129"/>
      <c r="J95" s="129"/>
      <c r="K95" s="129"/>
      <c r="L95" s="129"/>
      <c r="M95" s="129"/>
      <c r="N95" s="129"/>
      <c r="O95" s="129"/>
      <c r="P95" s="129"/>
      <c r="Q95" s="129"/>
      <c r="R95" s="129"/>
      <c r="S95" s="129"/>
      <c r="T95" s="130"/>
    </row>
    <row r="96" spans="2:20" ht="15.75" customHeight="1" x14ac:dyDescent="0.25">
      <c r="B96" s="131"/>
      <c r="C96" s="132"/>
      <c r="D96" s="132"/>
      <c r="E96" s="132"/>
      <c r="F96" s="132"/>
      <c r="G96" s="132"/>
      <c r="H96" s="132"/>
      <c r="I96" s="132"/>
      <c r="J96" s="132"/>
      <c r="K96" s="132"/>
      <c r="L96" s="132"/>
      <c r="M96" s="132"/>
      <c r="N96" s="132"/>
      <c r="O96" s="132"/>
      <c r="P96" s="132"/>
      <c r="Q96" s="132"/>
      <c r="R96" s="132"/>
      <c r="S96" s="132"/>
      <c r="T96" s="133"/>
    </row>
    <row r="97" spans="2:20" ht="15.75" customHeight="1" thickBot="1" x14ac:dyDescent="0.3">
      <c r="B97" s="134"/>
      <c r="C97" s="135"/>
      <c r="D97" s="135"/>
      <c r="E97" s="135"/>
      <c r="F97" s="135"/>
      <c r="G97" s="135"/>
      <c r="H97" s="135"/>
      <c r="I97" s="135"/>
      <c r="J97" s="135"/>
      <c r="K97" s="135"/>
      <c r="L97" s="135"/>
      <c r="M97" s="135"/>
      <c r="N97" s="135"/>
      <c r="O97" s="135"/>
      <c r="P97" s="135"/>
      <c r="Q97" s="135"/>
      <c r="R97" s="135"/>
      <c r="S97" s="135"/>
      <c r="T97" s="136"/>
    </row>
    <row r="98" spans="2:20" ht="15.75" customHeight="1" x14ac:dyDescent="0.25">
      <c r="B98" s="34"/>
      <c r="C98" s="35"/>
      <c r="D98" s="35"/>
      <c r="E98" s="35"/>
      <c r="F98" s="35"/>
      <c r="G98" s="35"/>
      <c r="H98" s="35"/>
      <c r="I98" s="112" t="s">
        <v>109</v>
      </c>
      <c r="J98" s="113"/>
      <c r="K98" s="113"/>
      <c r="L98" s="113"/>
      <c r="M98" s="113"/>
      <c r="N98" s="113"/>
      <c r="O98" s="113"/>
      <c r="P98" s="114"/>
      <c r="Q98" s="35"/>
      <c r="R98" s="35"/>
      <c r="S98" s="35"/>
      <c r="T98" s="36"/>
    </row>
    <row r="99" spans="2:20" ht="15.75" customHeight="1" thickBot="1" x14ac:dyDescent="0.3">
      <c r="B99" s="34"/>
      <c r="C99" s="35"/>
      <c r="D99" s="35"/>
      <c r="E99" s="35"/>
      <c r="F99" s="35"/>
      <c r="G99" s="35"/>
      <c r="H99" s="35"/>
      <c r="I99" s="115"/>
      <c r="J99" s="116"/>
      <c r="K99" s="116"/>
      <c r="L99" s="116"/>
      <c r="M99" s="116"/>
      <c r="N99" s="116"/>
      <c r="O99" s="116"/>
      <c r="P99" s="117"/>
      <c r="Q99" s="35"/>
      <c r="R99" s="35"/>
      <c r="S99" s="35"/>
      <c r="T99" s="36"/>
    </row>
    <row r="100" spans="2:20" ht="15.75" customHeight="1" x14ac:dyDescent="0.25">
      <c r="B100" s="118" t="s">
        <v>81</v>
      </c>
      <c r="C100" s="118" t="str">
        <f>IF(OR(K45="",M45=""),"VENCEDOR J09",IF(K45&gt;M45,C43,N43))</f>
        <v>VENCEDOR J09</v>
      </c>
      <c r="D100" s="120"/>
      <c r="E100" s="120"/>
      <c r="F100" s="120"/>
      <c r="G100" s="120"/>
      <c r="H100" s="120"/>
      <c r="I100" s="120"/>
      <c r="J100" s="121"/>
      <c r="K100" s="44"/>
      <c r="L100" s="29" t="s">
        <v>40</v>
      </c>
      <c r="M100" s="45"/>
      <c r="N100" s="118" t="str">
        <f>IF(OR(K48="",M48=""),"VENCEDOR J10",IF(K48&gt;M48,C46,N46))</f>
        <v>VENCEDOR J10</v>
      </c>
      <c r="O100" s="120"/>
      <c r="P100" s="120"/>
      <c r="Q100" s="120"/>
      <c r="R100" s="120"/>
      <c r="S100" s="120"/>
      <c r="T100" s="121"/>
    </row>
    <row r="101" spans="2:20" ht="15.75" customHeight="1" thickBot="1" x14ac:dyDescent="0.3">
      <c r="B101" s="119"/>
      <c r="C101" s="122"/>
      <c r="D101" s="123"/>
      <c r="E101" s="123"/>
      <c r="F101" s="123"/>
      <c r="G101" s="123"/>
      <c r="H101" s="123"/>
      <c r="I101" s="123"/>
      <c r="J101" s="124"/>
      <c r="K101" s="46"/>
      <c r="L101" s="47" t="s">
        <v>40</v>
      </c>
      <c r="M101" s="48"/>
      <c r="N101" s="122"/>
      <c r="O101" s="123"/>
      <c r="P101" s="123"/>
      <c r="Q101" s="123"/>
      <c r="R101" s="123"/>
      <c r="S101" s="123"/>
      <c r="T101" s="124"/>
    </row>
    <row r="102" spans="2:20" ht="15.75" customHeight="1" thickBot="1" x14ac:dyDescent="0.3">
      <c r="B102" s="49"/>
      <c r="C102" s="50"/>
      <c r="D102" s="51"/>
      <c r="E102" s="51"/>
      <c r="F102" s="51"/>
      <c r="G102" s="51"/>
      <c r="H102" s="51"/>
      <c r="I102" s="51"/>
      <c r="J102" s="52"/>
      <c r="K102" s="53" t="str">
        <f>IF(OR(K101="",M100=""),"",SUM(K100:K101))</f>
        <v/>
      </c>
      <c r="L102" s="54"/>
      <c r="M102" s="55" t="str">
        <f>IF(OR(K101="",M100=""),"",SUM(M100:M101))</f>
        <v/>
      </c>
      <c r="N102" s="125"/>
      <c r="O102" s="126"/>
      <c r="P102" s="126"/>
      <c r="Q102" s="126"/>
      <c r="R102" s="126"/>
      <c r="S102" s="126"/>
      <c r="T102" s="127"/>
    </row>
    <row r="103" spans="2:20" ht="15.75" customHeight="1" thickBot="1" x14ac:dyDescent="0.3">
      <c r="B103" s="40"/>
      <c r="C103" s="40"/>
      <c r="D103" s="40"/>
      <c r="E103" s="40"/>
      <c r="F103" s="40"/>
      <c r="G103" s="40"/>
      <c r="H103" s="40"/>
      <c r="I103" s="40"/>
      <c r="J103" s="40"/>
      <c r="K103" s="43"/>
      <c r="L103" s="42"/>
      <c r="M103" s="41"/>
      <c r="N103" s="41"/>
      <c r="O103" s="41"/>
      <c r="P103" s="41"/>
      <c r="Q103" s="41"/>
      <c r="R103" s="41"/>
      <c r="S103" s="41"/>
      <c r="T103" s="41"/>
    </row>
    <row r="104" spans="2:20" ht="15.75" customHeight="1" x14ac:dyDescent="0.25">
      <c r="B104" s="128" t="s">
        <v>91</v>
      </c>
      <c r="C104" s="129"/>
      <c r="D104" s="129"/>
      <c r="E104" s="129"/>
      <c r="F104" s="129"/>
      <c r="G104" s="129"/>
      <c r="H104" s="129"/>
      <c r="I104" s="129"/>
      <c r="J104" s="129"/>
      <c r="K104" s="129"/>
      <c r="L104" s="129"/>
      <c r="M104" s="129"/>
      <c r="N104" s="129"/>
      <c r="O104" s="129"/>
      <c r="P104" s="129"/>
      <c r="Q104" s="129"/>
      <c r="R104" s="129"/>
      <c r="S104" s="129"/>
      <c r="T104" s="130"/>
    </row>
    <row r="105" spans="2:20" ht="15.75" customHeight="1" x14ac:dyDescent="0.25">
      <c r="B105" s="131"/>
      <c r="C105" s="132"/>
      <c r="D105" s="132"/>
      <c r="E105" s="132"/>
      <c r="F105" s="132"/>
      <c r="G105" s="132"/>
      <c r="H105" s="132"/>
      <c r="I105" s="132"/>
      <c r="J105" s="132"/>
      <c r="K105" s="132"/>
      <c r="L105" s="132"/>
      <c r="M105" s="132"/>
      <c r="N105" s="132"/>
      <c r="O105" s="132"/>
      <c r="P105" s="132"/>
      <c r="Q105" s="132"/>
      <c r="R105" s="132"/>
      <c r="S105" s="132"/>
      <c r="T105" s="133"/>
    </row>
    <row r="106" spans="2:20" ht="15.75" customHeight="1" thickBot="1" x14ac:dyDescent="0.3">
      <c r="B106" s="134"/>
      <c r="C106" s="135"/>
      <c r="D106" s="135"/>
      <c r="E106" s="135"/>
      <c r="F106" s="135"/>
      <c r="G106" s="135"/>
      <c r="H106" s="135"/>
      <c r="I106" s="135"/>
      <c r="J106" s="135"/>
      <c r="K106" s="135"/>
      <c r="L106" s="135"/>
      <c r="M106" s="135"/>
      <c r="N106" s="135"/>
      <c r="O106" s="135"/>
      <c r="P106" s="135"/>
      <c r="Q106" s="135"/>
      <c r="R106" s="135"/>
      <c r="S106" s="135"/>
      <c r="T106" s="136"/>
    </row>
    <row r="107" spans="2:20" ht="15.75" customHeight="1" x14ac:dyDescent="0.25">
      <c r="B107" s="34"/>
      <c r="C107" s="35"/>
      <c r="D107" s="35"/>
      <c r="E107" s="35"/>
      <c r="F107" s="35"/>
      <c r="G107" s="35"/>
      <c r="H107" s="35"/>
      <c r="I107" s="112" t="s">
        <v>109</v>
      </c>
      <c r="J107" s="113"/>
      <c r="K107" s="113"/>
      <c r="L107" s="113"/>
      <c r="M107" s="113"/>
      <c r="N107" s="113"/>
      <c r="O107" s="113"/>
      <c r="P107" s="114"/>
      <c r="Q107" s="35"/>
      <c r="R107" s="35"/>
      <c r="S107" s="35"/>
      <c r="T107" s="36"/>
    </row>
    <row r="108" spans="2:20" ht="15.75" customHeight="1" thickBot="1" x14ac:dyDescent="0.3">
      <c r="B108" s="34"/>
      <c r="C108" s="35"/>
      <c r="D108" s="35"/>
      <c r="E108" s="35"/>
      <c r="F108" s="35"/>
      <c r="G108" s="35"/>
      <c r="H108" s="35"/>
      <c r="I108" s="115"/>
      <c r="J108" s="116"/>
      <c r="K108" s="116"/>
      <c r="L108" s="116"/>
      <c r="M108" s="116"/>
      <c r="N108" s="116"/>
      <c r="O108" s="116"/>
      <c r="P108" s="117"/>
      <c r="Q108" s="35"/>
      <c r="R108" s="35"/>
      <c r="S108" s="35"/>
      <c r="T108" s="36"/>
    </row>
    <row r="109" spans="2:20" ht="15.75" customHeight="1" x14ac:dyDescent="0.25">
      <c r="B109" s="118" t="s">
        <v>82</v>
      </c>
      <c r="C109" s="118" t="str">
        <f>IF(OR(K57="",M57=""),"PERDEDOR J11",IF(K57&lt;M57,C55,N55))</f>
        <v>PERDEDOR J11</v>
      </c>
      <c r="D109" s="120"/>
      <c r="E109" s="120"/>
      <c r="F109" s="120"/>
      <c r="G109" s="120"/>
      <c r="H109" s="120"/>
      <c r="I109" s="120"/>
      <c r="J109" s="121"/>
      <c r="K109" s="44"/>
      <c r="L109" s="29" t="s">
        <v>40</v>
      </c>
      <c r="M109" s="45"/>
      <c r="N109" s="118" t="str">
        <f>IF(OR(K60="",M60=""),"PERDEDOR J12",IF(K60&lt;M60,C58,N58))</f>
        <v>PERDEDOR J12</v>
      </c>
      <c r="O109" s="120"/>
      <c r="P109" s="120"/>
      <c r="Q109" s="120"/>
      <c r="R109" s="120"/>
      <c r="S109" s="120"/>
      <c r="T109" s="121"/>
    </row>
    <row r="110" spans="2:20" ht="15.75" customHeight="1" thickBot="1" x14ac:dyDescent="0.3">
      <c r="B110" s="119"/>
      <c r="C110" s="122"/>
      <c r="D110" s="123"/>
      <c r="E110" s="123"/>
      <c r="F110" s="123"/>
      <c r="G110" s="123"/>
      <c r="H110" s="123"/>
      <c r="I110" s="123"/>
      <c r="J110" s="124"/>
      <c r="K110" s="46"/>
      <c r="L110" s="47" t="s">
        <v>40</v>
      </c>
      <c r="M110" s="48"/>
      <c r="N110" s="122"/>
      <c r="O110" s="123"/>
      <c r="P110" s="123"/>
      <c r="Q110" s="123"/>
      <c r="R110" s="123"/>
      <c r="S110" s="123"/>
      <c r="T110" s="124"/>
    </row>
    <row r="111" spans="2:20" ht="15.75" customHeight="1" thickBot="1" x14ac:dyDescent="0.3">
      <c r="B111" s="49"/>
      <c r="C111" s="50"/>
      <c r="D111" s="51"/>
      <c r="E111" s="51"/>
      <c r="F111" s="51"/>
      <c r="G111" s="51"/>
      <c r="H111" s="51"/>
      <c r="I111" s="51"/>
      <c r="J111" s="52"/>
      <c r="K111" s="53" t="str">
        <f>IF(OR(K110="",M109=""),"",SUM(K109:K110))</f>
        <v/>
      </c>
      <c r="L111" s="54"/>
      <c r="M111" s="55" t="str">
        <f>IF(OR(K110="",M109=""),"",SUM(M109:M110))</f>
        <v/>
      </c>
      <c r="N111" s="125"/>
      <c r="O111" s="126"/>
      <c r="P111" s="126"/>
      <c r="Q111" s="126"/>
      <c r="R111" s="126"/>
      <c r="S111" s="126"/>
      <c r="T111" s="127"/>
    </row>
    <row r="112" spans="2:20" ht="15.75" customHeight="1" thickBot="1" x14ac:dyDescent="0.3">
      <c r="B112" s="40"/>
      <c r="C112" s="40"/>
      <c r="D112" s="40"/>
      <c r="E112" s="40"/>
      <c r="F112" s="40"/>
      <c r="G112" s="40"/>
      <c r="H112" s="40"/>
      <c r="I112" s="40"/>
      <c r="J112" s="40"/>
      <c r="K112" s="43"/>
      <c r="L112" s="42"/>
      <c r="M112" s="41"/>
      <c r="N112" s="41"/>
      <c r="O112" s="41"/>
      <c r="P112" s="41"/>
      <c r="Q112" s="41"/>
      <c r="R112" s="41"/>
      <c r="S112" s="41"/>
      <c r="T112" s="41"/>
    </row>
    <row r="113" spans="2:20" ht="15.75" customHeight="1" x14ac:dyDescent="0.25">
      <c r="B113" s="128" t="s">
        <v>77</v>
      </c>
      <c r="C113" s="129"/>
      <c r="D113" s="129"/>
      <c r="E113" s="129"/>
      <c r="F113" s="129"/>
      <c r="G113" s="129"/>
      <c r="H113" s="129"/>
      <c r="I113" s="129"/>
      <c r="J113" s="129"/>
      <c r="K113" s="129"/>
      <c r="L113" s="129"/>
      <c r="M113" s="129"/>
      <c r="N113" s="129"/>
      <c r="O113" s="129"/>
      <c r="P113" s="129"/>
      <c r="Q113" s="129"/>
      <c r="R113" s="129"/>
      <c r="S113" s="129"/>
      <c r="T113" s="130"/>
    </row>
    <row r="114" spans="2:20" ht="15.75" customHeight="1" x14ac:dyDescent="0.25">
      <c r="B114" s="131"/>
      <c r="C114" s="132"/>
      <c r="D114" s="132"/>
      <c r="E114" s="132"/>
      <c r="F114" s="132"/>
      <c r="G114" s="132"/>
      <c r="H114" s="132"/>
      <c r="I114" s="132"/>
      <c r="J114" s="132"/>
      <c r="K114" s="132"/>
      <c r="L114" s="132"/>
      <c r="M114" s="132"/>
      <c r="N114" s="132"/>
      <c r="O114" s="132"/>
      <c r="P114" s="132"/>
      <c r="Q114" s="132"/>
      <c r="R114" s="132"/>
      <c r="S114" s="132"/>
      <c r="T114" s="133"/>
    </row>
    <row r="115" spans="2:20" ht="15.75" customHeight="1" thickBot="1" x14ac:dyDescent="0.3">
      <c r="B115" s="134"/>
      <c r="C115" s="135"/>
      <c r="D115" s="135"/>
      <c r="E115" s="135"/>
      <c r="F115" s="135"/>
      <c r="G115" s="135"/>
      <c r="H115" s="135"/>
      <c r="I115" s="135"/>
      <c r="J115" s="135"/>
      <c r="K115" s="135"/>
      <c r="L115" s="135"/>
      <c r="M115" s="135"/>
      <c r="N115" s="135"/>
      <c r="O115" s="135"/>
      <c r="P115" s="135"/>
      <c r="Q115" s="135"/>
      <c r="R115" s="135"/>
      <c r="S115" s="135"/>
      <c r="T115" s="136"/>
    </row>
    <row r="116" spans="2:20" ht="15.75" customHeight="1" x14ac:dyDescent="0.25">
      <c r="B116" s="34"/>
      <c r="C116" s="35"/>
      <c r="D116" s="35"/>
      <c r="E116" s="35"/>
      <c r="F116" s="35"/>
      <c r="G116" s="35"/>
      <c r="H116" s="35"/>
      <c r="I116" s="112" t="s">
        <v>109</v>
      </c>
      <c r="J116" s="113"/>
      <c r="K116" s="113"/>
      <c r="L116" s="113"/>
      <c r="M116" s="113"/>
      <c r="N116" s="113"/>
      <c r="O116" s="113"/>
      <c r="P116" s="114"/>
      <c r="Q116" s="35"/>
      <c r="R116" s="35"/>
      <c r="S116" s="35"/>
      <c r="T116" s="36"/>
    </row>
    <row r="117" spans="2:20" ht="15.75" customHeight="1" thickBot="1" x14ac:dyDescent="0.3">
      <c r="B117" s="34"/>
      <c r="C117" s="35"/>
      <c r="D117" s="35"/>
      <c r="E117" s="35"/>
      <c r="F117" s="35"/>
      <c r="G117" s="35"/>
      <c r="H117" s="35"/>
      <c r="I117" s="115"/>
      <c r="J117" s="116"/>
      <c r="K117" s="116"/>
      <c r="L117" s="116"/>
      <c r="M117" s="116"/>
      <c r="N117" s="116"/>
      <c r="O117" s="116"/>
      <c r="P117" s="117"/>
      <c r="Q117" s="35"/>
      <c r="R117" s="35"/>
      <c r="S117" s="35"/>
      <c r="T117" s="36"/>
    </row>
    <row r="118" spans="2:20" ht="15.75" customHeight="1" x14ac:dyDescent="0.25">
      <c r="B118" s="118" t="s">
        <v>83</v>
      </c>
      <c r="C118" s="118" t="str">
        <f>IF(OR(K57="",M57=""),"VENCEDOR J11",IF(K57&gt;M57,C55,N55))</f>
        <v>VENCEDOR J11</v>
      </c>
      <c r="D118" s="120"/>
      <c r="E118" s="120"/>
      <c r="F118" s="120"/>
      <c r="G118" s="120"/>
      <c r="H118" s="120"/>
      <c r="I118" s="120"/>
      <c r="J118" s="121"/>
      <c r="K118" s="44"/>
      <c r="L118" s="29" t="s">
        <v>40</v>
      </c>
      <c r="M118" s="45"/>
      <c r="N118" s="118" t="str">
        <f>IF(OR(K60="",M60=""),"VENCEDOR J12",IF(K60&gt;M60,C58,N58))</f>
        <v>VENCEDOR J12</v>
      </c>
      <c r="O118" s="120"/>
      <c r="P118" s="120"/>
      <c r="Q118" s="120"/>
      <c r="R118" s="120"/>
      <c r="S118" s="120"/>
      <c r="T118" s="121"/>
    </row>
    <row r="119" spans="2:20" ht="15.75" customHeight="1" thickBot="1" x14ac:dyDescent="0.3">
      <c r="B119" s="119"/>
      <c r="C119" s="122"/>
      <c r="D119" s="123"/>
      <c r="E119" s="123"/>
      <c r="F119" s="123"/>
      <c r="G119" s="123"/>
      <c r="H119" s="123"/>
      <c r="I119" s="123"/>
      <c r="J119" s="124"/>
      <c r="K119" s="46"/>
      <c r="L119" s="47" t="s">
        <v>40</v>
      </c>
      <c r="M119" s="48"/>
      <c r="N119" s="122"/>
      <c r="O119" s="123"/>
      <c r="P119" s="123"/>
      <c r="Q119" s="123"/>
      <c r="R119" s="123"/>
      <c r="S119" s="123"/>
      <c r="T119" s="124"/>
    </row>
    <row r="120" spans="2:20" ht="15.75" customHeight="1" thickBot="1" x14ac:dyDescent="0.3">
      <c r="B120" s="49"/>
      <c r="C120" s="50"/>
      <c r="D120" s="51"/>
      <c r="E120" s="51"/>
      <c r="F120" s="51"/>
      <c r="G120" s="51"/>
      <c r="H120" s="51"/>
      <c r="I120" s="51"/>
      <c r="J120" s="52"/>
      <c r="K120" s="53" t="str">
        <f>IF(OR(K119="",M118=""),"",SUM(K118:K119))</f>
        <v/>
      </c>
      <c r="L120" s="54"/>
      <c r="M120" s="55" t="str">
        <f>IF(OR(K119="",M118=""),"",SUM(M118:M119))</f>
        <v/>
      </c>
      <c r="N120" s="125"/>
      <c r="O120" s="126"/>
      <c r="P120" s="126"/>
      <c r="Q120" s="126"/>
      <c r="R120" s="126"/>
      <c r="S120" s="126"/>
      <c r="T120" s="127"/>
    </row>
    <row r="121" spans="2:20" ht="15.75" customHeight="1" thickBot="1" x14ac:dyDescent="0.3">
      <c r="B121" s="40"/>
      <c r="C121" s="40"/>
      <c r="D121" s="40"/>
      <c r="E121" s="40"/>
      <c r="F121" s="40"/>
      <c r="G121" s="40"/>
      <c r="H121" s="40"/>
      <c r="I121" s="40"/>
      <c r="J121" s="40"/>
      <c r="K121" s="43"/>
      <c r="L121" s="42"/>
      <c r="M121" s="41"/>
      <c r="N121" s="41"/>
      <c r="O121" s="41"/>
      <c r="P121" s="41"/>
      <c r="Q121" s="41"/>
      <c r="R121" s="41"/>
      <c r="S121" s="41"/>
      <c r="T121" s="41"/>
    </row>
    <row r="122" spans="2:20" ht="15.75" customHeight="1" x14ac:dyDescent="0.25">
      <c r="B122" s="128" t="s">
        <v>92</v>
      </c>
      <c r="C122" s="129"/>
      <c r="D122" s="129"/>
      <c r="E122" s="129"/>
      <c r="F122" s="129"/>
      <c r="G122" s="129"/>
      <c r="H122" s="129"/>
      <c r="I122" s="129"/>
      <c r="J122" s="129"/>
      <c r="K122" s="129"/>
      <c r="L122" s="129"/>
      <c r="M122" s="129"/>
      <c r="N122" s="129"/>
      <c r="O122" s="129"/>
      <c r="P122" s="129"/>
      <c r="Q122" s="129"/>
      <c r="R122" s="129"/>
      <c r="S122" s="129"/>
      <c r="T122" s="130"/>
    </row>
    <row r="123" spans="2:20" ht="15.75" customHeight="1" x14ac:dyDescent="0.25">
      <c r="B123" s="131"/>
      <c r="C123" s="132"/>
      <c r="D123" s="132"/>
      <c r="E123" s="132"/>
      <c r="F123" s="132"/>
      <c r="G123" s="132"/>
      <c r="H123" s="132"/>
      <c r="I123" s="132"/>
      <c r="J123" s="132"/>
      <c r="K123" s="132"/>
      <c r="L123" s="132"/>
      <c r="M123" s="132"/>
      <c r="N123" s="132"/>
      <c r="O123" s="132"/>
      <c r="P123" s="132"/>
      <c r="Q123" s="132"/>
      <c r="R123" s="132"/>
      <c r="S123" s="132"/>
      <c r="T123" s="133"/>
    </row>
    <row r="124" spans="2:20" ht="15.75" customHeight="1" thickBot="1" x14ac:dyDescent="0.3">
      <c r="B124" s="134"/>
      <c r="C124" s="135"/>
      <c r="D124" s="135"/>
      <c r="E124" s="135"/>
      <c r="F124" s="135"/>
      <c r="G124" s="135"/>
      <c r="H124" s="135"/>
      <c r="I124" s="135"/>
      <c r="J124" s="135"/>
      <c r="K124" s="135"/>
      <c r="L124" s="135"/>
      <c r="M124" s="135"/>
      <c r="N124" s="135"/>
      <c r="O124" s="135"/>
      <c r="P124" s="135"/>
      <c r="Q124" s="135"/>
      <c r="R124" s="135"/>
      <c r="S124" s="135"/>
      <c r="T124" s="136"/>
    </row>
    <row r="125" spans="2:20" ht="15.75" customHeight="1" x14ac:dyDescent="0.25">
      <c r="B125" s="34"/>
      <c r="C125" s="35"/>
      <c r="D125" s="35"/>
      <c r="E125" s="35"/>
      <c r="F125" s="35"/>
      <c r="G125" s="35"/>
      <c r="H125" s="35"/>
      <c r="I125" s="112" t="s">
        <v>109</v>
      </c>
      <c r="J125" s="113"/>
      <c r="K125" s="113"/>
      <c r="L125" s="113"/>
      <c r="M125" s="113"/>
      <c r="N125" s="113"/>
      <c r="O125" s="113"/>
      <c r="P125" s="114"/>
      <c r="Q125" s="35"/>
      <c r="R125" s="35"/>
      <c r="S125" s="35"/>
      <c r="T125" s="36"/>
    </row>
    <row r="126" spans="2:20" ht="15.75" customHeight="1" thickBot="1" x14ac:dyDescent="0.3">
      <c r="B126" s="60"/>
      <c r="C126" s="61"/>
      <c r="D126" s="61"/>
      <c r="E126" s="61"/>
      <c r="F126" s="61"/>
      <c r="G126" s="61"/>
      <c r="H126" s="61"/>
      <c r="I126" s="115"/>
      <c r="J126" s="116"/>
      <c r="K126" s="116"/>
      <c r="L126" s="116"/>
      <c r="M126" s="116"/>
      <c r="N126" s="116"/>
      <c r="O126" s="116"/>
      <c r="P126" s="117"/>
      <c r="Q126" s="61"/>
      <c r="R126" s="61"/>
      <c r="S126" s="61"/>
      <c r="T126" s="62"/>
    </row>
    <row r="127" spans="2:20" ht="15.75" customHeight="1" x14ac:dyDescent="0.25">
      <c r="B127" s="118" t="s">
        <v>85</v>
      </c>
      <c r="C127" s="118" t="str">
        <f>IF(OR(K69="",M69=""),"PERDEDOR J13",IF(K69&lt;M69,C67,N67))</f>
        <v>PERDEDOR J13</v>
      </c>
      <c r="D127" s="120"/>
      <c r="E127" s="120"/>
      <c r="F127" s="120"/>
      <c r="G127" s="120"/>
      <c r="H127" s="120"/>
      <c r="I127" s="120"/>
      <c r="J127" s="121"/>
      <c r="K127" s="44"/>
      <c r="L127" s="29" t="s">
        <v>40</v>
      </c>
      <c r="M127" s="45"/>
      <c r="N127" s="118" t="str">
        <f>IF(OR(K72="",M72=""),"PERDEDOR J14",IF(K72&lt;M72,C70,N70))</f>
        <v>PERDEDOR J14</v>
      </c>
      <c r="O127" s="120"/>
      <c r="P127" s="120"/>
      <c r="Q127" s="120"/>
      <c r="R127" s="120"/>
      <c r="S127" s="120"/>
      <c r="T127" s="121"/>
    </row>
    <row r="128" spans="2:20" ht="15.75" customHeight="1" thickBot="1" x14ac:dyDescent="0.3">
      <c r="B128" s="119"/>
      <c r="C128" s="122"/>
      <c r="D128" s="123"/>
      <c r="E128" s="123"/>
      <c r="F128" s="123"/>
      <c r="G128" s="123"/>
      <c r="H128" s="123"/>
      <c r="I128" s="123"/>
      <c r="J128" s="124"/>
      <c r="K128" s="46"/>
      <c r="L128" s="47" t="s">
        <v>40</v>
      </c>
      <c r="M128" s="48"/>
      <c r="N128" s="122"/>
      <c r="O128" s="123"/>
      <c r="P128" s="123"/>
      <c r="Q128" s="123"/>
      <c r="R128" s="123"/>
      <c r="S128" s="123"/>
      <c r="T128" s="124"/>
    </row>
    <row r="129" spans="2:20" ht="15.75" customHeight="1" thickBot="1" x14ac:dyDescent="0.3">
      <c r="B129" s="49"/>
      <c r="C129" s="50"/>
      <c r="D129" s="51"/>
      <c r="E129" s="51"/>
      <c r="F129" s="51"/>
      <c r="G129" s="51"/>
      <c r="H129" s="51"/>
      <c r="I129" s="51"/>
      <c r="J129" s="52"/>
      <c r="K129" s="53" t="str">
        <f>IF(OR(K128="",M127=""),"",SUM(K127:K128))</f>
        <v/>
      </c>
      <c r="L129" s="54"/>
      <c r="M129" s="55" t="str">
        <f>IF(OR(K128="",M127=""),"",SUM(M127:M128))</f>
        <v/>
      </c>
      <c r="N129" s="125"/>
      <c r="O129" s="126"/>
      <c r="P129" s="126"/>
      <c r="Q129" s="126"/>
      <c r="R129" s="126"/>
      <c r="S129" s="126"/>
      <c r="T129" s="127"/>
    </row>
    <row r="130" spans="2:20" ht="15.75" customHeight="1" thickBot="1" x14ac:dyDescent="0.3">
      <c r="B130" s="40"/>
      <c r="C130" s="40"/>
      <c r="D130" s="40"/>
      <c r="E130" s="40"/>
      <c r="F130" s="40"/>
      <c r="G130" s="40"/>
      <c r="H130" s="40"/>
      <c r="I130" s="40"/>
      <c r="J130" s="40"/>
      <c r="K130" s="43"/>
      <c r="L130" s="42"/>
      <c r="M130" s="41"/>
      <c r="N130" s="41"/>
      <c r="O130" s="41"/>
      <c r="P130" s="41"/>
      <c r="Q130" s="41"/>
      <c r="R130" s="41"/>
      <c r="S130" s="41"/>
      <c r="T130" s="41"/>
    </row>
    <row r="131" spans="2:20" ht="15.75" customHeight="1" x14ac:dyDescent="0.25">
      <c r="B131" s="128" t="s">
        <v>84</v>
      </c>
      <c r="C131" s="129"/>
      <c r="D131" s="129"/>
      <c r="E131" s="129"/>
      <c r="F131" s="129"/>
      <c r="G131" s="129"/>
      <c r="H131" s="129"/>
      <c r="I131" s="129"/>
      <c r="J131" s="129"/>
      <c r="K131" s="129"/>
      <c r="L131" s="129"/>
      <c r="M131" s="129"/>
      <c r="N131" s="129"/>
      <c r="O131" s="129"/>
      <c r="P131" s="129"/>
      <c r="Q131" s="129"/>
      <c r="R131" s="129"/>
      <c r="S131" s="129"/>
      <c r="T131" s="130"/>
    </row>
    <row r="132" spans="2:20" ht="15.75" customHeight="1" x14ac:dyDescent="0.25">
      <c r="B132" s="131"/>
      <c r="C132" s="132"/>
      <c r="D132" s="132"/>
      <c r="E132" s="132"/>
      <c r="F132" s="132"/>
      <c r="G132" s="132"/>
      <c r="H132" s="132"/>
      <c r="I132" s="132"/>
      <c r="J132" s="132"/>
      <c r="K132" s="132"/>
      <c r="L132" s="132"/>
      <c r="M132" s="132"/>
      <c r="N132" s="132"/>
      <c r="O132" s="132"/>
      <c r="P132" s="132"/>
      <c r="Q132" s="132"/>
      <c r="R132" s="132"/>
      <c r="S132" s="132"/>
      <c r="T132" s="133"/>
    </row>
    <row r="133" spans="2:20" ht="15.75" customHeight="1" thickBot="1" x14ac:dyDescent="0.3">
      <c r="B133" s="134"/>
      <c r="C133" s="135"/>
      <c r="D133" s="135"/>
      <c r="E133" s="135"/>
      <c r="F133" s="135"/>
      <c r="G133" s="135"/>
      <c r="H133" s="135"/>
      <c r="I133" s="135"/>
      <c r="J133" s="135"/>
      <c r="K133" s="135"/>
      <c r="L133" s="135"/>
      <c r="M133" s="135"/>
      <c r="N133" s="135"/>
      <c r="O133" s="135"/>
      <c r="P133" s="135"/>
      <c r="Q133" s="135"/>
      <c r="R133" s="135"/>
      <c r="S133" s="135"/>
      <c r="T133" s="136"/>
    </row>
    <row r="134" spans="2:20" ht="15.75" customHeight="1" x14ac:dyDescent="0.25">
      <c r="B134" s="34"/>
      <c r="C134" s="35"/>
      <c r="D134" s="35"/>
      <c r="E134" s="35"/>
      <c r="F134" s="35"/>
      <c r="G134" s="35"/>
      <c r="H134" s="35"/>
      <c r="I134" s="112" t="s">
        <v>109</v>
      </c>
      <c r="J134" s="113"/>
      <c r="K134" s="113"/>
      <c r="L134" s="113"/>
      <c r="M134" s="113"/>
      <c r="N134" s="113"/>
      <c r="O134" s="113"/>
      <c r="P134" s="114"/>
      <c r="Q134" s="35"/>
      <c r="R134" s="35"/>
      <c r="S134" s="35"/>
      <c r="T134" s="36"/>
    </row>
    <row r="135" spans="2:20" ht="15.75" customHeight="1" thickBot="1" x14ac:dyDescent="0.3">
      <c r="B135" s="34"/>
      <c r="C135" s="35"/>
      <c r="D135" s="35"/>
      <c r="E135" s="35"/>
      <c r="F135" s="35"/>
      <c r="G135" s="35"/>
      <c r="H135" s="35"/>
      <c r="I135" s="115"/>
      <c r="J135" s="116"/>
      <c r="K135" s="116"/>
      <c r="L135" s="116"/>
      <c r="M135" s="116"/>
      <c r="N135" s="116"/>
      <c r="O135" s="116"/>
      <c r="P135" s="117"/>
      <c r="Q135" s="35"/>
      <c r="R135" s="35"/>
      <c r="S135" s="35"/>
      <c r="T135" s="36"/>
    </row>
    <row r="136" spans="2:20" ht="15.75" customHeight="1" x14ac:dyDescent="0.25">
      <c r="B136" s="118" t="s">
        <v>86</v>
      </c>
      <c r="C136" s="118" t="str">
        <f>IF(OR(K69="",M69=""),"VENCEDOR J13",IF(K69&gt;M69,C67,N67))</f>
        <v>VENCEDOR J13</v>
      </c>
      <c r="D136" s="120"/>
      <c r="E136" s="120"/>
      <c r="F136" s="120"/>
      <c r="G136" s="120"/>
      <c r="H136" s="120"/>
      <c r="I136" s="120"/>
      <c r="J136" s="121"/>
      <c r="K136" s="44"/>
      <c r="L136" s="29" t="s">
        <v>40</v>
      </c>
      <c r="M136" s="45"/>
      <c r="N136" s="118" t="str">
        <f>IF(OR(K72="",M72=""),"VENCEDOR J14",IF(K72&gt;M72,C70,N70))</f>
        <v>VENCEDOR J14</v>
      </c>
      <c r="O136" s="120"/>
      <c r="P136" s="120"/>
      <c r="Q136" s="120"/>
      <c r="R136" s="120"/>
      <c r="S136" s="120"/>
      <c r="T136" s="121"/>
    </row>
    <row r="137" spans="2:20" ht="15.75" customHeight="1" thickBot="1" x14ac:dyDescent="0.3">
      <c r="B137" s="119"/>
      <c r="C137" s="122"/>
      <c r="D137" s="123"/>
      <c r="E137" s="123"/>
      <c r="F137" s="123"/>
      <c r="G137" s="123"/>
      <c r="H137" s="123"/>
      <c r="I137" s="123"/>
      <c r="J137" s="124"/>
      <c r="K137" s="46"/>
      <c r="L137" s="47" t="s">
        <v>40</v>
      </c>
      <c r="M137" s="48"/>
      <c r="N137" s="122"/>
      <c r="O137" s="123"/>
      <c r="P137" s="123"/>
      <c r="Q137" s="123"/>
      <c r="R137" s="123"/>
      <c r="S137" s="123"/>
      <c r="T137" s="124"/>
    </row>
    <row r="138" spans="2:20" ht="15.75" customHeight="1" thickBot="1" x14ac:dyDescent="0.3">
      <c r="B138" s="49"/>
      <c r="C138" s="50"/>
      <c r="D138" s="51"/>
      <c r="E138" s="51"/>
      <c r="F138" s="51"/>
      <c r="G138" s="51"/>
      <c r="H138" s="51"/>
      <c r="I138" s="51"/>
      <c r="J138" s="52"/>
      <c r="K138" s="53" t="str">
        <f>IF(OR(K137="",M136=""),"",SUM(K136:K137))</f>
        <v/>
      </c>
      <c r="L138" s="54"/>
      <c r="M138" s="55" t="str">
        <f>IF(OR(K137="",M136=""),"",SUM(M136:M137))</f>
        <v/>
      </c>
      <c r="N138" s="125"/>
      <c r="O138" s="126"/>
      <c r="P138" s="126"/>
      <c r="Q138" s="126"/>
      <c r="R138" s="126"/>
      <c r="S138" s="126"/>
      <c r="T138" s="127"/>
    </row>
    <row r="139" spans="2:20" ht="15.75" customHeight="1" thickBot="1" x14ac:dyDescent="0.3">
      <c r="B139" s="40"/>
      <c r="C139" s="40"/>
      <c r="D139" s="40"/>
      <c r="E139" s="40"/>
      <c r="F139" s="40"/>
      <c r="G139" s="40"/>
      <c r="H139" s="40"/>
      <c r="I139" s="40"/>
      <c r="J139" s="40"/>
      <c r="K139" s="43"/>
      <c r="L139" s="42"/>
      <c r="M139" s="41"/>
      <c r="N139" s="41"/>
      <c r="O139" s="41"/>
      <c r="P139" s="41"/>
      <c r="Q139" s="41"/>
      <c r="R139" s="41"/>
      <c r="S139" s="41"/>
      <c r="T139" s="41"/>
    </row>
    <row r="140" spans="2:20" ht="15.75" customHeight="1" x14ac:dyDescent="0.25">
      <c r="B140" s="128" t="s">
        <v>43</v>
      </c>
      <c r="C140" s="129"/>
      <c r="D140" s="129"/>
      <c r="E140" s="129"/>
      <c r="F140" s="129"/>
      <c r="G140" s="129"/>
      <c r="H140" s="129"/>
      <c r="I140" s="129"/>
      <c r="J140" s="129"/>
      <c r="K140" s="129"/>
      <c r="L140" s="129"/>
      <c r="M140" s="129"/>
      <c r="N140" s="129"/>
      <c r="O140" s="129"/>
      <c r="P140" s="129"/>
      <c r="Q140" s="129"/>
      <c r="R140" s="129"/>
      <c r="S140" s="129"/>
      <c r="T140" s="130"/>
    </row>
    <row r="141" spans="2:20" ht="15.75" customHeight="1" x14ac:dyDescent="0.25">
      <c r="B141" s="131"/>
      <c r="C141" s="132"/>
      <c r="D141" s="132"/>
      <c r="E141" s="132"/>
      <c r="F141" s="132"/>
      <c r="G141" s="132"/>
      <c r="H141" s="132"/>
      <c r="I141" s="132"/>
      <c r="J141" s="132"/>
      <c r="K141" s="132"/>
      <c r="L141" s="132"/>
      <c r="M141" s="132"/>
      <c r="N141" s="132"/>
      <c r="O141" s="132"/>
      <c r="P141" s="132"/>
      <c r="Q141" s="132"/>
      <c r="R141" s="132"/>
      <c r="S141" s="132"/>
      <c r="T141" s="133"/>
    </row>
    <row r="142" spans="2:20" ht="15.75" customHeight="1" thickBot="1" x14ac:dyDescent="0.3">
      <c r="B142" s="134"/>
      <c r="C142" s="135"/>
      <c r="D142" s="135"/>
      <c r="E142" s="135"/>
      <c r="F142" s="135"/>
      <c r="G142" s="135"/>
      <c r="H142" s="135"/>
      <c r="I142" s="135"/>
      <c r="J142" s="135"/>
      <c r="K142" s="135"/>
      <c r="L142" s="135"/>
      <c r="M142" s="135"/>
      <c r="N142" s="135"/>
      <c r="O142" s="135"/>
      <c r="P142" s="135"/>
      <c r="Q142" s="135"/>
      <c r="R142" s="135"/>
      <c r="S142" s="135"/>
      <c r="T142" s="136"/>
    </row>
    <row r="143" spans="2:20" ht="15.75" customHeight="1" x14ac:dyDescent="0.25">
      <c r="B143" s="34"/>
      <c r="C143" s="35"/>
      <c r="D143" s="35"/>
      <c r="E143" s="35"/>
      <c r="F143" s="35"/>
      <c r="G143" s="35"/>
      <c r="H143" s="35"/>
      <c r="I143" s="112" t="s">
        <v>109</v>
      </c>
      <c r="J143" s="113"/>
      <c r="K143" s="113"/>
      <c r="L143" s="113"/>
      <c r="M143" s="113"/>
      <c r="N143" s="113"/>
      <c r="O143" s="113"/>
      <c r="P143" s="114"/>
      <c r="Q143" s="35"/>
      <c r="R143" s="35"/>
      <c r="S143" s="35"/>
      <c r="T143" s="36"/>
    </row>
    <row r="144" spans="2:20" ht="15.75" customHeight="1" thickBot="1" x14ac:dyDescent="0.3">
      <c r="B144" s="34"/>
      <c r="C144" s="35"/>
      <c r="D144" s="35"/>
      <c r="E144" s="35"/>
      <c r="F144" s="35"/>
      <c r="G144" s="35"/>
      <c r="H144" s="35"/>
      <c r="I144" s="115"/>
      <c r="J144" s="116"/>
      <c r="K144" s="116"/>
      <c r="L144" s="116"/>
      <c r="M144" s="116"/>
      <c r="N144" s="116"/>
      <c r="O144" s="116"/>
      <c r="P144" s="117"/>
      <c r="Q144" s="35"/>
      <c r="R144" s="35"/>
      <c r="S144" s="35"/>
      <c r="T144" s="36"/>
    </row>
    <row r="145" spans="2:31" ht="15.75" customHeight="1" x14ac:dyDescent="0.25">
      <c r="B145" s="118" t="s">
        <v>88</v>
      </c>
      <c r="C145" s="118" t="str">
        <f>IF(OR(K81="",M81=""),"PERDEDOR J15",IF(K81&lt;M81,C79,N79))</f>
        <v>PERDEDOR J15</v>
      </c>
      <c r="D145" s="120"/>
      <c r="E145" s="120"/>
      <c r="F145" s="120"/>
      <c r="G145" s="120"/>
      <c r="H145" s="120"/>
      <c r="I145" s="120"/>
      <c r="J145" s="121"/>
      <c r="K145" s="44"/>
      <c r="L145" s="29" t="s">
        <v>40</v>
      </c>
      <c r="M145" s="45"/>
      <c r="N145" s="118" t="str">
        <f>IF(OR(K84="",M84=""),"PERDEDOR J16",IF(K84&lt;M84,C82,N82))</f>
        <v>PERDEDOR J16</v>
      </c>
      <c r="O145" s="120"/>
      <c r="P145" s="120"/>
      <c r="Q145" s="120"/>
      <c r="R145" s="120"/>
      <c r="S145" s="120"/>
      <c r="T145" s="121"/>
    </row>
    <row r="146" spans="2:31" ht="15.75" customHeight="1" thickBot="1" x14ac:dyDescent="0.3">
      <c r="B146" s="119"/>
      <c r="C146" s="122"/>
      <c r="D146" s="123"/>
      <c r="E146" s="123"/>
      <c r="F146" s="123"/>
      <c r="G146" s="123"/>
      <c r="H146" s="123"/>
      <c r="I146" s="123"/>
      <c r="J146" s="124"/>
      <c r="K146" s="46"/>
      <c r="L146" s="47" t="s">
        <v>40</v>
      </c>
      <c r="M146" s="48"/>
      <c r="N146" s="122"/>
      <c r="O146" s="123"/>
      <c r="P146" s="123"/>
      <c r="Q146" s="123"/>
      <c r="R146" s="123"/>
      <c r="S146" s="123"/>
      <c r="T146" s="124"/>
    </row>
    <row r="147" spans="2:31" ht="15.75" customHeight="1" thickBot="1" x14ac:dyDescent="0.3">
      <c r="B147" s="49"/>
      <c r="C147" s="50"/>
      <c r="D147" s="51"/>
      <c r="E147" s="51"/>
      <c r="F147" s="51"/>
      <c r="G147" s="51"/>
      <c r="H147" s="51"/>
      <c r="I147" s="51"/>
      <c r="J147" s="52"/>
      <c r="K147" s="53" t="str">
        <f>IF(OR(K146="",M145=""),"",SUM(K145:K146))</f>
        <v/>
      </c>
      <c r="L147" s="54"/>
      <c r="M147" s="55" t="str">
        <f>IF(OR(K146="",M145=""),"",SUM(M145:M146))</f>
        <v/>
      </c>
      <c r="N147" s="125"/>
      <c r="O147" s="126"/>
      <c r="P147" s="126"/>
      <c r="Q147" s="126"/>
      <c r="R147" s="126"/>
      <c r="S147" s="126"/>
      <c r="T147" s="127"/>
    </row>
    <row r="148" spans="2:31" ht="15.75" customHeight="1" thickBot="1" x14ac:dyDescent="0.3">
      <c r="B148" s="63"/>
      <c r="C148" s="63"/>
      <c r="D148" s="63"/>
      <c r="E148" s="63"/>
      <c r="F148" s="63"/>
      <c r="G148" s="63"/>
      <c r="H148" s="64"/>
      <c r="I148" s="64"/>
      <c r="J148" s="65"/>
      <c r="K148" s="65"/>
      <c r="L148" s="65"/>
      <c r="M148" s="65"/>
      <c r="N148" s="65"/>
      <c r="O148" s="65"/>
      <c r="P148" s="65"/>
      <c r="Q148" s="65"/>
      <c r="R148" s="65"/>
      <c r="S148" s="65"/>
      <c r="T148" s="65"/>
    </row>
    <row r="149" spans="2:31" ht="15.75" customHeight="1" x14ac:dyDescent="0.25">
      <c r="B149" s="128" t="s">
        <v>45</v>
      </c>
      <c r="C149" s="129"/>
      <c r="D149" s="129"/>
      <c r="E149" s="129"/>
      <c r="F149" s="129"/>
      <c r="G149" s="129"/>
      <c r="H149" s="129"/>
      <c r="I149" s="129"/>
      <c r="J149" s="129"/>
      <c r="K149" s="129"/>
      <c r="L149" s="129"/>
      <c r="M149" s="129"/>
      <c r="N149" s="129"/>
      <c r="O149" s="129"/>
      <c r="P149" s="129"/>
      <c r="Q149" s="129"/>
      <c r="R149" s="129"/>
      <c r="S149" s="129"/>
      <c r="T149" s="130"/>
    </row>
    <row r="150" spans="2:31" ht="15.75" customHeight="1" x14ac:dyDescent="0.25">
      <c r="B150" s="131"/>
      <c r="C150" s="132"/>
      <c r="D150" s="132"/>
      <c r="E150" s="132"/>
      <c r="F150" s="132"/>
      <c r="G150" s="132"/>
      <c r="H150" s="132"/>
      <c r="I150" s="132"/>
      <c r="J150" s="132"/>
      <c r="K150" s="132"/>
      <c r="L150" s="132"/>
      <c r="M150" s="132"/>
      <c r="N150" s="132"/>
      <c r="O150" s="132"/>
      <c r="P150" s="132"/>
      <c r="Q150" s="132"/>
      <c r="R150" s="132"/>
      <c r="S150" s="132"/>
      <c r="T150" s="133"/>
    </row>
    <row r="151" spans="2:31" ht="15.75" customHeight="1" thickBot="1" x14ac:dyDescent="0.3">
      <c r="B151" s="134"/>
      <c r="C151" s="135"/>
      <c r="D151" s="135"/>
      <c r="E151" s="135"/>
      <c r="F151" s="135"/>
      <c r="G151" s="135"/>
      <c r="H151" s="135"/>
      <c r="I151" s="135"/>
      <c r="J151" s="135"/>
      <c r="K151" s="135"/>
      <c r="L151" s="135"/>
      <c r="M151" s="135"/>
      <c r="N151" s="135"/>
      <c r="O151" s="135"/>
      <c r="P151" s="135"/>
      <c r="Q151" s="135"/>
      <c r="R151" s="135"/>
      <c r="S151" s="135"/>
      <c r="T151" s="136"/>
    </row>
    <row r="152" spans="2:31" ht="15.75" customHeight="1" x14ac:dyDescent="0.25">
      <c r="B152" s="34"/>
      <c r="C152" s="35"/>
      <c r="D152" s="35"/>
      <c r="E152" s="35"/>
      <c r="F152" s="35"/>
      <c r="G152" s="35"/>
      <c r="H152" s="35"/>
      <c r="I152" s="112" t="s">
        <v>109</v>
      </c>
      <c r="J152" s="113"/>
      <c r="K152" s="113"/>
      <c r="L152" s="113"/>
      <c r="M152" s="113"/>
      <c r="N152" s="113"/>
      <c r="O152" s="113"/>
      <c r="P152" s="114"/>
      <c r="Q152" s="35"/>
      <c r="R152" s="35"/>
      <c r="S152" s="35"/>
      <c r="T152" s="36"/>
    </row>
    <row r="153" spans="2:31" ht="15.75" customHeight="1" thickBot="1" x14ac:dyDescent="0.3">
      <c r="B153" s="34"/>
      <c r="C153" s="35"/>
      <c r="D153" s="35"/>
      <c r="E153" s="35"/>
      <c r="F153" s="35"/>
      <c r="G153" s="35"/>
      <c r="H153" s="35"/>
      <c r="I153" s="115"/>
      <c r="J153" s="116"/>
      <c r="K153" s="116"/>
      <c r="L153" s="116"/>
      <c r="M153" s="116"/>
      <c r="N153" s="116"/>
      <c r="O153" s="116"/>
      <c r="P153" s="117"/>
      <c r="Q153" s="35"/>
      <c r="R153" s="35"/>
      <c r="S153" s="35"/>
      <c r="T153" s="36"/>
    </row>
    <row r="154" spans="2:31" ht="15.75" customHeight="1" x14ac:dyDescent="0.25">
      <c r="B154" s="118" t="s">
        <v>89</v>
      </c>
      <c r="C154" s="118" t="str">
        <f>IF(OR(K81="",M81=""),"VENCEDOR J15",IF(K81&gt;M81,C79,N79))</f>
        <v>VENCEDOR J15</v>
      </c>
      <c r="D154" s="120"/>
      <c r="E154" s="120"/>
      <c r="F154" s="120"/>
      <c r="G154" s="120"/>
      <c r="H154" s="120"/>
      <c r="I154" s="120"/>
      <c r="J154" s="121"/>
      <c r="K154" s="44"/>
      <c r="L154" s="29" t="s">
        <v>40</v>
      </c>
      <c r="M154" s="45"/>
      <c r="N154" s="118" t="str">
        <f>IF(OR(K84="",M84=""),"VENDEDOR J16",IF(K84&gt;M84,C82,N82))</f>
        <v>VENDEDOR J16</v>
      </c>
      <c r="O154" s="120"/>
      <c r="P154" s="120"/>
      <c r="Q154" s="120"/>
      <c r="R154" s="120"/>
      <c r="S154" s="120"/>
      <c r="T154" s="121"/>
    </row>
    <row r="155" spans="2:31" ht="15.75" customHeight="1" thickBot="1" x14ac:dyDescent="0.3">
      <c r="B155" s="119"/>
      <c r="C155" s="122"/>
      <c r="D155" s="123"/>
      <c r="E155" s="123"/>
      <c r="F155" s="123"/>
      <c r="G155" s="123"/>
      <c r="H155" s="123"/>
      <c r="I155" s="123"/>
      <c r="J155" s="124"/>
      <c r="K155" s="46"/>
      <c r="L155" s="47" t="s">
        <v>40</v>
      </c>
      <c r="M155" s="48"/>
      <c r="N155" s="122"/>
      <c r="O155" s="123"/>
      <c r="P155" s="123"/>
      <c r="Q155" s="123"/>
      <c r="R155" s="123"/>
      <c r="S155" s="123"/>
      <c r="T155" s="124"/>
    </row>
    <row r="156" spans="2:31" ht="15.75" customHeight="1" thickBot="1" x14ac:dyDescent="0.3">
      <c r="B156" s="49"/>
      <c r="C156" s="50"/>
      <c r="D156" s="51"/>
      <c r="E156" s="51"/>
      <c r="F156" s="51"/>
      <c r="G156" s="51"/>
      <c r="H156" s="51"/>
      <c r="I156" s="51"/>
      <c r="J156" s="52"/>
      <c r="K156" s="53" t="str">
        <f>IF(OR(K155="",M154=""),"",SUM(K154:K155))</f>
        <v/>
      </c>
      <c r="L156" s="54"/>
      <c r="M156" s="55" t="str">
        <f>IF(OR(K155="",M154=""),"",SUM(M154:M155))</f>
        <v/>
      </c>
      <c r="N156" s="125"/>
      <c r="O156" s="126"/>
      <c r="P156" s="126"/>
      <c r="Q156" s="126"/>
      <c r="R156" s="126"/>
      <c r="S156" s="126"/>
      <c r="T156" s="127"/>
    </row>
    <row r="157" spans="2:31" ht="15.75" customHeight="1" thickBot="1" x14ac:dyDescent="0.3"/>
    <row r="158" spans="2:31" ht="15.75" customHeight="1" x14ac:dyDescent="0.25">
      <c r="B158" s="140" t="str">
        <f>IF(OR(K156="",M156=""),"Campeão",IF(K156&gt;M156,C154,N154))</f>
        <v>Campeão</v>
      </c>
      <c r="C158" s="141"/>
      <c r="D158" s="141"/>
      <c r="E158" s="141"/>
      <c r="F158" s="141"/>
      <c r="G158" s="141"/>
      <c r="H158" s="141"/>
      <c r="I158" s="141"/>
      <c r="J158" s="141"/>
      <c r="K158" s="146" t="s">
        <v>110</v>
      </c>
      <c r="L158" s="147"/>
      <c r="M158" s="147"/>
      <c r="N158" s="147"/>
      <c r="O158" s="147"/>
      <c r="P158" s="147"/>
      <c r="Q158" s="147"/>
      <c r="R158" s="147"/>
      <c r="S158" s="147"/>
      <c r="T158" s="148"/>
      <c r="U158" s="69"/>
      <c r="V158" s="69"/>
      <c r="W158" s="69"/>
      <c r="X158" s="69"/>
      <c r="Y158" s="69"/>
      <c r="Z158" s="69"/>
      <c r="AA158" s="69"/>
      <c r="AB158" s="69"/>
      <c r="AC158" s="69"/>
      <c r="AD158" s="69"/>
      <c r="AE158" s="69"/>
    </row>
    <row r="159" spans="2:31" ht="15.75" customHeight="1" x14ac:dyDescent="0.25">
      <c r="B159" s="142"/>
      <c r="C159" s="143"/>
      <c r="D159" s="143"/>
      <c r="E159" s="143"/>
      <c r="F159" s="143"/>
      <c r="G159" s="143"/>
      <c r="H159" s="143"/>
      <c r="I159" s="143"/>
      <c r="J159" s="143"/>
      <c r="K159" s="149"/>
      <c r="L159" s="150"/>
      <c r="M159" s="150"/>
      <c r="N159" s="150"/>
      <c r="O159" s="150"/>
      <c r="P159" s="150"/>
      <c r="Q159" s="150"/>
      <c r="R159" s="150"/>
      <c r="S159" s="150"/>
      <c r="T159" s="151"/>
      <c r="U159" s="69"/>
      <c r="V159" s="69"/>
      <c r="W159" s="69"/>
      <c r="X159" s="69"/>
      <c r="Y159" s="69"/>
      <c r="Z159" s="69"/>
      <c r="AA159" s="69"/>
      <c r="AB159" s="69"/>
      <c r="AC159" s="69"/>
      <c r="AD159" s="69"/>
      <c r="AE159" s="69"/>
    </row>
    <row r="160" spans="2:31" ht="15.75" customHeight="1" x14ac:dyDescent="0.25">
      <c r="B160" s="142"/>
      <c r="C160" s="143"/>
      <c r="D160" s="143"/>
      <c r="E160" s="143"/>
      <c r="F160" s="143"/>
      <c r="G160" s="143"/>
      <c r="H160" s="143"/>
      <c r="I160" s="143"/>
      <c r="J160" s="143"/>
      <c r="K160" s="149"/>
      <c r="L160" s="150"/>
      <c r="M160" s="150"/>
      <c r="N160" s="150"/>
      <c r="O160" s="150"/>
      <c r="P160" s="150"/>
      <c r="Q160" s="150"/>
      <c r="R160" s="150"/>
      <c r="S160" s="150"/>
      <c r="T160" s="151"/>
      <c r="U160" s="69"/>
      <c r="V160" s="69"/>
      <c r="W160" s="69"/>
      <c r="X160" s="69"/>
      <c r="Y160" s="69"/>
      <c r="Z160" s="69"/>
      <c r="AA160" s="69"/>
      <c r="AB160" s="69"/>
      <c r="AC160" s="69"/>
      <c r="AD160" s="69"/>
      <c r="AE160" s="69"/>
    </row>
    <row r="161" spans="2:31" ht="15.75" customHeight="1" x14ac:dyDescent="0.25">
      <c r="B161" s="142"/>
      <c r="C161" s="143"/>
      <c r="D161" s="143"/>
      <c r="E161" s="143"/>
      <c r="F161" s="143"/>
      <c r="G161" s="143"/>
      <c r="H161" s="143"/>
      <c r="I161" s="143"/>
      <c r="J161" s="143"/>
      <c r="K161" s="149"/>
      <c r="L161" s="150"/>
      <c r="M161" s="150"/>
      <c r="N161" s="150"/>
      <c r="O161" s="150"/>
      <c r="P161" s="150"/>
      <c r="Q161" s="150"/>
      <c r="R161" s="150"/>
      <c r="S161" s="150"/>
      <c r="T161" s="151"/>
      <c r="U161" s="69"/>
      <c r="V161" s="69"/>
      <c r="W161" s="69"/>
      <c r="X161" s="69"/>
      <c r="Y161" s="69"/>
      <c r="Z161" s="69"/>
      <c r="AA161" s="69"/>
      <c r="AB161" s="69"/>
      <c r="AC161" s="69"/>
      <c r="AD161" s="69"/>
      <c r="AE161" s="69"/>
    </row>
    <row r="162" spans="2:31" ht="15.75" customHeight="1" x14ac:dyDescent="0.25">
      <c r="B162" s="142"/>
      <c r="C162" s="143"/>
      <c r="D162" s="143"/>
      <c r="E162" s="143"/>
      <c r="F162" s="143"/>
      <c r="G162" s="143"/>
      <c r="H162" s="143"/>
      <c r="I162" s="143"/>
      <c r="J162" s="143"/>
      <c r="K162" s="149"/>
      <c r="L162" s="150"/>
      <c r="M162" s="150"/>
      <c r="N162" s="150"/>
      <c r="O162" s="150"/>
      <c r="P162" s="150"/>
      <c r="Q162" s="150"/>
      <c r="R162" s="150"/>
      <c r="S162" s="150"/>
      <c r="T162" s="151"/>
      <c r="U162" s="69"/>
      <c r="V162" s="69"/>
      <c r="W162" s="69"/>
      <c r="X162" s="69"/>
      <c r="Y162" s="69"/>
      <c r="Z162" s="69"/>
      <c r="AA162" s="69"/>
      <c r="AB162" s="69"/>
      <c r="AC162" s="69"/>
      <c r="AD162" s="69"/>
      <c r="AE162" s="69"/>
    </row>
    <row r="163" spans="2:31" ht="15.75" customHeight="1" x14ac:dyDescent="0.25">
      <c r="B163" s="142"/>
      <c r="C163" s="143"/>
      <c r="D163" s="143"/>
      <c r="E163" s="143"/>
      <c r="F163" s="143"/>
      <c r="G163" s="143"/>
      <c r="H163" s="143"/>
      <c r="I163" s="143"/>
      <c r="J163" s="143"/>
      <c r="K163" s="149"/>
      <c r="L163" s="150"/>
      <c r="M163" s="150"/>
      <c r="N163" s="150"/>
      <c r="O163" s="150"/>
      <c r="P163" s="150"/>
      <c r="Q163" s="150"/>
      <c r="R163" s="150"/>
      <c r="S163" s="150"/>
      <c r="T163" s="151"/>
      <c r="U163" s="69"/>
      <c r="V163" s="69"/>
      <c r="W163" s="69"/>
      <c r="X163" s="69"/>
      <c r="Y163" s="69"/>
      <c r="Z163" s="69"/>
      <c r="AA163" s="69"/>
      <c r="AB163" s="69"/>
      <c r="AC163" s="69"/>
      <c r="AD163" s="69"/>
      <c r="AE163" s="69"/>
    </row>
    <row r="164" spans="2:31" ht="15.75" customHeight="1" x14ac:dyDescent="0.25">
      <c r="B164" s="142"/>
      <c r="C164" s="143"/>
      <c r="D164" s="143"/>
      <c r="E164" s="143"/>
      <c r="F164" s="143"/>
      <c r="G164" s="143"/>
      <c r="H164" s="143"/>
      <c r="I164" s="143"/>
      <c r="J164" s="143"/>
      <c r="K164" s="149"/>
      <c r="L164" s="150"/>
      <c r="M164" s="150"/>
      <c r="N164" s="150"/>
      <c r="O164" s="150"/>
      <c r="P164" s="150"/>
      <c r="Q164" s="150"/>
      <c r="R164" s="150"/>
      <c r="S164" s="150"/>
      <c r="T164" s="151"/>
      <c r="U164" s="69"/>
      <c r="V164" s="69"/>
      <c r="W164" s="69"/>
      <c r="X164" s="69"/>
      <c r="Y164" s="69"/>
      <c r="Z164" s="69"/>
      <c r="AA164" s="69"/>
      <c r="AB164" s="69"/>
      <c r="AC164" s="69"/>
      <c r="AD164" s="69"/>
      <c r="AE164" s="69"/>
    </row>
    <row r="165" spans="2:31" ht="15.75" customHeight="1" x14ac:dyDescent="0.25">
      <c r="B165" s="142"/>
      <c r="C165" s="143"/>
      <c r="D165" s="143"/>
      <c r="E165" s="143"/>
      <c r="F165" s="143"/>
      <c r="G165" s="143"/>
      <c r="H165" s="143"/>
      <c r="I165" s="143"/>
      <c r="J165" s="143"/>
      <c r="K165" s="149"/>
      <c r="L165" s="150"/>
      <c r="M165" s="150"/>
      <c r="N165" s="150"/>
      <c r="O165" s="150"/>
      <c r="P165" s="150"/>
      <c r="Q165" s="150"/>
      <c r="R165" s="150"/>
      <c r="S165" s="150"/>
      <c r="T165" s="151"/>
      <c r="U165" s="69"/>
      <c r="V165" s="69"/>
      <c r="W165" s="69"/>
      <c r="X165" s="69"/>
      <c r="Y165" s="69"/>
      <c r="Z165" s="69"/>
      <c r="AA165" s="69"/>
      <c r="AB165" s="69"/>
      <c r="AC165" s="69"/>
      <c r="AD165" s="69"/>
      <c r="AE165" s="69"/>
    </row>
    <row r="166" spans="2:31" ht="15.75" customHeight="1" x14ac:dyDescent="0.25">
      <c r="B166" s="142"/>
      <c r="C166" s="143"/>
      <c r="D166" s="143"/>
      <c r="E166" s="143"/>
      <c r="F166" s="143"/>
      <c r="G166" s="143"/>
      <c r="H166" s="143"/>
      <c r="I166" s="143"/>
      <c r="J166" s="143"/>
      <c r="K166" s="149"/>
      <c r="L166" s="150"/>
      <c r="M166" s="150"/>
      <c r="N166" s="150"/>
      <c r="O166" s="150"/>
      <c r="P166" s="150"/>
      <c r="Q166" s="150"/>
      <c r="R166" s="150"/>
      <c r="S166" s="150"/>
      <c r="T166" s="151"/>
      <c r="U166" s="69"/>
      <c r="V166" s="69"/>
      <c r="W166" s="69"/>
      <c r="X166" s="69"/>
      <c r="Y166" s="69"/>
      <c r="Z166" s="69"/>
      <c r="AA166" s="69"/>
      <c r="AB166" s="69"/>
      <c r="AC166" s="69"/>
      <c r="AD166" s="69"/>
      <c r="AE166" s="69"/>
    </row>
    <row r="167" spans="2:31" ht="15.75" customHeight="1" thickBot="1" x14ac:dyDescent="0.3">
      <c r="B167" s="144"/>
      <c r="C167" s="145"/>
      <c r="D167" s="145"/>
      <c r="E167" s="145"/>
      <c r="F167" s="145"/>
      <c r="G167" s="145"/>
      <c r="H167" s="145"/>
      <c r="I167" s="145"/>
      <c r="J167" s="145"/>
      <c r="K167" s="152"/>
      <c r="L167" s="153"/>
      <c r="M167" s="153"/>
      <c r="N167" s="153"/>
      <c r="O167" s="153"/>
      <c r="P167" s="153"/>
      <c r="Q167" s="153"/>
      <c r="R167" s="153"/>
      <c r="S167" s="153"/>
      <c r="T167" s="154"/>
      <c r="U167" s="69"/>
      <c r="V167" s="69"/>
      <c r="W167" s="69"/>
      <c r="X167" s="69"/>
      <c r="Y167" s="69"/>
      <c r="Z167" s="69"/>
      <c r="AA167" s="69"/>
      <c r="AB167" s="69"/>
      <c r="AC167" s="69"/>
      <c r="AD167" s="69"/>
      <c r="AE167" s="69"/>
    </row>
    <row r="168" spans="2:31" ht="15.75" customHeight="1" thickBot="1" x14ac:dyDescent="0.3">
      <c r="B168" s="63"/>
      <c r="C168" s="63"/>
      <c r="D168" s="63"/>
      <c r="E168" s="63"/>
      <c r="F168" s="63"/>
      <c r="G168" s="63"/>
      <c r="H168" s="63"/>
      <c r="I168" s="63"/>
      <c r="J168" s="27"/>
      <c r="K168" s="27"/>
      <c r="L168" s="27"/>
      <c r="M168" s="27"/>
      <c r="N168" s="27"/>
      <c r="O168" s="27"/>
      <c r="P168" s="27"/>
      <c r="Q168" s="27"/>
      <c r="R168" s="27"/>
      <c r="S168" s="27"/>
      <c r="T168" s="27"/>
      <c r="U168" s="27"/>
      <c r="V168" s="27"/>
      <c r="W168" s="27"/>
      <c r="X168" s="27"/>
      <c r="Y168" s="27"/>
      <c r="Z168" s="27"/>
      <c r="AA168" s="27"/>
      <c r="AB168" s="27"/>
      <c r="AC168" s="27"/>
      <c r="AD168" s="27"/>
      <c r="AE168" s="27"/>
    </row>
    <row r="169" spans="2:31" ht="15.75" customHeight="1" x14ac:dyDescent="0.25">
      <c r="B169" s="140" t="str">
        <f>IF(OR(K156="",M156=""),"vice",IF(K156&lt;M156,C154,N154))</f>
        <v>vice</v>
      </c>
      <c r="C169" s="141"/>
      <c r="D169" s="141"/>
      <c r="E169" s="141"/>
      <c r="F169" s="141"/>
      <c r="G169" s="141"/>
      <c r="H169" s="141"/>
      <c r="I169" s="141"/>
      <c r="J169" s="141"/>
      <c r="K169" s="146" t="s">
        <v>111</v>
      </c>
      <c r="L169" s="147"/>
      <c r="M169" s="147"/>
      <c r="N169" s="147"/>
      <c r="O169" s="147"/>
      <c r="P169" s="147"/>
      <c r="Q169" s="147"/>
      <c r="R169" s="147"/>
      <c r="S169" s="147"/>
      <c r="T169" s="148"/>
      <c r="U169" s="69"/>
      <c r="V169" s="69"/>
      <c r="W169" s="69"/>
      <c r="X169" s="69"/>
      <c r="Y169" s="69"/>
      <c r="Z169" s="69"/>
      <c r="AA169" s="69"/>
      <c r="AB169" s="69"/>
      <c r="AC169" s="69"/>
      <c r="AD169" s="69"/>
      <c r="AE169" s="69"/>
    </row>
    <row r="170" spans="2:31" ht="15.75" customHeight="1" x14ac:dyDescent="0.25">
      <c r="B170" s="142"/>
      <c r="C170" s="143"/>
      <c r="D170" s="143"/>
      <c r="E170" s="143"/>
      <c r="F170" s="143"/>
      <c r="G170" s="143"/>
      <c r="H170" s="143"/>
      <c r="I170" s="143"/>
      <c r="J170" s="143"/>
      <c r="K170" s="149"/>
      <c r="L170" s="150"/>
      <c r="M170" s="150"/>
      <c r="N170" s="150"/>
      <c r="O170" s="150"/>
      <c r="P170" s="150"/>
      <c r="Q170" s="150"/>
      <c r="R170" s="150"/>
      <c r="S170" s="150"/>
      <c r="T170" s="151"/>
      <c r="U170" s="69"/>
      <c r="V170" s="69"/>
      <c r="W170" s="69"/>
      <c r="X170" s="69"/>
      <c r="Y170" s="69"/>
      <c r="Z170" s="69"/>
      <c r="AA170" s="69"/>
      <c r="AB170" s="69"/>
      <c r="AC170" s="69"/>
      <c r="AD170" s="69"/>
      <c r="AE170" s="69"/>
    </row>
    <row r="171" spans="2:31" ht="15.75" customHeight="1" x14ac:dyDescent="0.25">
      <c r="B171" s="142"/>
      <c r="C171" s="143"/>
      <c r="D171" s="143"/>
      <c r="E171" s="143"/>
      <c r="F171" s="143"/>
      <c r="G171" s="143"/>
      <c r="H171" s="143"/>
      <c r="I171" s="143"/>
      <c r="J171" s="143"/>
      <c r="K171" s="149"/>
      <c r="L171" s="150"/>
      <c r="M171" s="150"/>
      <c r="N171" s="150"/>
      <c r="O171" s="150"/>
      <c r="P171" s="150"/>
      <c r="Q171" s="150"/>
      <c r="R171" s="150"/>
      <c r="S171" s="150"/>
      <c r="T171" s="151"/>
      <c r="U171" s="69"/>
      <c r="V171" s="69"/>
      <c r="W171" s="69"/>
      <c r="X171" s="69"/>
      <c r="Y171" s="69"/>
      <c r="Z171" s="69"/>
      <c r="AA171" s="69"/>
      <c r="AB171" s="69"/>
      <c r="AC171" s="69"/>
      <c r="AD171" s="69"/>
      <c r="AE171" s="69"/>
    </row>
    <row r="172" spans="2:31" ht="15.75" customHeight="1" x14ac:dyDescent="0.25">
      <c r="B172" s="142"/>
      <c r="C172" s="143"/>
      <c r="D172" s="143"/>
      <c r="E172" s="143"/>
      <c r="F172" s="143"/>
      <c r="G172" s="143"/>
      <c r="H172" s="143"/>
      <c r="I172" s="143"/>
      <c r="J172" s="143"/>
      <c r="K172" s="149"/>
      <c r="L172" s="150"/>
      <c r="M172" s="150"/>
      <c r="N172" s="150"/>
      <c r="O172" s="150"/>
      <c r="P172" s="150"/>
      <c r="Q172" s="150"/>
      <c r="R172" s="150"/>
      <c r="S172" s="150"/>
      <c r="T172" s="151"/>
      <c r="U172" s="69"/>
      <c r="V172" s="69"/>
      <c r="W172" s="69"/>
      <c r="X172" s="69"/>
      <c r="Y172" s="69"/>
      <c r="Z172" s="69"/>
      <c r="AA172" s="69"/>
      <c r="AB172" s="69"/>
      <c r="AC172" s="69"/>
      <c r="AD172" s="69"/>
      <c r="AE172" s="69"/>
    </row>
    <row r="173" spans="2:31" ht="15.75" customHeight="1" x14ac:dyDescent="0.25">
      <c r="B173" s="142"/>
      <c r="C173" s="143"/>
      <c r="D173" s="143"/>
      <c r="E173" s="143"/>
      <c r="F173" s="143"/>
      <c r="G173" s="143"/>
      <c r="H173" s="143"/>
      <c r="I173" s="143"/>
      <c r="J173" s="143"/>
      <c r="K173" s="149"/>
      <c r="L173" s="150"/>
      <c r="M173" s="150"/>
      <c r="N173" s="150"/>
      <c r="O173" s="150"/>
      <c r="P173" s="150"/>
      <c r="Q173" s="150"/>
      <c r="R173" s="150"/>
      <c r="S173" s="150"/>
      <c r="T173" s="151"/>
      <c r="U173" s="69"/>
      <c r="V173" s="69"/>
      <c r="W173" s="69"/>
      <c r="X173" s="69"/>
      <c r="Y173" s="69"/>
      <c r="Z173" s="69"/>
      <c r="AA173" s="69"/>
      <c r="AB173" s="69"/>
      <c r="AC173" s="69"/>
      <c r="AD173" s="69"/>
      <c r="AE173" s="69"/>
    </row>
    <row r="174" spans="2:31" ht="15.75" customHeight="1" x14ac:dyDescent="0.25">
      <c r="B174" s="142"/>
      <c r="C174" s="143"/>
      <c r="D174" s="143"/>
      <c r="E174" s="143"/>
      <c r="F174" s="143"/>
      <c r="G174" s="143"/>
      <c r="H174" s="143"/>
      <c r="I174" s="143"/>
      <c r="J174" s="143"/>
      <c r="K174" s="149"/>
      <c r="L174" s="150"/>
      <c r="M174" s="150"/>
      <c r="N174" s="150"/>
      <c r="O174" s="150"/>
      <c r="P174" s="150"/>
      <c r="Q174" s="150"/>
      <c r="R174" s="150"/>
      <c r="S174" s="150"/>
      <c r="T174" s="151"/>
      <c r="U174" s="69"/>
      <c r="V174" s="69"/>
      <c r="W174" s="69"/>
      <c r="X174" s="69"/>
      <c r="Y174" s="69"/>
      <c r="Z174" s="69"/>
      <c r="AA174" s="69"/>
      <c r="AB174" s="69"/>
      <c r="AC174" s="69"/>
      <c r="AD174" s="69"/>
      <c r="AE174" s="69"/>
    </row>
    <row r="175" spans="2:31" ht="15.75" customHeight="1" x14ac:dyDescent="0.25">
      <c r="B175" s="142"/>
      <c r="C175" s="143"/>
      <c r="D175" s="143"/>
      <c r="E175" s="143"/>
      <c r="F175" s="143"/>
      <c r="G175" s="143"/>
      <c r="H175" s="143"/>
      <c r="I175" s="143"/>
      <c r="J175" s="143"/>
      <c r="K175" s="149"/>
      <c r="L175" s="150"/>
      <c r="M175" s="150"/>
      <c r="N175" s="150"/>
      <c r="O175" s="150"/>
      <c r="P175" s="150"/>
      <c r="Q175" s="150"/>
      <c r="R175" s="150"/>
      <c r="S175" s="150"/>
      <c r="T175" s="151"/>
      <c r="U175" s="69"/>
      <c r="V175" s="69"/>
      <c r="W175" s="69"/>
      <c r="X175" s="69"/>
      <c r="Y175" s="69"/>
      <c r="Z175" s="69"/>
      <c r="AA175" s="69"/>
      <c r="AB175" s="69"/>
      <c r="AC175" s="69"/>
      <c r="AD175" s="69"/>
      <c r="AE175" s="69"/>
    </row>
    <row r="176" spans="2:31" ht="15.75" customHeight="1" x14ac:dyDescent="0.25">
      <c r="B176" s="142"/>
      <c r="C176" s="143"/>
      <c r="D176" s="143"/>
      <c r="E176" s="143"/>
      <c r="F176" s="143"/>
      <c r="G176" s="143"/>
      <c r="H176" s="143"/>
      <c r="I176" s="143"/>
      <c r="J176" s="143"/>
      <c r="K176" s="149"/>
      <c r="L176" s="150"/>
      <c r="M176" s="150"/>
      <c r="N176" s="150"/>
      <c r="O176" s="150"/>
      <c r="P176" s="150"/>
      <c r="Q176" s="150"/>
      <c r="R176" s="150"/>
      <c r="S176" s="150"/>
      <c r="T176" s="151"/>
      <c r="U176" s="69"/>
      <c r="V176" s="69"/>
      <c r="W176" s="69"/>
      <c r="X176" s="69"/>
      <c r="Y176" s="69"/>
      <c r="Z176" s="69"/>
      <c r="AA176" s="69"/>
      <c r="AB176" s="69"/>
      <c r="AC176" s="69"/>
      <c r="AD176" s="69"/>
      <c r="AE176" s="69"/>
    </row>
    <row r="177" spans="2:31" ht="15.75" customHeight="1" x14ac:dyDescent="0.25">
      <c r="B177" s="142"/>
      <c r="C177" s="143"/>
      <c r="D177" s="143"/>
      <c r="E177" s="143"/>
      <c r="F177" s="143"/>
      <c r="G177" s="143"/>
      <c r="H177" s="143"/>
      <c r="I177" s="143"/>
      <c r="J177" s="143"/>
      <c r="K177" s="149"/>
      <c r="L177" s="150"/>
      <c r="M177" s="150"/>
      <c r="N177" s="150"/>
      <c r="O177" s="150"/>
      <c r="P177" s="150"/>
      <c r="Q177" s="150"/>
      <c r="R177" s="150"/>
      <c r="S177" s="150"/>
      <c r="T177" s="151"/>
      <c r="U177" s="69"/>
      <c r="V177" s="69"/>
      <c r="W177" s="69"/>
      <c r="X177" s="69"/>
      <c r="Y177" s="69"/>
      <c r="Z177" s="69"/>
      <c r="AA177" s="69"/>
      <c r="AB177" s="69"/>
      <c r="AC177" s="69"/>
      <c r="AD177" s="69"/>
      <c r="AE177" s="69"/>
    </row>
    <row r="178" spans="2:31" ht="15.75" customHeight="1" thickBot="1" x14ac:dyDescent="0.3">
      <c r="B178" s="144"/>
      <c r="C178" s="145"/>
      <c r="D178" s="145"/>
      <c r="E178" s="145"/>
      <c r="F178" s="145"/>
      <c r="G178" s="145"/>
      <c r="H178" s="145"/>
      <c r="I178" s="145"/>
      <c r="J178" s="145"/>
      <c r="K178" s="152"/>
      <c r="L178" s="153"/>
      <c r="M178" s="153"/>
      <c r="N178" s="153"/>
      <c r="O178" s="153"/>
      <c r="P178" s="153"/>
      <c r="Q178" s="153"/>
      <c r="R178" s="153"/>
      <c r="S178" s="153"/>
      <c r="T178" s="154"/>
      <c r="U178" s="69"/>
      <c r="V178" s="69"/>
      <c r="W178" s="69"/>
      <c r="X178" s="69"/>
      <c r="Y178" s="69"/>
      <c r="Z178" s="69"/>
      <c r="AA178" s="69"/>
      <c r="AB178" s="69"/>
      <c r="AC178" s="69"/>
      <c r="AD178" s="69"/>
      <c r="AE178" s="69"/>
    </row>
    <row r="179" spans="2:31" ht="15.75" customHeight="1" thickBot="1" x14ac:dyDescent="0.3">
      <c r="B179" s="63"/>
      <c r="C179" s="63"/>
      <c r="D179" s="63"/>
      <c r="E179" s="63"/>
      <c r="F179" s="63"/>
      <c r="G179" s="63"/>
      <c r="H179" s="63"/>
      <c r="I179" s="63"/>
      <c r="J179" s="27"/>
      <c r="K179" s="27"/>
      <c r="L179" s="27"/>
      <c r="M179" s="27"/>
      <c r="N179" s="27"/>
      <c r="O179" s="27"/>
      <c r="P179" s="27"/>
      <c r="Q179" s="27"/>
      <c r="R179" s="27"/>
      <c r="S179" s="27"/>
      <c r="T179" s="27"/>
      <c r="U179" s="27"/>
      <c r="V179" s="27"/>
      <c r="W179" s="27"/>
      <c r="X179" s="27"/>
      <c r="Y179" s="27"/>
      <c r="Z179" s="27"/>
      <c r="AA179" s="27"/>
      <c r="AB179" s="27"/>
      <c r="AC179" s="27"/>
      <c r="AD179" s="27"/>
      <c r="AE179" s="27"/>
    </row>
    <row r="180" spans="2:31" ht="15.75" customHeight="1" x14ac:dyDescent="0.25">
      <c r="B180" s="140" t="str">
        <f>IF(OR(K147="",M147=""),"3º Lugar",IF(K147&gt;M147,C145,N145))</f>
        <v>3º Lugar</v>
      </c>
      <c r="C180" s="141"/>
      <c r="D180" s="141"/>
      <c r="E180" s="141"/>
      <c r="F180" s="141"/>
      <c r="G180" s="141"/>
      <c r="H180" s="141"/>
      <c r="I180" s="141"/>
      <c r="J180" s="141"/>
      <c r="K180" s="146" t="s">
        <v>112</v>
      </c>
      <c r="L180" s="147"/>
      <c r="M180" s="147"/>
      <c r="N180" s="147"/>
      <c r="O180" s="147"/>
      <c r="P180" s="147"/>
      <c r="Q180" s="147"/>
      <c r="R180" s="147"/>
      <c r="S180" s="147"/>
      <c r="T180" s="148"/>
      <c r="U180" s="69"/>
      <c r="V180" s="69"/>
      <c r="W180" s="69"/>
      <c r="X180" s="69"/>
      <c r="Y180" s="69"/>
      <c r="Z180" s="69"/>
      <c r="AA180" s="69"/>
      <c r="AB180" s="69"/>
      <c r="AC180" s="69"/>
      <c r="AD180" s="69"/>
      <c r="AE180" s="69"/>
    </row>
    <row r="181" spans="2:31" ht="15.75" customHeight="1" x14ac:dyDescent="0.25">
      <c r="B181" s="142"/>
      <c r="C181" s="143"/>
      <c r="D181" s="143"/>
      <c r="E181" s="143"/>
      <c r="F181" s="143"/>
      <c r="G181" s="143"/>
      <c r="H181" s="143"/>
      <c r="I181" s="143"/>
      <c r="J181" s="143"/>
      <c r="K181" s="149"/>
      <c r="L181" s="150"/>
      <c r="M181" s="150"/>
      <c r="N181" s="150"/>
      <c r="O181" s="150"/>
      <c r="P181" s="150"/>
      <c r="Q181" s="150"/>
      <c r="R181" s="150"/>
      <c r="S181" s="150"/>
      <c r="T181" s="151"/>
      <c r="U181" s="69"/>
      <c r="V181" s="69"/>
      <c r="W181" s="69"/>
      <c r="X181" s="69"/>
      <c r="Y181" s="69"/>
      <c r="Z181" s="69"/>
      <c r="AA181" s="69"/>
      <c r="AB181" s="69"/>
      <c r="AC181" s="69"/>
      <c r="AD181" s="69"/>
      <c r="AE181" s="69"/>
    </row>
    <row r="182" spans="2:31" ht="15.75" customHeight="1" x14ac:dyDescent="0.25">
      <c r="B182" s="142"/>
      <c r="C182" s="143"/>
      <c r="D182" s="143"/>
      <c r="E182" s="143"/>
      <c r="F182" s="143"/>
      <c r="G182" s="143"/>
      <c r="H182" s="143"/>
      <c r="I182" s="143"/>
      <c r="J182" s="143"/>
      <c r="K182" s="149"/>
      <c r="L182" s="150"/>
      <c r="M182" s="150"/>
      <c r="N182" s="150"/>
      <c r="O182" s="150"/>
      <c r="P182" s="150"/>
      <c r="Q182" s="150"/>
      <c r="R182" s="150"/>
      <c r="S182" s="150"/>
      <c r="T182" s="151"/>
      <c r="U182" s="69"/>
      <c r="V182" s="69"/>
      <c r="W182" s="69"/>
      <c r="X182" s="69"/>
      <c r="Y182" s="69"/>
      <c r="Z182" s="69"/>
      <c r="AA182" s="69"/>
      <c r="AB182" s="69"/>
      <c r="AC182" s="69"/>
      <c r="AD182" s="69"/>
      <c r="AE182" s="69"/>
    </row>
    <row r="183" spans="2:31" ht="15.75" customHeight="1" x14ac:dyDescent="0.25">
      <c r="B183" s="142"/>
      <c r="C183" s="143"/>
      <c r="D183" s="143"/>
      <c r="E183" s="143"/>
      <c r="F183" s="143"/>
      <c r="G183" s="143"/>
      <c r="H183" s="143"/>
      <c r="I183" s="143"/>
      <c r="J183" s="143"/>
      <c r="K183" s="149"/>
      <c r="L183" s="150"/>
      <c r="M183" s="150"/>
      <c r="N183" s="150"/>
      <c r="O183" s="150"/>
      <c r="P183" s="150"/>
      <c r="Q183" s="150"/>
      <c r="R183" s="150"/>
      <c r="S183" s="150"/>
      <c r="T183" s="151"/>
      <c r="U183" s="69"/>
      <c r="V183" s="69"/>
      <c r="W183" s="69"/>
      <c r="X183" s="69"/>
      <c r="Y183" s="69"/>
      <c r="Z183" s="69"/>
      <c r="AA183" s="69"/>
      <c r="AB183" s="69"/>
      <c r="AC183" s="69"/>
      <c r="AD183" s="69"/>
      <c r="AE183" s="69"/>
    </row>
    <row r="184" spans="2:31" ht="15.75" customHeight="1" x14ac:dyDescent="0.25">
      <c r="B184" s="142"/>
      <c r="C184" s="143"/>
      <c r="D184" s="143"/>
      <c r="E184" s="143"/>
      <c r="F184" s="143"/>
      <c r="G184" s="143"/>
      <c r="H184" s="143"/>
      <c r="I184" s="143"/>
      <c r="J184" s="143"/>
      <c r="K184" s="149"/>
      <c r="L184" s="150"/>
      <c r="M184" s="150"/>
      <c r="N184" s="150"/>
      <c r="O184" s="150"/>
      <c r="P184" s="150"/>
      <c r="Q184" s="150"/>
      <c r="R184" s="150"/>
      <c r="S184" s="150"/>
      <c r="T184" s="151"/>
      <c r="U184" s="69"/>
      <c r="V184" s="69"/>
      <c r="W184" s="69"/>
      <c r="X184" s="69"/>
      <c r="Y184" s="69"/>
      <c r="Z184" s="69"/>
      <c r="AA184" s="69"/>
      <c r="AB184" s="69"/>
      <c r="AC184" s="69"/>
      <c r="AD184" s="69"/>
      <c r="AE184" s="69"/>
    </row>
    <row r="185" spans="2:31" ht="15.75" customHeight="1" x14ac:dyDescent="0.25">
      <c r="B185" s="142"/>
      <c r="C185" s="143"/>
      <c r="D185" s="143"/>
      <c r="E185" s="143"/>
      <c r="F185" s="143"/>
      <c r="G185" s="143"/>
      <c r="H185" s="143"/>
      <c r="I185" s="143"/>
      <c r="J185" s="143"/>
      <c r="K185" s="149"/>
      <c r="L185" s="150"/>
      <c r="M185" s="150"/>
      <c r="N185" s="150"/>
      <c r="O185" s="150"/>
      <c r="P185" s="150"/>
      <c r="Q185" s="150"/>
      <c r="R185" s="150"/>
      <c r="S185" s="150"/>
      <c r="T185" s="151"/>
      <c r="U185" s="69"/>
      <c r="V185" s="69"/>
      <c r="W185" s="69"/>
      <c r="X185" s="69"/>
      <c r="Y185" s="69"/>
      <c r="Z185" s="69"/>
      <c r="AA185" s="69"/>
      <c r="AB185" s="69"/>
      <c r="AC185" s="69"/>
      <c r="AD185" s="69"/>
      <c r="AE185" s="69"/>
    </row>
    <row r="186" spans="2:31" ht="15.75" customHeight="1" x14ac:dyDescent="0.25">
      <c r="B186" s="142"/>
      <c r="C186" s="143"/>
      <c r="D186" s="143"/>
      <c r="E186" s="143"/>
      <c r="F186" s="143"/>
      <c r="G186" s="143"/>
      <c r="H186" s="143"/>
      <c r="I186" s="143"/>
      <c r="J186" s="143"/>
      <c r="K186" s="149"/>
      <c r="L186" s="150"/>
      <c r="M186" s="150"/>
      <c r="N186" s="150"/>
      <c r="O186" s="150"/>
      <c r="P186" s="150"/>
      <c r="Q186" s="150"/>
      <c r="R186" s="150"/>
      <c r="S186" s="150"/>
      <c r="T186" s="151"/>
      <c r="U186" s="69"/>
      <c r="V186" s="69"/>
      <c r="W186" s="69"/>
      <c r="X186" s="69"/>
      <c r="Y186" s="69"/>
      <c r="Z186" s="69"/>
      <c r="AA186" s="69"/>
      <c r="AB186" s="69"/>
      <c r="AC186" s="69"/>
      <c r="AD186" s="69"/>
      <c r="AE186" s="69"/>
    </row>
    <row r="187" spans="2:31" ht="15.75" customHeight="1" x14ac:dyDescent="0.25">
      <c r="B187" s="142"/>
      <c r="C187" s="143"/>
      <c r="D187" s="143"/>
      <c r="E187" s="143"/>
      <c r="F187" s="143"/>
      <c r="G187" s="143"/>
      <c r="H187" s="143"/>
      <c r="I187" s="143"/>
      <c r="J187" s="143"/>
      <c r="K187" s="149"/>
      <c r="L187" s="150"/>
      <c r="M187" s="150"/>
      <c r="N187" s="150"/>
      <c r="O187" s="150"/>
      <c r="P187" s="150"/>
      <c r="Q187" s="150"/>
      <c r="R187" s="150"/>
      <c r="S187" s="150"/>
      <c r="T187" s="151"/>
      <c r="U187" s="69"/>
      <c r="V187" s="69"/>
      <c r="W187" s="69"/>
      <c r="X187" s="69"/>
      <c r="Y187" s="69"/>
      <c r="Z187" s="69"/>
      <c r="AA187" s="69"/>
      <c r="AB187" s="69"/>
      <c r="AC187" s="69"/>
      <c r="AD187" s="69"/>
      <c r="AE187" s="69"/>
    </row>
    <row r="188" spans="2:31" ht="15.75" customHeight="1" x14ac:dyDescent="0.25">
      <c r="B188" s="142"/>
      <c r="C188" s="143"/>
      <c r="D188" s="143"/>
      <c r="E188" s="143"/>
      <c r="F188" s="143"/>
      <c r="G188" s="143"/>
      <c r="H188" s="143"/>
      <c r="I188" s="143"/>
      <c r="J188" s="143"/>
      <c r="K188" s="149"/>
      <c r="L188" s="150"/>
      <c r="M188" s="150"/>
      <c r="N188" s="150"/>
      <c r="O188" s="150"/>
      <c r="P188" s="150"/>
      <c r="Q188" s="150"/>
      <c r="R188" s="150"/>
      <c r="S188" s="150"/>
      <c r="T188" s="151"/>
      <c r="U188" s="69"/>
      <c r="V188" s="69"/>
      <c r="W188" s="69"/>
      <c r="X188" s="69"/>
      <c r="Y188" s="69"/>
      <c r="Z188" s="69"/>
      <c r="AA188" s="69"/>
      <c r="AB188" s="69"/>
      <c r="AC188" s="69"/>
      <c r="AD188" s="69"/>
      <c r="AE188" s="69"/>
    </row>
    <row r="189" spans="2:31" ht="15.75" customHeight="1" thickBot="1" x14ac:dyDescent="0.3">
      <c r="B189" s="144"/>
      <c r="C189" s="145"/>
      <c r="D189" s="145"/>
      <c r="E189" s="145"/>
      <c r="F189" s="145"/>
      <c r="G189" s="145"/>
      <c r="H189" s="145"/>
      <c r="I189" s="145"/>
      <c r="J189" s="145"/>
      <c r="K189" s="152"/>
      <c r="L189" s="153"/>
      <c r="M189" s="153"/>
      <c r="N189" s="153"/>
      <c r="O189" s="153"/>
      <c r="P189" s="153"/>
      <c r="Q189" s="153"/>
      <c r="R189" s="153"/>
      <c r="S189" s="153"/>
      <c r="T189" s="154"/>
      <c r="U189" s="69"/>
      <c r="V189" s="69"/>
      <c r="W189" s="69"/>
      <c r="X189" s="69"/>
      <c r="Y189" s="69"/>
      <c r="Z189" s="69"/>
      <c r="AA189" s="69"/>
      <c r="AB189" s="69"/>
      <c r="AC189" s="69"/>
      <c r="AD189" s="69"/>
      <c r="AE189" s="69"/>
    </row>
    <row r="190" spans="2:31" ht="15.75" customHeight="1" thickBot="1" x14ac:dyDescent="0.3">
      <c r="B190" s="67"/>
      <c r="C190" s="67"/>
      <c r="D190" s="67"/>
      <c r="E190" s="67"/>
      <c r="F190" s="67"/>
      <c r="G190" s="67"/>
      <c r="H190" s="67"/>
      <c r="I190" s="67"/>
      <c r="J190" s="68"/>
      <c r="K190" s="67"/>
      <c r="L190" s="67"/>
      <c r="M190" s="67"/>
      <c r="N190" s="67"/>
      <c r="O190" s="67"/>
      <c r="P190" s="67"/>
      <c r="Q190" s="67"/>
      <c r="R190" s="67"/>
      <c r="S190" s="67"/>
      <c r="T190" s="67"/>
      <c r="U190" s="67"/>
      <c r="V190" s="67"/>
      <c r="W190" s="67"/>
      <c r="X190" s="67"/>
      <c r="Y190" s="67"/>
      <c r="Z190" s="67"/>
      <c r="AA190" s="67"/>
      <c r="AB190" s="67"/>
      <c r="AC190" s="67"/>
      <c r="AD190" s="67"/>
      <c r="AE190" s="67"/>
    </row>
    <row r="191" spans="2:31" ht="15.75" customHeight="1" x14ac:dyDescent="0.25">
      <c r="B191" s="140" t="str">
        <f>IF(OR(K147="",M147=""),"4º Lugar",IF(K147&lt;M147,C145,N145))</f>
        <v>4º Lugar</v>
      </c>
      <c r="C191" s="141"/>
      <c r="D191" s="141"/>
      <c r="E191" s="141"/>
      <c r="F191" s="141"/>
      <c r="G191" s="141"/>
      <c r="H191" s="141"/>
      <c r="I191" s="141"/>
      <c r="J191" s="141"/>
      <c r="K191" s="146" t="s">
        <v>113</v>
      </c>
      <c r="L191" s="147"/>
      <c r="M191" s="147"/>
      <c r="N191" s="147"/>
      <c r="O191" s="147"/>
      <c r="P191" s="147"/>
      <c r="Q191" s="147"/>
      <c r="R191" s="147"/>
      <c r="S191" s="147"/>
      <c r="T191" s="148"/>
      <c r="U191" s="69"/>
      <c r="V191" s="69"/>
      <c r="W191" s="69"/>
      <c r="X191" s="69"/>
      <c r="Y191" s="69"/>
      <c r="Z191" s="69"/>
      <c r="AA191" s="69"/>
      <c r="AB191" s="69"/>
      <c r="AC191" s="69"/>
      <c r="AD191" s="69"/>
      <c r="AE191" s="69"/>
    </row>
    <row r="192" spans="2:31" ht="15.75" customHeight="1" x14ac:dyDescent="0.25">
      <c r="B192" s="142"/>
      <c r="C192" s="143"/>
      <c r="D192" s="143"/>
      <c r="E192" s="143"/>
      <c r="F192" s="143"/>
      <c r="G192" s="143"/>
      <c r="H192" s="143"/>
      <c r="I192" s="143"/>
      <c r="J192" s="143"/>
      <c r="K192" s="149"/>
      <c r="L192" s="150"/>
      <c r="M192" s="150"/>
      <c r="N192" s="150"/>
      <c r="O192" s="150"/>
      <c r="P192" s="150"/>
      <c r="Q192" s="150"/>
      <c r="R192" s="150"/>
      <c r="S192" s="150"/>
      <c r="T192" s="151"/>
      <c r="U192" s="69"/>
      <c r="V192" s="69"/>
      <c r="W192" s="69"/>
      <c r="X192" s="69"/>
      <c r="Y192" s="69"/>
      <c r="Z192" s="69"/>
      <c r="AA192" s="69"/>
      <c r="AB192" s="69"/>
      <c r="AC192" s="69"/>
      <c r="AD192" s="69"/>
      <c r="AE192" s="69"/>
    </row>
    <row r="193" spans="2:31" ht="15.75" customHeight="1" x14ac:dyDescent="0.25">
      <c r="B193" s="142"/>
      <c r="C193" s="143"/>
      <c r="D193" s="143"/>
      <c r="E193" s="143"/>
      <c r="F193" s="143"/>
      <c r="G193" s="143"/>
      <c r="H193" s="143"/>
      <c r="I193" s="143"/>
      <c r="J193" s="143"/>
      <c r="K193" s="149"/>
      <c r="L193" s="150"/>
      <c r="M193" s="150"/>
      <c r="N193" s="150"/>
      <c r="O193" s="150"/>
      <c r="P193" s="150"/>
      <c r="Q193" s="150"/>
      <c r="R193" s="150"/>
      <c r="S193" s="150"/>
      <c r="T193" s="151"/>
      <c r="U193" s="69"/>
      <c r="V193" s="69"/>
      <c r="W193" s="69"/>
      <c r="X193" s="69"/>
      <c r="Y193" s="69"/>
      <c r="Z193" s="69"/>
      <c r="AA193" s="69"/>
      <c r="AB193" s="69"/>
      <c r="AC193" s="69"/>
      <c r="AD193" s="69"/>
      <c r="AE193" s="69"/>
    </row>
    <row r="194" spans="2:31" ht="15.75" customHeight="1" x14ac:dyDescent="0.25">
      <c r="B194" s="142"/>
      <c r="C194" s="143"/>
      <c r="D194" s="143"/>
      <c r="E194" s="143"/>
      <c r="F194" s="143"/>
      <c r="G194" s="143"/>
      <c r="H194" s="143"/>
      <c r="I194" s="143"/>
      <c r="J194" s="143"/>
      <c r="K194" s="149"/>
      <c r="L194" s="150"/>
      <c r="M194" s="150"/>
      <c r="N194" s="150"/>
      <c r="O194" s="150"/>
      <c r="P194" s="150"/>
      <c r="Q194" s="150"/>
      <c r="R194" s="150"/>
      <c r="S194" s="150"/>
      <c r="T194" s="151"/>
      <c r="U194" s="69"/>
      <c r="V194" s="69"/>
      <c r="W194" s="69"/>
      <c r="X194" s="69"/>
      <c r="Y194" s="69"/>
      <c r="Z194" s="69"/>
      <c r="AA194" s="69"/>
      <c r="AB194" s="69"/>
      <c r="AC194" s="69"/>
      <c r="AD194" s="69"/>
      <c r="AE194" s="69"/>
    </row>
    <row r="195" spans="2:31" ht="15.75" customHeight="1" x14ac:dyDescent="0.25">
      <c r="B195" s="142"/>
      <c r="C195" s="143"/>
      <c r="D195" s="143"/>
      <c r="E195" s="143"/>
      <c r="F195" s="143"/>
      <c r="G195" s="143"/>
      <c r="H195" s="143"/>
      <c r="I195" s="143"/>
      <c r="J195" s="143"/>
      <c r="K195" s="149"/>
      <c r="L195" s="150"/>
      <c r="M195" s="150"/>
      <c r="N195" s="150"/>
      <c r="O195" s="150"/>
      <c r="P195" s="150"/>
      <c r="Q195" s="150"/>
      <c r="R195" s="150"/>
      <c r="S195" s="150"/>
      <c r="T195" s="151"/>
      <c r="U195" s="69"/>
      <c r="V195" s="69"/>
      <c r="W195" s="69"/>
      <c r="X195" s="69"/>
      <c r="Y195" s="69"/>
      <c r="Z195" s="69"/>
      <c r="AA195" s="69"/>
      <c r="AB195" s="69"/>
      <c r="AC195" s="69"/>
      <c r="AD195" s="69"/>
      <c r="AE195" s="69"/>
    </row>
    <row r="196" spans="2:31" ht="15.75" customHeight="1" x14ac:dyDescent="0.25">
      <c r="B196" s="142"/>
      <c r="C196" s="143"/>
      <c r="D196" s="143"/>
      <c r="E196" s="143"/>
      <c r="F196" s="143"/>
      <c r="G196" s="143"/>
      <c r="H196" s="143"/>
      <c r="I196" s="143"/>
      <c r="J196" s="143"/>
      <c r="K196" s="149"/>
      <c r="L196" s="150"/>
      <c r="M196" s="150"/>
      <c r="N196" s="150"/>
      <c r="O196" s="150"/>
      <c r="P196" s="150"/>
      <c r="Q196" s="150"/>
      <c r="R196" s="150"/>
      <c r="S196" s="150"/>
      <c r="T196" s="151"/>
      <c r="U196" s="69"/>
      <c r="V196" s="69"/>
      <c r="W196" s="69"/>
      <c r="X196" s="69"/>
      <c r="Y196" s="69"/>
      <c r="Z196" s="69"/>
      <c r="AA196" s="69"/>
      <c r="AB196" s="69"/>
      <c r="AC196" s="69"/>
      <c r="AD196" s="69"/>
      <c r="AE196" s="69"/>
    </row>
    <row r="197" spans="2:31" ht="15.75" customHeight="1" x14ac:dyDescent="0.25">
      <c r="B197" s="142"/>
      <c r="C197" s="143"/>
      <c r="D197" s="143"/>
      <c r="E197" s="143"/>
      <c r="F197" s="143"/>
      <c r="G197" s="143"/>
      <c r="H197" s="143"/>
      <c r="I197" s="143"/>
      <c r="J197" s="143"/>
      <c r="K197" s="149"/>
      <c r="L197" s="150"/>
      <c r="M197" s="150"/>
      <c r="N197" s="150"/>
      <c r="O197" s="150"/>
      <c r="P197" s="150"/>
      <c r="Q197" s="150"/>
      <c r="R197" s="150"/>
      <c r="S197" s="150"/>
      <c r="T197" s="151"/>
      <c r="U197" s="69"/>
      <c r="V197" s="69"/>
      <c r="W197" s="69"/>
      <c r="X197" s="69"/>
      <c r="Y197" s="69"/>
      <c r="Z197" s="69"/>
      <c r="AA197" s="69"/>
      <c r="AB197" s="69"/>
      <c r="AC197" s="69"/>
      <c r="AD197" s="69"/>
      <c r="AE197" s="69"/>
    </row>
    <row r="198" spans="2:31" ht="15.75" customHeight="1" x14ac:dyDescent="0.25">
      <c r="B198" s="142"/>
      <c r="C198" s="143"/>
      <c r="D198" s="143"/>
      <c r="E198" s="143"/>
      <c r="F198" s="143"/>
      <c r="G198" s="143"/>
      <c r="H198" s="143"/>
      <c r="I198" s="143"/>
      <c r="J198" s="143"/>
      <c r="K198" s="149"/>
      <c r="L198" s="150"/>
      <c r="M198" s="150"/>
      <c r="N198" s="150"/>
      <c r="O198" s="150"/>
      <c r="P198" s="150"/>
      <c r="Q198" s="150"/>
      <c r="R198" s="150"/>
      <c r="S198" s="150"/>
      <c r="T198" s="151"/>
      <c r="U198" s="69"/>
      <c r="V198" s="69"/>
      <c r="W198" s="69"/>
      <c r="X198" s="69"/>
      <c r="Y198" s="69"/>
      <c r="Z198" s="69"/>
      <c r="AA198" s="69"/>
      <c r="AB198" s="69"/>
      <c r="AC198" s="69"/>
      <c r="AD198" s="69"/>
      <c r="AE198" s="69"/>
    </row>
    <row r="199" spans="2:31" ht="15.75" customHeight="1" x14ac:dyDescent="0.25">
      <c r="B199" s="142"/>
      <c r="C199" s="143"/>
      <c r="D199" s="143"/>
      <c r="E199" s="143"/>
      <c r="F199" s="143"/>
      <c r="G199" s="143"/>
      <c r="H199" s="143"/>
      <c r="I199" s="143"/>
      <c r="J199" s="143"/>
      <c r="K199" s="149"/>
      <c r="L199" s="150"/>
      <c r="M199" s="150"/>
      <c r="N199" s="150"/>
      <c r="O199" s="150"/>
      <c r="P199" s="150"/>
      <c r="Q199" s="150"/>
      <c r="R199" s="150"/>
      <c r="S199" s="150"/>
      <c r="T199" s="151"/>
      <c r="U199" s="69"/>
      <c r="V199" s="69"/>
      <c r="W199" s="69"/>
      <c r="X199" s="69"/>
      <c r="Y199" s="69"/>
      <c r="Z199" s="69"/>
      <c r="AA199" s="69"/>
      <c r="AB199" s="69"/>
      <c r="AC199" s="69"/>
      <c r="AD199" s="69"/>
      <c r="AE199" s="69"/>
    </row>
    <row r="200" spans="2:31" ht="15.75" customHeight="1" thickBot="1" x14ac:dyDescent="0.3">
      <c r="B200" s="144"/>
      <c r="C200" s="145"/>
      <c r="D200" s="145"/>
      <c r="E200" s="145"/>
      <c r="F200" s="145"/>
      <c r="G200" s="145"/>
      <c r="H200" s="145"/>
      <c r="I200" s="145"/>
      <c r="J200" s="145"/>
      <c r="K200" s="152"/>
      <c r="L200" s="153"/>
      <c r="M200" s="153"/>
      <c r="N200" s="153"/>
      <c r="O200" s="153"/>
      <c r="P200" s="153"/>
      <c r="Q200" s="153"/>
      <c r="R200" s="153"/>
      <c r="S200" s="153"/>
      <c r="T200" s="154"/>
      <c r="U200" s="69"/>
      <c r="V200" s="69"/>
      <c r="W200" s="69"/>
      <c r="X200" s="69"/>
      <c r="Y200" s="69"/>
      <c r="Z200" s="69"/>
      <c r="AA200" s="69"/>
      <c r="AB200" s="69"/>
      <c r="AC200" s="69"/>
      <c r="AD200" s="69"/>
      <c r="AE200" s="69"/>
    </row>
    <row r="201" spans="2:31" ht="15.75" customHeight="1" thickBot="1" x14ac:dyDescent="0.3">
      <c r="B201" s="67"/>
      <c r="C201" s="67"/>
      <c r="D201" s="67"/>
      <c r="E201" s="67"/>
      <c r="F201" s="67"/>
      <c r="G201" s="67"/>
      <c r="H201" s="67"/>
      <c r="I201" s="67"/>
      <c r="J201" s="68"/>
      <c r="K201" s="67"/>
      <c r="L201" s="67"/>
      <c r="M201" s="67"/>
      <c r="N201" s="67"/>
      <c r="O201" s="67"/>
      <c r="P201" s="67"/>
      <c r="Q201" s="67"/>
      <c r="R201" s="67"/>
      <c r="S201" s="67"/>
      <c r="T201" s="67"/>
      <c r="U201" s="67"/>
      <c r="V201" s="67"/>
      <c r="W201" s="67"/>
      <c r="X201" s="67"/>
      <c r="Y201" s="67"/>
      <c r="Z201" s="67"/>
      <c r="AA201" s="67"/>
      <c r="AB201" s="67"/>
      <c r="AC201" s="67"/>
      <c r="AD201" s="67"/>
      <c r="AE201" s="67"/>
    </row>
    <row r="202" spans="2:31" ht="15.75" customHeight="1" x14ac:dyDescent="0.25">
      <c r="B202" s="140" t="str">
        <f>IF(OR(K138="",M138=""),"5º Lugar",IF(K138&gt;M138,C136,N136))</f>
        <v>5º Lugar</v>
      </c>
      <c r="C202" s="141"/>
      <c r="D202" s="141"/>
      <c r="E202" s="141"/>
      <c r="F202" s="141"/>
      <c r="G202" s="141"/>
      <c r="H202" s="141"/>
      <c r="I202" s="141"/>
      <c r="J202" s="141"/>
      <c r="K202" s="146" t="s">
        <v>114</v>
      </c>
      <c r="L202" s="147"/>
      <c r="M202" s="147"/>
      <c r="N202" s="147"/>
      <c r="O202" s="147"/>
      <c r="P202" s="147"/>
      <c r="Q202" s="147"/>
      <c r="R202" s="147"/>
      <c r="S202" s="147"/>
      <c r="T202" s="148"/>
      <c r="U202" s="69"/>
      <c r="V202" s="69"/>
      <c r="W202" s="69"/>
      <c r="X202" s="69"/>
      <c r="Y202" s="69"/>
      <c r="Z202" s="69"/>
      <c r="AA202" s="69"/>
      <c r="AB202" s="69"/>
      <c r="AC202" s="69"/>
      <c r="AD202" s="69"/>
      <c r="AE202" s="69"/>
    </row>
    <row r="203" spans="2:31" ht="15.75" customHeight="1" x14ac:dyDescent="0.25">
      <c r="B203" s="142"/>
      <c r="C203" s="143"/>
      <c r="D203" s="143"/>
      <c r="E203" s="143"/>
      <c r="F203" s="143"/>
      <c r="G203" s="143"/>
      <c r="H203" s="143"/>
      <c r="I203" s="143"/>
      <c r="J203" s="143"/>
      <c r="K203" s="149"/>
      <c r="L203" s="150"/>
      <c r="M203" s="150"/>
      <c r="N203" s="150"/>
      <c r="O203" s="150"/>
      <c r="P203" s="150"/>
      <c r="Q203" s="150"/>
      <c r="R203" s="150"/>
      <c r="S203" s="150"/>
      <c r="T203" s="151"/>
      <c r="U203" s="69"/>
      <c r="V203" s="69"/>
      <c r="W203" s="69"/>
      <c r="X203" s="69"/>
      <c r="Y203" s="69"/>
      <c r="Z203" s="69"/>
      <c r="AA203" s="69"/>
      <c r="AB203" s="69"/>
      <c r="AC203" s="69"/>
      <c r="AD203" s="69"/>
      <c r="AE203" s="69"/>
    </row>
    <row r="204" spans="2:31" ht="15.75" customHeight="1" x14ac:dyDescent="0.25">
      <c r="B204" s="142"/>
      <c r="C204" s="143"/>
      <c r="D204" s="143"/>
      <c r="E204" s="143"/>
      <c r="F204" s="143"/>
      <c r="G204" s="143"/>
      <c r="H204" s="143"/>
      <c r="I204" s="143"/>
      <c r="J204" s="143"/>
      <c r="K204" s="149"/>
      <c r="L204" s="150"/>
      <c r="M204" s="150"/>
      <c r="N204" s="150"/>
      <c r="O204" s="150"/>
      <c r="P204" s="150"/>
      <c r="Q204" s="150"/>
      <c r="R204" s="150"/>
      <c r="S204" s="150"/>
      <c r="T204" s="151"/>
      <c r="U204" s="69"/>
      <c r="V204" s="69"/>
      <c r="W204" s="69"/>
      <c r="X204" s="69"/>
      <c r="Y204" s="69"/>
      <c r="Z204" s="69"/>
      <c r="AA204" s="69"/>
      <c r="AB204" s="69"/>
      <c r="AC204" s="69"/>
      <c r="AD204" s="69"/>
      <c r="AE204" s="69"/>
    </row>
    <row r="205" spans="2:31" ht="15.75" customHeight="1" x14ac:dyDescent="0.25">
      <c r="B205" s="142"/>
      <c r="C205" s="143"/>
      <c r="D205" s="143"/>
      <c r="E205" s="143"/>
      <c r="F205" s="143"/>
      <c r="G205" s="143"/>
      <c r="H205" s="143"/>
      <c r="I205" s="143"/>
      <c r="J205" s="143"/>
      <c r="K205" s="149"/>
      <c r="L205" s="150"/>
      <c r="M205" s="150"/>
      <c r="N205" s="150"/>
      <c r="O205" s="150"/>
      <c r="P205" s="150"/>
      <c r="Q205" s="150"/>
      <c r="R205" s="150"/>
      <c r="S205" s="150"/>
      <c r="T205" s="151"/>
      <c r="U205" s="69"/>
      <c r="V205" s="69"/>
      <c r="W205" s="69"/>
      <c r="X205" s="69"/>
      <c r="Y205" s="69"/>
      <c r="Z205" s="69"/>
      <c r="AA205" s="69"/>
      <c r="AB205" s="69"/>
      <c r="AC205" s="69"/>
      <c r="AD205" s="69"/>
      <c r="AE205" s="69"/>
    </row>
    <row r="206" spans="2:31" ht="15.75" customHeight="1" x14ac:dyDescent="0.25">
      <c r="B206" s="142"/>
      <c r="C206" s="143"/>
      <c r="D206" s="143"/>
      <c r="E206" s="143"/>
      <c r="F206" s="143"/>
      <c r="G206" s="143"/>
      <c r="H206" s="143"/>
      <c r="I206" s="143"/>
      <c r="J206" s="143"/>
      <c r="K206" s="149"/>
      <c r="L206" s="150"/>
      <c r="M206" s="150"/>
      <c r="N206" s="150"/>
      <c r="O206" s="150"/>
      <c r="P206" s="150"/>
      <c r="Q206" s="150"/>
      <c r="R206" s="150"/>
      <c r="S206" s="150"/>
      <c r="T206" s="151"/>
      <c r="U206" s="69"/>
      <c r="V206" s="69"/>
      <c r="W206" s="69"/>
      <c r="X206" s="69"/>
      <c r="Y206" s="69"/>
      <c r="Z206" s="69"/>
      <c r="AA206" s="69"/>
      <c r="AB206" s="69"/>
      <c r="AC206" s="69"/>
      <c r="AD206" s="69"/>
      <c r="AE206" s="69"/>
    </row>
    <row r="207" spans="2:31" ht="15.75" customHeight="1" x14ac:dyDescent="0.25">
      <c r="B207" s="142"/>
      <c r="C207" s="143"/>
      <c r="D207" s="143"/>
      <c r="E207" s="143"/>
      <c r="F207" s="143"/>
      <c r="G207" s="143"/>
      <c r="H207" s="143"/>
      <c r="I207" s="143"/>
      <c r="J207" s="143"/>
      <c r="K207" s="149"/>
      <c r="L207" s="150"/>
      <c r="M207" s="150"/>
      <c r="N207" s="150"/>
      <c r="O207" s="150"/>
      <c r="P207" s="150"/>
      <c r="Q207" s="150"/>
      <c r="R207" s="150"/>
      <c r="S207" s="150"/>
      <c r="T207" s="151"/>
      <c r="U207" s="69"/>
      <c r="V207" s="69"/>
      <c r="W207" s="69"/>
      <c r="X207" s="69"/>
      <c r="Y207" s="69"/>
      <c r="Z207" s="69"/>
      <c r="AA207" s="69"/>
      <c r="AB207" s="69"/>
      <c r="AC207" s="69"/>
      <c r="AD207" s="69"/>
      <c r="AE207" s="69"/>
    </row>
    <row r="208" spans="2:31" ht="15.75" customHeight="1" x14ac:dyDescent="0.25">
      <c r="B208" s="142"/>
      <c r="C208" s="143"/>
      <c r="D208" s="143"/>
      <c r="E208" s="143"/>
      <c r="F208" s="143"/>
      <c r="G208" s="143"/>
      <c r="H208" s="143"/>
      <c r="I208" s="143"/>
      <c r="J208" s="143"/>
      <c r="K208" s="149"/>
      <c r="L208" s="150"/>
      <c r="M208" s="150"/>
      <c r="N208" s="150"/>
      <c r="O208" s="150"/>
      <c r="P208" s="150"/>
      <c r="Q208" s="150"/>
      <c r="R208" s="150"/>
      <c r="S208" s="150"/>
      <c r="T208" s="151"/>
      <c r="U208" s="69"/>
      <c r="V208" s="69"/>
      <c r="W208" s="69"/>
      <c r="X208" s="69"/>
      <c r="Y208" s="69"/>
      <c r="Z208" s="69"/>
      <c r="AA208" s="69"/>
      <c r="AB208" s="69"/>
      <c r="AC208" s="69"/>
      <c r="AD208" s="69"/>
      <c r="AE208" s="69"/>
    </row>
    <row r="209" spans="2:31" ht="15.75" customHeight="1" x14ac:dyDescent="0.25">
      <c r="B209" s="142"/>
      <c r="C209" s="143"/>
      <c r="D209" s="143"/>
      <c r="E209" s="143"/>
      <c r="F209" s="143"/>
      <c r="G209" s="143"/>
      <c r="H209" s="143"/>
      <c r="I209" s="143"/>
      <c r="J209" s="143"/>
      <c r="K209" s="149"/>
      <c r="L209" s="150"/>
      <c r="M209" s="150"/>
      <c r="N209" s="150"/>
      <c r="O209" s="150"/>
      <c r="P209" s="150"/>
      <c r="Q209" s="150"/>
      <c r="R209" s="150"/>
      <c r="S209" s="150"/>
      <c r="T209" s="151"/>
      <c r="U209" s="69"/>
      <c r="V209" s="69"/>
      <c r="W209" s="69"/>
      <c r="X209" s="69"/>
      <c r="Y209" s="69"/>
      <c r="Z209" s="69"/>
      <c r="AA209" s="69"/>
      <c r="AB209" s="69"/>
      <c r="AC209" s="69"/>
      <c r="AD209" s="69"/>
      <c r="AE209" s="69"/>
    </row>
    <row r="210" spans="2:31" ht="15.75" customHeight="1" x14ac:dyDescent="0.25">
      <c r="B210" s="142"/>
      <c r="C210" s="143"/>
      <c r="D210" s="143"/>
      <c r="E210" s="143"/>
      <c r="F210" s="143"/>
      <c r="G210" s="143"/>
      <c r="H210" s="143"/>
      <c r="I210" s="143"/>
      <c r="J210" s="143"/>
      <c r="K210" s="149"/>
      <c r="L210" s="150"/>
      <c r="M210" s="150"/>
      <c r="N210" s="150"/>
      <c r="O210" s="150"/>
      <c r="P210" s="150"/>
      <c r="Q210" s="150"/>
      <c r="R210" s="150"/>
      <c r="S210" s="150"/>
      <c r="T210" s="151"/>
      <c r="U210" s="69"/>
      <c r="V210" s="69"/>
      <c r="W210" s="69"/>
      <c r="X210" s="69"/>
      <c r="Y210" s="69"/>
      <c r="Z210" s="69"/>
      <c r="AA210" s="69"/>
      <c r="AB210" s="69"/>
      <c r="AC210" s="69"/>
      <c r="AD210" s="69"/>
      <c r="AE210" s="69"/>
    </row>
    <row r="211" spans="2:31" ht="15.75" customHeight="1" thickBot="1" x14ac:dyDescent="0.3">
      <c r="B211" s="144"/>
      <c r="C211" s="145"/>
      <c r="D211" s="145"/>
      <c r="E211" s="145"/>
      <c r="F211" s="145"/>
      <c r="G211" s="145"/>
      <c r="H211" s="145"/>
      <c r="I211" s="145"/>
      <c r="J211" s="145"/>
      <c r="K211" s="152"/>
      <c r="L211" s="153"/>
      <c r="M211" s="153"/>
      <c r="N211" s="153"/>
      <c r="O211" s="153"/>
      <c r="P211" s="153"/>
      <c r="Q211" s="153"/>
      <c r="R211" s="153"/>
      <c r="S211" s="153"/>
      <c r="T211" s="154"/>
      <c r="U211" s="69"/>
      <c r="V211" s="69"/>
      <c r="W211" s="69"/>
      <c r="X211" s="69"/>
      <c r="Y211" s="69"/>
      <c r="Z211" s="69"/>
      <c r="AA211" s="69"/>
      <c r="AB211" s="69"/>
      <c r="AC211" s="69"/>
      <c r="AD211" s="69"/>
      <c r="AE211" s="69"/>
    </row>
    <row r="212" spans="2:31" ht="15.75" customHeight="1" thickBot="1" x14ac:dyDescent="0.3">
      <c r="B212" s="67"/>
      <c r="C212" s="67"/>
      <c r="D212" s="67"/>
      <c r="E212" s="67"/>
      <c r="F212" s="67"/>
      <c r="G212" s="67"/>
      <c r="H212" s="67"/>
      <c r="I212" s="67"/>
      <c r="J212" s="68"/>
      <c r="K212" s="67"/>
      <c r="L212" s="67"/>
      <c r="M212" s="67"/>
      <c r="N212" s="67"/>
      <c r="O212" s="67"/>
      <c r="P212" s="67"/>
      <c r="Q212" s="67"/>
      <c r="R212" s="67"/>
      <c r="S212" s="67"/>
      <c r="T212" s="67"/>
      <c r="U212" s="67"/>
      <c r="V212" s="67"/>
      <c r="W212" s="67"/>
      <c r="X212" s="67"/>
      <c r="Y212" s="67"/>
      <c r="Z212" s="67"/>
      <c r="AA212" s="67"/>
      <c r="AB212" s="67"/>
      <c r="AC212" s="67"/>
      <c r="AD212" s="67"/>
      <c r="AE212" s="67"/>
    </row>
    <row r="213" spans="2:31" ht="15.75" customHeight="1" x14ac:dyDescent="0.25">
      <c r="B213" s="140" t="str">
        <f>IF(OR(K138="",M138=""),"6º Lugar",IF(K138&lt;M138,C136,N136))</f>
        <v>6º Lugar</v>
      </c>
      <c r="C213" s="141"/>
      <c r="D213" s="141"/>
      <c r="E213" s="141"/>
      <c r="F213" s="141"/>
      <c r="G213" s="141"/>
      <c r="H213" s="141"/>
      <c r="I213" s="141"/>
      <c r="J213" s="141"/>
      <c r="K213" s="146" t="s">
        <v>115</v>
      </c>
      <c r="L213" s="147"/>
      <c r="M213" s="147"/>
      <c r="N213" s="147"/>
      <c r="O213" s="147"/>
      <c r="P213" s="147"/>
      <c r="Q213" s="147"/>
      <c r="R213" s="147"/>
      <c r="S213" s="147"/>
      <c r="T213" s="148"/>
      <c r="U213" s="69"/>
      <c r="V213" s="69"/>
      <c r="W213" s="69"/>
      <c r="X213" s="69"/>
      <c r="Y213" s="69"/>
      <c r="Z213" s="69"/>
      <c r="AA213" s="69"/>
      <c r="AB213" s="69"/>
      <c r="AC213" s="69"/>
      <c r="AD213" s="69"/>
      <c r="AE213" s="69"/>
    </row>
    <row r="214" spans="2:31" ht="15.75" customHeight="1" x14ac:dyDescent="0.25">
      <c r="B214" s="142"/>
      <c r="C214" s="143"/>
      <c r="D214" s="143"/>
      <c r="E214" s="143"/>
      <c r="F214" s="143"/>
      <c r="G214" s="143"/>
      <c r="H214" s="143"/>
      <c r="I214" s="143"/>
      <c r="J214" s="143"/>
      <c r="K214" s="149"/>
      <c r="L214" s="150"/>
      <c r="M214" s="150"/>
      <c r="N214" s="150"/>
      <c r="O214" s="150"/>
      <c r="P214" s="150"/>
      <c r="Q214" s="150"/>
      <c r="R214" s="150"/>
      <c r="S214" s="150"/>
      <c r="T214" s="151"/>
      <c r="U214" s="69"/>
      <c r="V214" s="69"/>
      <c r="W214" s="69"/>
      <c r="X214" s="69"/>
      <c r="Y214" s="69"/>
      <c r="Z214" s="69"/>
      <c r="AA214" s="69"/>
      <c r="AB214" s="69"/>
      <c r="AC214" s="69"/>
      <c r="AD214" s="69"/>
      <c r="AE214" s="69"/>
    </row>
    <row r="215" spans="2:31" ht="15.75" customHeight="1" x14ac:dyDescent="0.25">
      <c r="B215" s="142"/>
      <c r="C215" s="143"/>
      <c r="D215" s="143"/>
      <c r="E215" s="143"/>
      <c r="F215" s="143"/>
      <c r="G215" s="143"/>
      <c r="H215" s="143"/>
      <c r="I215" s="143"/>
      <c r="J215" s="143"/>
      <c r="K215" s="149"/>
      <c r="L215" s="150"/>
      <c r="M215" s="150"/>
      <c r="N215" s="150"/>
      <c r="O215" s="150"/>
      <c r="P215" s="150"/>
      <c r="Q215" s="150"/>
      <c r="R215" s="150"/>
      <c r="S215" s="150"/>
      <c r="T215" s="151"/>
      <c r="U215" s="69"/>
      <c r="V215" s="69"/>
      <c r="W215" s="69"/>
      <c r="X215" s="69"/>
      <c r="Y215" s="69"/>
      <c r="Z215" s="69"/>
      <c r="AA215" s="69"/>
      <c r="AB215" s="69"/>
      <c r="AC215" s="69"/>
      <c r="AD215" s="69"/>
      <c r="AE215" s="69"/>
    </row>
    <row r="216" spans="2:31" ht="15.75" customHeight="1" x14ac:dyDescent="0.25">
      <c r="B216" s="142"/>
      <c r="C216" s="143"/>
      <c r="D216" s="143"/>
      <c r="E216" s="143"/>
      <c r="F216" s="143"/>
      <c r="G216" s="143"/>
      <c r="H216" s="143"/>
      <c r="I216" s="143"/>
      <c r="J216" s="143"/>
      <c r="K216" s="149"/>
      <c r="L216" s="150"/>
      <c r="M216" s="150"/>
      <c r="N216" s="150"/>
      <c r="O216" s="150"/>
      <c r="P216" s="150"/>
      <c r="Q216" s="150"/>
      <c r="R216" s="150"/>
      <c r="S216" s="150"/>
      <c r="T216" s="151"/>
      <c r="U216" s="69"/>
      <c r="V216" s="69"/>
      <c r="W216" s="69"/>
      <c r="X216" s="69"/>
      <c r="Y216" s="69"/>
      <c r="Z216" s="69"/>
      <c r="AA216" s="69"/>
      <c r="AB216" s="69"/>
      <c r="AC216" s="69"/>
      <c r="AD216" s="69"/>
      <c r="AE216" s="69"/>
    </row>
    <row r="217" spans="2:31" ht="15.75" customHeight="1" x14ac:dyDescent="0.25">
      <c r="B217" s="142"/>
      <c r="C217" s="143"/>
      <c r="D217" s="143"/>
      <c r="E217" s="143"/>
      <c r="F217" s="143"/>
      <c r="G217" s="143"/>
      <c r="H217" s="143"/>
      <c r="I217" s="143"/>
      <c r="J217" s="143"/>
      <c r="K217" s="149"/>
      <c r="L217" s="150"/>
      <c r="M217" s="150"/>
      <c r="N217" s="150"/>
      <c r="O217" s="150"/>
      <c r="P217" s="150"/>
      <c r="Q217" s="150"/>
      <c r="R217" s="150"/>
      <c r="S217" s="150"/>
      <c r="T217" s="151"/>
      <c r="U217" s="69"/>
      <c r="V217" s="69"/>
      <c r="W217" s="69"/>
      <c r="X217" s="69"/>
      <c r="Y217" s="69"/>
      <c r="Z217" s="69"/>
      <c r="AA217" s="69"/>
      <c r="AB217" s="69"/>
      <c r="AC217" s="69"/>
      <c r="AD217" s="69"/>
      <c r="AE217" s="69"/>
    </row>
    <row r="218" spans="2:31" ht="15.75" customHeight="1" x14ac:dyDescent="0.25">
      <c r="B218" s="142"/>
      <c r="C218" s="143"/>
      <c r="D218" s="143"/>
      <c r="E218" s="143"/>
      <c r="F218" s="143"/>
      <c r="G218" s="143"/>
      <c r="H218" s="143"/>
      <c r="I218" s="143"/>
      <c r="J218" s="143"/>
      <c r="K218" s="149"/>
      <c r="L218" s="150"/>
      <c r="M218" s="150"/>
      <c r="N218" s="150"/>
      <c r="O218" s="150"/>
      <c r="P218" s="150"/>
      <c r="Q218" s="150"/>
      <c r="R218" s="150"/>
      <c r="S218" s="150"/>
      <c r="T218" s="151"/>
      <c r="U218" s="69"/>
      <c r="V218" s="69"/>
      <c r="W218" s="69"/>
      <c r="X218" s="69"/>
      <c r="Y218" s="69"/>
      <c r="Z218" s="69"/>
      <c r="AA218" s="69"/>
      <c r="AB218" s="69"/>
      <c r="AC218" s="69"/>
      <c r="AD218" s="69"/>
      <c r="AE218" s="69"/>
    </row>
    <row r="219" spans="2:31" ht="15.75" customHeight="1" x14ac:dyDescent="0.25">
      <c r="B219" s="142"/>
      <c r="C219" s="143"/>
      <c r="D219" s="143"/>
      <c r="E219" s="143"/>
      <c r="F219" s="143"/>
      <c r="G219" s="143"/>
      <c r="H219" s="143"/>
      <c r="I219" s="143"/>
      <c r="J219" s="143"/>
      <c r="K219" s="149"/>
      <c r="L219" s="150"/>
      <c r="M219" s="150"/>
      <c r="N219" s="150"/>
      <c r="O219" s="150"/>
      <c r="P219" s="150"/>
      <c r="Q219" s="150"/>
      <c r="R219" s="150"/>
      <c r="S219" s="150"/>
      <c r="T219" s="151"/>
      <c r="U219" s="69"/>
      <c r="V219" s="69"/>
      <c r="W219" s="69"/>
      <c r="X219" s="69"/>
      <c r="Y219" s="69"/>
      <c r="Z219" s="69"/>
      <c r="AA219" s="69"/>
      <c r="AB219" s="69"/>
      <c r="AC219" s="69"/>
      <c r="AD219" s="69"/>
      <c r="AE219" s="69"/>
    </row>
    <row r="220" spans="2:31" ht="15.75" customHeight="1" x14ac:dyDescent="0.25">
      <c r="B220" s="142"/>
      <c r="C220" s="143"/>
      <c r="D220" s="143"/>
      <c r="E220" s="143"/>
      <c r="F220" s="143"/>
      <c r="G220" s="143"/>
      <c r="H220" s="143"/>
      <c r="I220" s="143"/>
      <c r="J220" s="143"/>
      <c r="K220" s="149"/>
      <c r="L220" s="150"/>
      <c r="M220" s="150"/>
      <c r="N220" s="150"/>
      <c r="O220" s="150"/>
      <c r="P220" s="150"/>
      <c r="Q220" s="150"/>
      <c r="R220" s="150"/>
      <c r="S220" s="150"/>
      <c r="T220" s="151"/>
      <c r="U220" s="69"/>
      <c r="V220" s="69"/>
      <c r="W220" s="69"/>
      <c r="X220" s="69"/>
      <c r="Y220" s="69"/>
      <c r="Z220" s="69"/>
      <c r="AA220" s="69"/>
      <c r="AB220" s="69"/>
      <c r="AC220" s="69"/>
      <c r="AD220" s="69"/>
      <c r="AE220" s="69"/>
    </row>
    <row r="221" spans="2:31" ht="15.75" customHeight="1" x14ac:dyDescent="0.25">
      <c r="B221" s="142"/>
      <c r="C221" s="143"/>
      <c r="D221" s="143"/>
      <c r="E221" s="143"/>
      <c r="F221" s="143"/>
      <c r="G221" s="143"/>
      <c r="H221" s="143"/>
      <c r="I221" s="143"/>
      <c r="J221" s="143"/>
      <c r="K221" s="149"/>
      <c r="L221" s="150"/>
      <c r="M221" s="150"/>
      <c r="N221" s="150"/>
      <c r="O221" s="150"/>
      <c r="P221" s="150"/>
      <c r="Q221" s="150"/>
      <c r="R221" s="150"/>
      <c r="S221" s="150"/>
      <c r="T221" s="151"/>
      <c r="U221" s="69"/>
      <c r="V221" s="69"/>
      <c r="W221" s="69"/>
      <c r="X221" s="69"/>
      <c r="Y221" s="69"/>
      <c r="Z221" s="69"/>
      <c r="AA221" s="69"/>
      <c r="AB221" s="69"/>
      <c r="AC221" s="69"/>
      <c r="AD221" s="69"/>
      <c r="AE221" s="69"/>
    </row>
    <row r="222" spans="2:31" ht="15.75" customHeight="1" thickBot="1" x14ac:dyDescent="0.3">
      <c r="B222" s="144"/>
      <c r="C222" s="145"/>
      <c r="D222" s="145"/>
      <c r="E222" s="145"/>
      <c r="F222" s="145"/>
      <c r="G222" s="145"/>
      <c r="H222" s="145"/>
      <c r="I222" s="145"/>
      <c r="J222" s="145"/>
      <c r="K222" s="152"/>
      <c r="L222" s="153"/>
      <c r="M222" s="153"/>
      <c r="N222" s="153"/>
      <c r="O222" s="153"/>
      <c r="P222" s="153"/>
      <c r="Q222" s="153"/>
      <c r="R222" s="153"/>
      <c r="S222" s="153"/>
      <c r="T222" s="154"/>
      <c r="U222" s="69"/>
      <c r="V222" s="69"/>
      <c r="W222" s="69"/>
      <c r="X222" s="69"/>
      <c r="Y222" s="69"/>
      <c r="Z222" s="69"/>
      <c r="AA222" s="69"/>
      <c r="AB222" s="69"/>
      <c r="AC222" s="69"/>
      <c r="AD222" s="69"/>
      <c r="AE222" s="69"/>
    </row>
    <row r="223" spans="2:31" ht="15.75" customHeight="1" thickBot="1" x14ac:dyDescent="0.3">
      <c r="B223" s="67"/>
      <c r="C223" s="67"/>
      <c r="D223" s="67"/>
      <c r="E223" s="67"/>
      <c r="F223" s="67"/>
      <c r="G223" s="67"/>
      <c r="H223" s="67"/>
      <c r="I223" s="67"/>
      <c r="J223" s="68"/>
      <c r="K223" s="67"/>
      <c r="L223" s="67"/>
      <c r="M223" s="67"/>
      <c r="N223" s="67"/>
      <c r="O223" s="67"/>
      <c r="P223" s="67"/>
      <c r="Q223" s="67"/>
      <c r="R223" s="67"/>
      <c r="S223" s="67"/>
      <c r="T223" s="67"/>
      <c r="U223" s="67"/>
      <c r="V223" s="67"/>
      <c r="W223" s="67"/>
      <c r="X223" s="67"/>
      <c r="Y223" s="67"/>
      <c r="Z223" s="67"/>
      <c r="AA223" s="67"/>
      <c r="AB223" s="67"/>
      <c r="AC223" s="67"/>
      <c r="AD223" s="67"/>
      <c r="AE223" s="67"/>
    </row>
    <row r="224" spans="2:31" ht="15.75" customHeight="1" x14ac:dyDescent="0.25">
      <c r="B224" s="140" t="str">
        <f>IF(OR(K129="",M129=""),"7º Lugar",IF(K129&gt;M129,C127,N127))</f>
        <v>7º Lugar</v>
      </c>
      <c r="C224" s="141"/>
      <c r="D224" s="141"/>
      <c r="E224" s="141"/>
      <c r="F224" s="141"/>
      <c r="G224" s="141"/>
      <c r="H224" s="141"/>
      <c r="I224" s="141"/>
      <c r="J224" s="141"/>
      <c r="K224" s="146" t="s">
        <v>116</v>
      </c>
      <c r="L224" s="147"/>
      <c r="M224" s="147"/>
      <c r="N224" s="147"/>
      <c r="O224" s="147"/>
      <c r="P224" s="147"/>
      <c r="Q224" s="147"/>
      <c r="R224" s="147"/>
      <c r="S224" s="147"/>
      <c r="T224" s="148"/>
      <c r="U224" s="69"/>
      <c r="V224" s="69"/>
      <c r="W224" s="69"/>
      <c r="X224" s="69"/>
      <c r="Y224" s="69"/>
      <c r="Z224" s="69"/>
      <c r="AA224" s="69"/>
      <c r="AB224" s="69"/>
      <c r="AC224" s="69"/>
      <c r="AD224" s="69"/>
      <c r="AE224" s="69"/>
    </row>
    <row r="225" spans="2:31" ht="15.75" customHeight="1" x14ac:dyDescent="0.25">
      <c r="B225" s="142"/>
      <c r="C225" s="143"/>
      <c r="D225" s="143"/>
      <c r="E225" s="143"/>
      <c r="F225" s="143"/>
      <c r="G225" s="143"/>
      <c r="H225" s="143"/>
      <c r="I225" s="143"/>
      <c r="J225" s="143"/>
      <c r="K225" s="149"/>
      <c r="L225" s="150"/>
      <c r="M225" s="150"/>
      <c r="N225" s="150"/>
      <c r="O225" s="150"/>
      <c r="P225" s="150"/>
      <c r="Q225" s="150"/>
      <c r="R225" s="150"/>
      <c r="S225" s="150"/>
      <c r="T225" s="151"/>
      <c r="U225" s="69"/>
      <c r="V225" s="69"/>
      <c r="W225" s="69"/>
      <c r="X225" s="69"/>
      <c r="Y225" s="69"/>
      <c r="Z225" s="69"/>
      <c r="AA225" s="69"/>
      <c r="AB225" s="69"/>
      <c r="AC225" s="69"/>
      <c r="AD225" s="69"/>
      <c r="AE225" s="69"/>
    </row>
    <row r="226" spans="2:31" ht="15.75" customHeight="1" x14ac:dyDescent="0.25">
      <c r="B226" s="142"/>
      <c r="C226" s="143"/>
      <c r="D226" s="143"/>
      <c r="E226" s="143"/>
      <c r="F226" s="143"/>
      <c r="G226" s="143"/>
      <c r="H226" s="143"/>
      <c r="I226" s="143"/>
      <c r="J226" s="143"/>
      <c r="K226" s="149"/>
      <c r="L226" s="150"/>
      <c r="M226" s="150"/>
      <c r="N226" s="150"/>
      <c r="O226" s="150"/>
      <c r="P226" s="150"/>
      <c r="Q226" s="150"/>
      <c r="R226" s="150"/>
      <c r="S226" s="150"/>
      <c r="T226" s="151"/>
      <c r="U226" s="69"/>
      <c r="V226" s="69"/>
      <c r="W226" s="69"/>
      <c r="X226" s="69"/>
      <c r="Y226" s="69"/>
      <c r="Z226" s="69"/>
      <c r="AA226" s="69"/>
      <c r="AB226" s="69"/>
      <c r="AC226" s="69"/>
      <c r="AD226" s="69"/>
      <c r="AE226" s="69"/>
    </row>
    <row r="227" spans="2:31" ht="15.75" customHeight="1" x14ac:dyDescent="0.25">
      <c r="B227" s="142"/>
      <c r="C227" s="143"/>
      <c r="D227" s="143"/>
      <c r="E227" s="143"/>
      <c r="F227" s="143"/>
      <c r="G227" s="143"/>
      <c r="H227" s="143"/>
      <c r="I227" s="143"/>
      <c r="J227" s="143"/>
      <c r="K227" s="149"/>
      <c r="L227" s="150"/>
      <c r="M227" s="150"/>
      <c r="N227" s="150"/>
      <c r="O227" s="150"/>
      <c r="P227" s="150"/>
      <c r="Q227" s="150"/>
      <c r="R227" s="150"/>
      <c r="S227" s="150"/>
      <c r="T227" s="151"/>
      <c r="U227" s="69"/>
      <c r="V227" s="69"/>
      <c r="W227" s="69"/>
      <c r="X227" s="69"/>
      <c r="Y227" s="69"/>
      <c r="Z227" s="69"/>
      <c r="AA227" s="69"/>
      <c r="AB227" s="69"/>
      <c r="AC227" s="69"/>
      <c r="AD227" s="69"/>
      <c r="AE227" s="69"/>
    </row>
    <row r="228" spans="2:31" ht="15.75" customHeight="1" x14ac:dyDescent="0.25">
      <c r="B228" s="142"/>
      <c r="C228" s="143"/>
      <c r="D228" s="143"/>
      <c r="E228" s="143"/>
      <c r="F228" s="143"/>
      <c r="G228" s="143"/>
      <c r="H228" s="143"/>
      <c r="I228" s="143"/>
      <c r="J228" s="143"/>
      <c r="K228" s="149"/>
      <c r="L228" s="150"/>
      <c r="M228" s="150"/>
      <c r="N228" s="150"/>
      <c r="O228" s="150"/>
      <c r="P228" s="150"/>
      <c r="Q228" s="150"/>
      <c r="R228" s="150"/>
      <c r="S228" s="150"/>
      <c r="T228" s="151"/>
      <c r="U228" s="69"/>
      <c r="V228" s="69"/>
      <c r="W228" s="69"/>
      <c r="X228" s="69"/>
      <c r="Y228" s="69"/>
      <c r="Z228" s="69"/>
      <c r="AA228" s="69"/>
      <c r="AB228" s="69"/>
      <c r="AC228" s="69"/>
      <c r="AD228" s="69"/>
      <c r="AE228" s="69"/>
    </row>
    <row r="229" spans="2:31" ht="15.75" customHeight="1" x14ac:dyDescent="0.25">
      <c r="B229" s="142"/>
      <c r="C229" s="143"/>
      <c r="D229" s="143"/>
      <c r="E229" s="143"/>
      <c r="F229" s="143"/>
      <c r="G229" s="143"/>
      <c r="H229" s="143"/>
      <c r="I229" s="143"/>
      <c r="J229" s="143"/>
      <c r="K229" s="149"/>
      <c r="L229" s="150"/>
      <c r="M229" s="150"/>
      <c r="N229" s="150"/>
      <c r="O229" s="150"/>
      <c r="P229" s="150"/>
      <c r="Q229" s="150"/>
      <c r="R229" s="150"/>
      <c r="S229" s="150"/>
      <c r="T229" s="151"/>
      <c r="U229" s="69"/>
      <c r="V229" s="69"/>
      <c r="W229" s="69"/>
      <c r="X229" s="69"/>
      <c r="Y229" s="69"/>
      <c r="Z229" s="69"/>
      <c r="AA229" s="69"/>
      <c r="AB229" s="69"/>
      <c r="AC229" s="69"/>
      <c r="AD229" s="69"/>
      <c r="AE229" s="69"/>
    </row>
    <row r="230" spans="2:31" ht="15.75" customHeight="1" x14ac:dyDescent="0.25">
      <c r="B230" s="142"/>
      <c r="C230" s="143"/>
      <c r="D230" s="143"/>
      <c r="E230" s="143"/>
      <c r="F230" s="143"/>
      <c r="G230" s="143"/>
      <c r="H230" s="143"/>
      <c r="I230" s="143"/>
      <c r="J230" s="143"/>
      <c r="K230" s="149"/>
      <c r="L230" s="150"/>
      <c r="M230" s="150"/>
      <c r="N230" s="150"/>
      <c r="O230" s="150"/>
      <c r="P230" s="150"/>
      <c r="Q230" s="150"/>
      <c r="R230" s="150"/>
      <c r="S230" s="150"/>
      <c r="T230" s="151"/>
      <c r="U230" s="69"/>
      <c r="V230" s="69"/>
      <c r="W230" s="69"/>
      <c r="X230" s="69"/>
      <c r="Y230" s="69"/>
      <c r="Z230" s="69"/>
      <c r="AA230" s="69"/>
      <c r="AB230" s="69"/>
      <c r="AC230" s="69"/>
      <c r="AD230" s="69"/>
      <c r="AE230" s="69"/>
    </row>
    <row r="231" spans="2:31" ht="15.75" customHeight="1" x14ac:dyDescent="0.25">
      <c r="B231" s="142"/>
      <c r="C231" s="143"/>
      <c r="D231" s="143"/>
      <c r="E231" s="143"/>
      <c r="F231" s="143"/>
      <c r="G231" s="143"/>
      <c r="H231" s="143"/>
      <c r="I231" s="143"/>
      <c r="J231" s="143"/>
      <c r="K231" s="149"/>
      <c r="L231" s="150"/>
      <c r="M231" s="150"/>
      <c r="N231" s="150"/>
      <c r="O231" s="150"/>
      <c r="P231" s="150"/>
      <c r="Q231" s="150"/>
      <c r="R231" s="150"/>
      <c r="S231" s="150"/>
      <c r="T231" s="151"/>
      <c r="U231" s="69"/>
      <c r="V231" s="69"/>
      <c r="W231" s="69"/>
      <c r="X231" s="69"/>
      <c r="Y231" s="69"/>
      <c r="Z231" s="69"/>
      <c r="AA231" s="69"/>
      <c r="AB231" s="69"/>
      <c r="AC231" s="69"/>
      <c r="AD231" s="69"/>
      <c r="AE231" s="69"/>
    </row>
    <row r="232" spans="2:31" ht="15.75" customHeight="1" x14ac:dyDescent="0.25">
      <c r="B232" s="142"/>
      <c r="C232" s="143"/>
      <c r="D232" s="143"/>
      <c r="E232" s="143"/>
      <c r="F232" s="143"/>
      <c r="G232" s="143"/>
      <c r="H232" s="143"/>
      <c r="I232" s="143"/>
      <c r="J232" s="143"/>
      <c r="K232" s="149"/>
      <c r="L232" s="150"/>
      <c r="M232" s="150"/>
      <c r="N232" s="150"/>
      <c r="O232" s="150"/>
      <c r="P232" s="150"/>
      <c r="Q232" s="150"/>
      <c r="R232" s="150"/>
      <c r="S232" s="150"/>
      <c r="T232" s="151"/>
      <c r="U232" s="69"/>
      <c r="V232" s="69"/>
      <c r="W232" s="69"/>
      <c r="X232" s="69"/>
      <c r="Y232" s="69"/>
      <c r="Z232" s="69"/>
      <c r="AA232" s="69"/>
      <c r="AB232" s="69"/>
      <c r="AC232" s="69"/>
      <c r="AD232" s="69"/>
      <c r="AE232" s="69"/>
    </row>
    <row r="233" spans="2:31" ht="15.75" customHeight="1" thickBot="1" x14ac:dyDescent="0.3">
      <c r="B233" s="144"/>
      <c r="C233" s="145"/>
      <c r="D233" s="145"/>
      <c r="E233" s="145"/>
      <c r="F233" s="145"/>
      <c r="G233" s="145"/>
      <c r="H233" s="145"/>
      <c r="I233" s="145"/>
      <c r="J233" s="145"/>
      <c r="K233" s="152"/>
      <c r="L233" s="153"/>
      <c r="M233" s="153"/>
      <c r="N233" s="153"/>
      <c r="O233" s="153"/>
      <c r="P233" s="153"/>
      <c r="Q233" s="153"/>
      <c r="R233" s="153"/>
      <c r="S233" s="153"/>
      <c r="T233" s="154"/>
      <c r="U233" s="69"/>
      <c r="V233" s="69"/>
      <c r="W233" s="69"/>
      <c r="X233" s="69"/>
      <c r="Y233" s="69"/>
      <c r="Z233" s="69"/>
      <c r="AA233" s="69"/>
      <c r="AB233" s="69"/>
      <c r="AC233" s="69"/>
      <c r="AD233" s="69"/>
      <c r="AE233" s="69"/>
    </row>
    <row r="234" spans="2:31" ht="15.75" customHeight="1" thickBot="1" x14ac:dyDescent="0.3">
      <c r="B234" s="68"/>
      <c r="C234" s="68"/>
      <c r="D234" s="68"/>
      <c r="E234" s="68"/>
      <c r="F234" s="68"/>
      <c r="G234" s="68"/>
      <c r="H234" s="68"/>
      <c r="I234" s="68"/>
      <c r="J234" s="68"/>
      <c r="K234" s="67"/>
      <c r="L234" s="67"/>
      <c r="M234" s="67"/>
      <c r="N234" s="67"/>
      <c r="O234" s="67"/>
      <c r="P234" s="67"/>
      <c r="Q234" s="67"/>
      <c r="R234" s="67"/>
      <c r="S234" s="67"/>
      <c r="T234" s="67"/>
      <c r="U234" s="67"/>
      <c r="V234" s="67"/>
      <c r="W234" s="67"/>
      <c r="X234" s="67"/>
      <c r="Y234" s="67"/>
      <c r="Z234" s="67"/>
      <c r="AA234" s="67"/>
      <c r="AB234" s="67"/>
      <c r="AC234" s="67"/>
      <c r="AD234" s="67"/>
      <c r="AE234" s="67"/>
    </row>
    <row r="235" spans="2:31" ht="15.75" customHeight="1" x14ac:dyDescent="0.25">
      <c r="B235" s="140" t="str">
        <f>IF(OR(K129="",M129=""),"8º Lugar",IF(K129&lt;M129,C127,N127))</f>
        <v>8º Lugar</v>
      </c>
      <c r="C235" s="141"/>
      <c r="D235" s="141"/>
      <c r="E235" s="141"/>
      <c r="F235" s="141"/>
      <c r="G235" s="141"/>
      <c r="H235" s="141"/>
      <c r="I235" s="141"/>
      <c r="J235" s="141"/>
      <c r="K235" s="146" t="s">
        <v>117</v>
      </c>
      <c r="L235" s="147"/>
      <c r="M235" s="147"/>
      <c r="N235" s="147"/>
      <c r="O235" s="147"/>
      <c r="P235" s="147"/>
      <c r="Q235" s="147"/>
      <c r="R235" s="147"/>
      <c r="S235" s="147"/>
      <c r="T235" s="148"/>
      <c r="U235" s="69"/>
      <c r="V235" s="69"/>
      <c r="W235" s="69"/>
      <c r="X235" s="69"/>
      <c r="Y235" s="69"/>
      <c r="Z235" s="69"/>
      <c r="AA235" s="69"/>
      <c r="AB235" s="69"/>
      <c r="AC235" s="69"/>
      <c r="AD235" s="69"/>
      <c r="AE235" s="69"/>
    </row>
    <row r="236" spans="2:31" ht="15.75" customHeight="1" x14ac:dyDescent="0.25">
      <c r="B236" s="142"/>
      <c r="C236" s="143"/>
      <c r="D236" s="143"/>
      <c r="E236" s="143"/>
      <c r="F236" s="143"/>
      <c r="G236" s="143"/>
      <c r="H236" s="143"/>
      <c r="I236" s="143"/>
      <c r="J236" s="143"/>
      <c r="K236" s="149"/>
      <c r="L236" s="150"/>
      <c r="M236" s="150"/>
      <c r="N236" s="150"/>
      <c r="O236" s="150"/>
      <c r="P236" s="150"/>
      <c r="Q236" s="150"/>
      <c r="R236" s="150"/>
      <c r="S236" s="150"/>
      <c r="T236" s="151"/>
      <c r="U236" s="69"/>
      <c r="V236" s="69"/>
      <c r="W236" s="69"/>
      <c r="X236" s="69"/>
      <c r="Y236" s="69"/>
      <c r="Z236" s="69"/>
      <c r="AA236" s="69"/>
      <c r="AB236" s="69"/>
      <c r="AC236" s="69"/>
      <c r="AD236" s="69"/>
      <c r="AE236" s="69"/>
    </row>
    <row r="237" spans="2:31" ht="15.75" customHeight="1" x14ac:dyDescent="0.25">
      <c r="B237" s="142"/>
      <c r="C237" s="143"/>
      <c r="D237" s="143"/>
      <c r="E237" s="143"/>
      <c r="F237" s="143"/>
      <c r="G237" s="143"/>
      <c r="H237" s="143"/>
      <c r="I237" s="143"/>
      <c r="J237" s="143"/>
      <c r="K237" s="149"/>
      <c r="L237" s="150"/>
      <c r="M237" s="150"/>
      <c r="N237" s="150"/>
      <c r="O237" s="150"/>
      <c r="P237" s="150"/>
      <c r="Q237" s="150"/>
      <c r="R237" s="150"/>
      <c r="S237" s="150"/>
      <c r="T237" s="151"/>
      <c r="U237" s="69"/>
      <c r="V237" s="69"/>
      <c r="W237" s="69"/>
      <c r="X237" s="69"/>
      <c r="Y237" s="69"/>
      <c r="Z237" s="69"/>
      <c r="AA237" s="69"/>
      <c r="AB237" s="69"/>
      <c r="AC237" s="69"/>
      <c r="AD237" s="69"/>
      <c r="AE237" s="69"/>
    </row>
    <row r="238" spans="2:31" ht="15.75" customHeight="1" x14ac:dyDescent="0.25">
      <c r="B238" s="142"/>
      <c r="C238" s="143"/>
      <c r="D238" s="143"/>
      <c r="E238" s="143"/>
      <c r="F238" s="143"/>
      <c r="G238" s="143"/>
      <c r="H238" s="143"/>
      <c r="I238" s="143"/>
      <c r="J238" s="143"/>
      <c r="K238" s="149"/>
      <c r="L238" s="150"/>
      <c r="M238" s="150"/>
      <c r="N238" s="150"/>
      <c r="O238" s="150"/>
      <c r="P238" s="150"/>
      <c r="Q238" s="150"/>
      <c r="R238" s="150"/>
      <c r="S238" s="150"/>
      <c r="T238" s="151"/>
      <c r="U238" s="69"/>
      <c r="V238" s="69"/>
      <c r="W238" s="69"/>
      <c r="X238" s="69"/>
      <c r="Y238" s="69"/>
      <c r="Z238" s="69"/>
      <c r="AA238" s="69"/>
      <c r="AB238" s="69"/>
      <c r="AC238" s="69"/>
      <c r="AD238" s="69"/>
      <c r="AE238" s="69"/>
    </row>
    <row r="239" spans="2:31" ht="15.75" customHeight="1" x14ac:dyDescent="0.25">
      <c r="B239" s="142"/>
      <c r="C239" s="143"/>
      <c r="D239" s="143"/>
      <c r="E239" s="143"/>
      <c r="F239" s="143"/>
      <c r="G239" s="143"/>
      <c r="H239" s="143"/>
      <c r="I239" s="143"/>
      <c r="J239" s="143"/>
      <c r="K239" s="149"/>
      <c r="L239" s="150"/>
      <c r="M239" s="150"/>
      <c r="N239" s="150"/>
      <c r="O239" s="150"/>
      <c r="P239" s="150"/>
      <c r="Q239" s="150"/>
      <c r="R239" s="150"/>
      <c r="S239" s="150"/>
      <c r="T239" s="151"/>
      <c r="U239" s="69"/>
      <c r="V239" s="69"/>
      <c r="W239" s="69"/>
      <c r="X239" s="69"/>
      <c r="Y239" s="69"/>
      <c r="Z239" s="69"/>
      <c r="AA239" s="69"/>
      <c r="AB239" s="69"/>
      <c r="AC239" s="69"/>
      <c r="AD239" s="69"/>
      <c r="AE239" s="69"/>
    </row>
    <row r="240" spans="2:31" ht="15.75" customHeight="1" x14ac:dyDescent="0.25">
      <c r="B240" s="142"/>
      <c r="C240" s="143"/>
      <c r="D240" s="143"/>
      <c r="E240" s="143"/>
      <c r="F240" s="143"/>
      <c r="G240" s="143"/>
      <c r="H240" s="143"/>
      <c r="I240" s="143"/>
      <c r="J240" s="143"/>
      <c r="K240" s="149"/>
      <c r="L240" s="150"/>
      <c r="M240" s="150"/>
      <c r="N240" s="150"/>
      <c r="O240" s="150"/>
      <c r="P240" s="150"/>
      <c r="Q240" s="150"/>
      <c r="R240" s="150"/>
      <c r="S240" s="150"/>
      <c r="T240" s="151"/>
      <c r="U240" s="69"/>
      <c r="V240" s="69"/>
      <c r="W240" s="69"/>
      <c r="X240" s="69"/>
      <c r="Y240" s="69"/>
      <c r="Z240" s="69"/>
      <c r="AA240" s="69"/>
      <c r="AB240" s="69"/>
      <c r="AC240" s="69"/>
      <c r="AD240" s="69"/>
      <c r="AE240" s="69"/>
    </row>
    <row r="241" spans="2:31" ht="15.75" customHeight="1" x14ac:dyDescent="0.25">
      <c r="B241" s="142"/>
      <c r="C241" s="143"/>
      <c r="D241" s="143"/>
      <c r="E241" s="143"/>
      <c r="F241" s="143"/>
      <c r="G241" s="143"/>
      <c r="H241" s="143"/>
      <c r="I241" s="143"/>
      <c r="J241" s="143"/>
      <c r="K241" s="149"/>
      <c r="L241" s="150"/>
      <c r="M241" s="150"/>
      <c r="N241" s="150"/>
      <c r="O241" s="150"/>
      <c r="P241" s="150"/>
      <c r="Q241" s="150"/>
      <c r="R241" s="150"/>
      <c r="S241" s="150"/>
      <c r="T241" s="151"/>
      <c r="U241" s="69"/>
      <c r="V241" s="69"/>
      <c r="W241" s="69"/>
      <c r="X241" s="69"/>
      <c r="Y241" s="69"/>
      <c r="Z241" s="69"/>
      <c r="AA241" s="69"/>
      <c r="AB241" s="69"/>
      <c r="AC241" s="69"/>
      <c r="AD241" s="69"/>
      <c r="AE241" s="69"/>
    </row>
    <row r="242" spans="2:31" ht="15.75" customHeight="1" x14ac:dyDescent="0.25">
      <c r="B242" s="142"/>
      <c r="C242" s="143"/>
      <c r="D242" s="143"/>
      <c r="E242" s="143"/>
      <c r="F242" s="143"/>
      <c r="G242" s="143"/>
      <c r="H242" s="143"/>
      <c r="I242" s="143"/>
      <c r="J242" s="143"/>
      <c r="K242" s="149"/>
      <c r="L242" s="150"/>
      <c r="M242" s="150"/>
      <c r="N242" s="150"/>
      <c r="O242" s="150"/>
      <c r="P242" s="150"/>
      <c r="Q242" s="150"/>
      <c r="R242" s="150"/>
      <c r="S242" s="150"/>
      <c r="T242" s="151"/>
      <c r="U242" s="69"/>
      <c r="V242" s="69"/>
      <c r="W242" s="69"/>
      <c r="X242" s="69"/>
      <c r="Y242" s="69"/>
      <c r="Z242" s="69"/>
      <c r="AA242" s="69"/>
      <c r="AB242" s="69"/>
      <c r="AC242" s="69"/>
      <c r="AD242" s="69"/>
      <c r="AE242" s="69"/>
    </row>
    <row r="243" spans="2:31" ht="15.75" customHeight="1" x14ac:dyDescent="0.25">
      <c r="B243" s="142"/>
      <c r="C243" s="143"/>
      <c r="D243" s="143"/>
      <c r="E243" s="143"/>
      <c r="F243" s="143"/>
      <c r="G243" s="143"/>
      <c r="H243" s="143"/>
      <c r="I243" s="143"/>
      <c r="J243" s="143"/>
      <c r="K243" s="149"/>
      <c r="L243" s="150"/>
      <c r="M243" s="150"/>
      <c r="N243" s="150"/>
      <c r="O243" s="150"/>
      <c r="P243" s="150"/>
      <c r="Q243" s="150"/>
      <c r="R243" s="150"/>
      <c r="S243" s="150"/>
      <c r="T243" s="151"/>
      <c r="U243" s="69"/>
      <c r="V243" s="69"/>
      <c r="W243" s="69"/>
      <c r="X243" s="69"/>
      <c r="Y243" s="69"/>
      <c r="Z243" s="69"/>
      <c r="AA243" s="69"/>
      <c r="AB243" s="69"/>
      <c r="AC243" s="69"/>
      <c r="AD243" s="69"/>
      <c r="AE243" s="69"/>
    </row>
    <row r="244" spans="2:31" ht="15.75" customHeight="1" thickBot="1" x14ac:dyDescent="0.3">
      <c r="B244" s="144"/>
      <c r="C244" s="145"/>
      <c r="D244" s="145"/>
      <c r="E244" s="145"/>
      <c r="F244" s="145"/>
      <c r="G244" s="145"/>
      <c r="H244" s="145"/>
      <c r="I244" s="145"/>
      <c r="J244" s="145"/>
      <c r="K244" s="152"/>
      <c r="L244" s="153"/>
      <c r="M244" s="153"/>
      <c r="N244" s="153"/>
      <c r="O244" s="153"/>
      <c r="P244" s="153"/>
      <c r="Q244" s="153"/>
      <c r="R244" s="153"/>
      <c r="S244" s="153"/>
      <c r="T244" s="154"/>
      <c r="U244" s="69"/>
      <c r="V244" s="69"/>
      <c r="W244" s="69"/>
      <c r="X244" s="69"/>
      <c r="Y244" s="69"/>
      <c r="Z244" s="69"/>
      <c r="AA244" s="69"/>
      <c r="AB244" s="69"/>
      <c r="AC244" s="69"/>
      <c r="AD244" s="69"/>
      <c r="AE244" s="69"/>
    </row>
    <row r="245" spans="2:31" ht="15.75" customHeight="1" thickBot="1" x14ac:dyDescent="0.3">
      <c r="B245" s="68"/>
      <c r="C245" s="68"/>
      <c r="D245" s="68"/>
      <c r="E245" s="68"/>
      <c r="F245" s="68"/>
      <c r="G245" s="68"/>
      <c r="H245" s="68"/>
      <c r="I245" s="68"/>
      <c r="J245" s="68"/>
      <c r="K245" s="67"/>
      <c r="L245" s="67"/>
      <c r="M245" s="67"/>
      <c r="N245" s="67"/>
      <c r="O245" s="67"/>
      <c r="P245" s="67"/>
      <c r="Q245" s="67"/>
      <c r="R245" s="67"/>
      <c r="S245" s="67"/>
      <c r="T245" s="67"/>
      <c r="U245" s="67"/>
      <c r="V245" s="67"/>
      <c r="W245" s="67"/>
      <c r="X245" s="67"/>
      <c r="Y245" s="67"/>
      <c r="Z245" s="67"/>
      <c r="AA245" s="67"/>
      <c r="AB245" s="67"/>
      <c r="AC245" s="67"/>
      <c r="AD245" s="67"/>
      <c r="AE245" s="67"/>
    </row>
    <row r="246" spans="2:31" ht="15.75" customHeight="1" x14ac:dyDescent="0.25">
      <c r="B246" s="140" t="str">
        <f>IF(OR(K120="",M120=""),"9º Lugar",IF(K120&gt;M120,C118,N118))</f>
        <v>9º Lugar</v>
      </c>
      <c r="C246" s="141"/>
      <c r="D246" s="141"/>
      <c r="E246" s="141"/>
      <c r="F246" s="141"/>
      <c r="G246" s="141"/>
      <c r="H246" s="141"/>
      <c r="I246" s="141"/>
      <c r="J246" s="141"/>
      <c r="K246" s="146" t="s">
        <v>118</v>
      </c>
      <c r="L246" s="147"/>
      <c r="M246" s="147"/>
      <c r="N246" s="147"/>
      <c r="O246" s="147"/>
      <c r="P246" s="147"/>
      <c r="Q246" s="147"/>
      <c r="R246" s="147"/>
      <c r="S246" s="147"/>
      <c r="T246" s="148"/>
      <c r="U246" s="69"/>
      <c r="V246" s="69"/>
      <c r="W246" s="69"/>
      <c r="X246" s="69"/>
      <c r="Y246" s="69"/>
      <c r="Z246" s="69"/>
      <c r="AA246" s="69"/>
      <c r="AB246" s="69"/>
      <c r="AC246" s="69"/>
      <c r="AD246" s="69"/>
      <c r="AE246" s="69"/>
    </row>
    <row r="247" spans="2:31" ht="15.75" customHeight="1" x14ac:dyDescent="0.25">
      <c r="B247" s="142"/>
      <c r="C247" s="143"/>
      <c r="D247" s="143"/>
      <c r="E247" s="143"/>
      <c r="F247" s="143"/>
      <c r="G247" s="143"/>
      <c r="H247" s="143"/>
      <c r="I247" s="143"/>
      <c r="J247" s="143"/>
      <c r="K247" s="149"/>
      <c r="L247" s="150"/>
      <c r="M247" s="150"/>
      <c r="N247" s="150"/>
      <c r="O247" s="150"/>
      <c r="P247" s="150"/>
      <c r="Q247" s="150"/>
      <c r="R247" s="150"/>
      <c r="S247" s="150"/>
      <c r="T247" s="151"/>
      <c r="U247" s="69"/>
      <c r="V247" s="69"/>
      <c r="W247" s="69"/>
      <c r="X247" s="69"/>
      <c r="Y247" s="69"/>
      <c r="Z247" s="69"/>
      <c r="AA247" s="69"/>
      <c r="AB247" s="69"/>
      <c r="AC247" s="69"/>
      <c r="AD247" s="69"/>
      <c r="AE247" s="69"/>
    </row>
    <row r="248" spans="2:31" ht="15.75" customHeight="1" x14ac:dyDescent="0.25">
      <c r="B248" s="142"/>
      <c r="C248" s="143"/>
      <c r="D248" s="143"/>
      <c r="E248" s="143"/>
      <c r="F248" s="143"/>
      <c r="G248" s="143"/>
      <c r="H248" s="143"/>
      <c r="I248" s="143"/>
      <c r="J248" s="143"/>
      <c r="K248" s="149"/>
      <c r="L248" s="150"/>
      <c r="M248" s="150"/>
      <c r="N248" s="150"/>
      <c r="O248" s="150"/>
      <c r="P248" s="150"/>
      <c r="Q248" s="150"/>
      <c r="R248" s="150"/>
      <c r="S248" s="150"/>
      <c r="T248" s="151"/>
      <c r="U248" s="69"/>
      <c r="V248" s="69"/>
      <c r="W248" s="69"/>
      <c r="X248" s="69"/>
      <c r="Y248" s="69"/>
      <c r="Z248" s="69"/>
      <c r="AA248" s="69"/>
      <c r="AB248" s="69"/>
      <c r="AC248" s="69"/>
      <c r="AD248" s="69"/>
      <c r="AE248" s="69"/>
    </row>
    <row r="249" spans="2:31" ht="15.75" customHeight="1" x14ac:dyDescent="0.25">
      <c r="B249" s="142"/>
      <c r="C249" s="143"/>
      <c r="D249" s="143"/>
      <c r="E249" s="143"/>
      <c r="F249" s="143"/>
      <c r="G249" s="143"/>
      <c r="H249" s="143"/>
      <c r="I249" s="143"/>
      <c r="J249" s="143"/>
      <c r="K249" s="149"/>
      <c r="L249" s="150"/>
      <c r="M249" s="150"/>
      <c r="N249" s="150"/>
      <c r="O249" s="150"/>
      <c r="P249" s="150"/>
      <c r="Q249" s="150"/>
      <c r="R249" s="150"/>
      <c r="S249" s="150"/>
      <c r="T249" s="151"/>
      <c r="U249" s="69"/>
      <c r="V249" s="69"/>
      <c r="W249" s="69"/>
      <c r="X249" s="69"/>
      <c r="Y249" s="69"/>
      <c r="Z249" s="69"/>
      <c r="AA249" s="69"/>
      <c r="AB249" s="69"/>
      <c r="AC249" s="69"/>
      <c r="AD249" s="69"/>
      <c r="AE249" s="69"/>
    </row>
    <row r="250" spans="2:31" ht="15.75" customHeight="1" x14ac:dyDescent="0.25">
      <c r="B250" s="142"/>
      <c r="C250" s="143"/>
      <c r="D250" s="143"/>
      <c r="E250" s="143"/>
      <c r="F250" s="143"/>
      <c r="G250" s="143"/>
      <c r="H250" s="143"/>
      <c r="I250" s="143"/>
      <c r="J250" s="143"/>
      <c r="K250" s="149"/>
      <c r="L250" s="150"/>
      <c r="M250" s="150"/>
      <c r="N250" s="150"/>
      <c r="O250" s="150"/>
      <c r="P250" s="150"/>
      <c r="Q250" s="150"/>
      <c r="R250" s="150"/>
      <c r="S250" s="150"/>
      <c r="T250" s="151"/>
      <c r="U250" s="69"/>
      <c r="V250" s="69"/>
      <c r="W250" s="69"/>
      <c r="X250" s="69"/>
      <c r="Y250" s="69"/>
      <c r="Z250" s="69"/>
      <c r="AA250" s="69"/>
      <c r="AB250" s="69"/>
      <c r="AC250" s="69"/>
      <c r="AD250" s="69"/>
      <c r="AE250" s="69"/>
    </row>
    <row r="251" spans="2:31" ht="15.75" customHeight="1" x14ac:dyDescent="0.25">
      <c r="B251" s="142"/>
      <c r="C251" s="143"/>
      <c r="D251" s="143"/>
      <c r="E251" s="143"/>
      <c r="F251" s="143"/>
      <c r="G251" s="143"/>
      <c r="H251" s="143"/>
      <c r="I251" s="143"/>
      <c r="J251" s="143"/>
      <c r="K251" s="149"/>
      <c r="L251" s="150"/>
      <c r="M251" s="150"/>
      <c r="N251" s="150"/>
      <c r="O251" s="150"/>
      <c r="P251" s="150"/>
      <c r="Q251" s="150"/>
      <c r="R251" s="150"/>
      <c r="S251" s="150"/>
      <c r="T251" s="151"/>
      <c r="U251" s="69"/>
      <c r="V251" s="69"/>
      <c r="W251" s="69"/>
      <c r="X251" s="69"/>
      <c r="Y251" s="69"/>
      <c r="Z251" s="69"/>
      <c r="AA251" s="69"/>
      <c r="AB251" s="69"/>
      <c r="AC251" s="69"/>
      <c r="AD251" s="69"/>
      <c r="AE251" s="69"/>
    </row>
    <row r="252" spans="2:31" ht="15.75" customHeight="1" x14ac:dyDescent="0.25">
      <c r="B252" s="142"/>
      <c r="C252" s="143"/>
      <c r="D252" s="143"/>
      <c r="E252" s="143"/>
      <c r="F252" s="143"/>
      <c r="G252" s="143"/>
      <c r="H252" s="143"/>
      <c r="I252" s="143"/>
      <c r="J252" s="143"/>
      <c r="K252" s="149"/>
      <c r="L252" s="150"/>
      <c r="M252" s="150"/>
      <c r="N252" s="150"/>
      <c r="O252" s="150"/>
      <c r="P252" s="150"/>
      <c r="Q252" s="150"/>
      <c r="R252" s="150"/>
      <c r="S252" s="150"/>
      <c r="T252" s="151"/>
      <c r="U252" s="69"/>
      <c r="V252" s="69"/>
      <c r="W252" s="69"/>
      <c r="X252" s="69"/>
      <c r="Y252" s="69"/>
      <c r="Z252" s="69"/>
      <c r="AA252" s="69"/>
      <c r="AB252" s="69"/>
      <c r="AC252" s="69"/>
      <c r="AD252" s="69"/>
      <c r="AE252" s="69"/>
    </row>
    <row r="253" spans="2:31" ht="15.75" customHeight="1" x14ac:dyDescent="0.25">
      <c r="B253" s="142"/>
      <c r="C253" s="143"/>
      <c r="D253" s="143"/>
      <c r="E253" s="143"/>
      <c r="F253" s="143"/>
      <c r="G253" s="143"/>
      <c r="H253" s="143"/>
      <c r="I253" s="143"/>
      <c r="J253" s="143"/>
      <c r="K253" s="149"/>
      <c r="L253" s="150"/>
      <c r="M253" s="150"/>
      <c r="N253" s="150"/>
      <c r="O253" s="150"/>
      <c r="P253" s="150"/>
      <c r="Q253" s="150"/>
      <c r="R253" s="150"/>
      <c r="S253" s="150"/>
      <c r="T253" s="151"/>
      <c r="U253" s="69"/>
      <c r="V253" s="69"/>
      <c r="W253" s="69"/>
      <c r="X253" s="69"/>
      <c r="Y253" s="69"/>
      <c r="Z253" s="69"/>
      <c r="AA253" s="69"/>
      <c r="AB253" s="69"/>
      <c r="AC253" s="69"/>
      <c r="AD253" s="69"/>
      <c r="AE253" s="69"/>
    </row>
    <row r="254" spans="2:31" ht="15.75" customHeight="1" x14ac:dyDescent="0.25">
      <c r="B254" s="142"/>
      <c r="C254" s="143"/>
      <c r="D254" s="143"/>
      <c r="E254" s="143"/>
      <c r="F254" s="143"/>
      <c r="G254" s="143"/>
      <c r="H254" s="143"/>
      <c r="I254" s="143"/>
      <c r="J254" s="143"/>
      <c r="K254" s="149"/>
      <c r="L254" s="150"/>
      <c r="M254" s="150"/>
      <c r="N254" s="150"/>
      <c r="O254" s="150"/>
      <c r="P254" s="150"/>
      <c r="Q254" s="150"/>
      <c r="R254" s="150"/>
      <c r="S254" s="150"/>
      <c r="T254" s="151"/>
      <c r="U254" s="69"/>
      <c r="V254" s="69"/>
      <c r="W254" s="69"/>
      <c r="X254" s="69"/>
      <c r="Y254" s="69"/>
      <c r="Z254" s="69"/>
      <c r="AA254" s="69"/>
      <c r="AB254" s="69"/>
      <c r="AC254" s="69"/>
      <c r="AD254" s="69"/>
      <c r="AE254" s="69"/>
    </row>
    <row r="255" spans="2:31" ht="15.75" customHeight="1" thickBot="1" x14ac:dyDescent="0.3">
      <c r="B255" s="144"/>
      <c r="C255" s="145"/>
      <c r="D255" s="145"/>
      <c r="E255" s="145"/>
      <c r="F255" s="145"/>
      <c r="G255" s="145"/>
      <c r="H255" s="145"/>
      <c r="I255" s="145"/>
      <c r="J255" s="145"/>
      <c r="K255" s="152"/>
      <c r="L255" s="153"/>
      <c r="M255" s="153"/>
      <c r="N255" s="153"/>
      <c r="O255" s="153"/>
      <c r="P255" s="153"/>
      <c r="Q255" s="153"/>
      <c r="R255" s="153"/>
      <c r="S255" s="153"/>
      <c r="T255" s="154"/>
      <c r="U255" s="69"/>
      <c r="V255" s="69"/>
      <c r="W255" s="69"/>
      <c r="X255" s="69"/>
      <c r="Y255" s="69"/>
      <c r="Z255" s="69"/>
      <c r="AA255" s="69"/>
      <c r="AB255" s="69"/>
      <c r="AC255" s="69"/>
      <c r="AD255" s="69"/>
      <c r="AE255" s="69"/>
    </row>
    <row r="256" spans="2:31" ht="15.75" customHeight="1" thickBot="1" x14ac:dyDescent="0.3">
      <c r="B256" s="68"/>
      <c r="C256" s="68"/>
      <c r="D256" s="68"/>
      <c r="E256" s="68"/>
      <c r="F256" s="68"/>
      <c r="G256" s="68"/>
      <c r="H256" s="68"/>
      <c r="I256" s="68"/>
      <c r="J256" s="68"/>
      <c r="K256" s="67"/>
      <c r="L256" s="67"/>
      <c r="M256" s="67"/>
      <c r="N256" s="67"/>
      <c r="O256" s="67"/>
      <c r="P256" s="67"/>
      <c r="Q256" s="67"/>
      <c r="R256" s="67"/>
      <c r="S256" s="67"/>
      <c r="T256" s="67"/>
      <c r="U256" s="67"/>
      <c r="V256" s="67"/>
      <c r="W256" s="67"/>
      <c r="X256" s="67"/>
      <c r="Y256" s="67"/>
      <c r="Z256" s="67"/>
      <c r="AA256" s="67"/>
      <c r="AB256" s="67"/>
      <c r="AC256" s="67"/>
      <c r="AD256" s="67"/>
      <c r="AE256" s="67"/>
    </row>
    <row r="257" spans="2:31" ht="15.75" customHeight="1" x14ac:dyDescent="0.25">
      <c r="B257" s="140" t="str">
        <f>IF(OR(K120="",M120=""),"10º Lugar",IF(K120&lt;M120,C118,N118))</f>
        <v>10º Lugar</v>
      </c>
      <c r="C257" s="141"/>
      <c r="D257" s="141"/>
      <c r="E257" s="141"/>
      <c r="F257" s="141"/>
      <c r="G257" s="141"/>
      <c r="H257" s="141"/>
      <c r="I257" s="141"/>
      <c r="J257" s="141"/>
      <c r="K257" s="146" t="s">
        <v>119</v>
      </c>
      <c r="L257" s="147"/>
      <c r="M257" s="147"/>
      <c r="N257" s="147"/>
      <c r="O257" s="147"/>
      <c r="P257" s="147"/>
      <c r="Q257" s="147"/>
      <c r="R257" s="147"/>
      <c r="S257" s="147"/>
      <c r="T257" s="148"/>
      <c r="U257" s="69"/>
      <c r="V257" s="69"/>
      <c r="W257" s="69"/>
      <c r="X257" s="69"/>
      <c r="Y257" s="69"/>
      <c r="Z257" s="69"/>
      <c r="AA257" s="69"/>
      <c r="AB257" s="69"/>
      <c r="AC257" s="69"/>
      <c r="AD257" s="69"/>
      <c r="AE257" s="69"/>
    </row>
    <row r="258" spans="2:31" ht="15.75" customHeight="1" x14ac:dyDescent="0.25">
      <c r="B258" s="142"/>
      <c r="C258" s="143"/>
      <c r="D258" s="143"/>
      <c r="E258" s="143"/>
      <c r="F258" s="143"/>
      <c r="G258" s="143"/>
      <c r="H258" s="143"/>
      <c r="I258" s="143"/>
      <c r="J258" s="143"/>
      <c r="K258" s="149"/>
      <c r="L258" s="150"/>
      <c r="M258" s="150"/>
      <c r="N258" s="150"/>
      <c r="O258" s="150"/>
      <c r="P258" s="150"/>
      <c r="Q258" s="150"/>
      <c r="R258" s="150"/>
      <c r="S258" s="150"/>
      <c r="T258" s="151"/>
      <c r="U258" s="69"/>
      <c r="V258" s="69"/>
      <c r="W258" s="69"/>
      <c r="X258" s="69"/>
      <c r="Y258" s="69"/>
      <c r="Z258" s="69"/>
      <c r="AA258" s="69"/>
      <c r="AB258" s="69"/>
      <c r="AC258" s="69"/>
      <c r="AD258" s="69"/>
      <c r="AE258" s="69"/>
    </row>
    <row r="259" spans="2:31" ht="15.75" customHeight="1" x14ac:dyDescent="0.25">
      <c r="B259" s="142"/>
      <c r="C259" s="143"/>
      <c r="D259" s="143"/>
      <c r="E259" s="143"/>
      <c r="F259" s="143"/>
      <c r="G259" s="143"/>
      <c r="H259" s="143"/>
      <c r="I259" s="143"/>
      <c r="J259" s="143"/>
      <c r="K259" s="149"/>
      <c r="L259" s="150"/>
      <c r="M259" s="150"/>
      <c r="N259" s="150"/>
      <c r="O259" s="150"/>
      <c r="P259" s="150"/>
      <c r="Q259" s="150"/>
      <c r="R259" s="150"/>
      <c r="S259" s="150"/>
      <c r="T259" s="151"/>
      <c r="U259" s="69"/>
      <c r="V259" s="69"/>
      <c r="W259" s="69"/>
      <c r="X259" s="69"/>
      <c r="Y259" s="69"/>
      <c r="Z259" s="69"/>
      <c r="AA259" s="69"/>
      <c r="AB259" s="69"/>
      <c r="AC259" s="69"/>
      <c r="AD259" s="69"/>
      <c r="AE259" s="69"/>
    </row>
    <row r="260" spans="2:31" ht="15.75" customHeight="1" x14ac:dyDescent="0.25">
      <c r="B260" s="142"/>
      <c r="C260" s="143"/>
      <c r="D260" s="143"/>
      <c r="E260" s="143"/>
      <c r="F260" s="143"/>
      <c r="G260" s="143"/>
      <c r="H260" s="143"/>
      <c r="I260" s="143"/>
      <c r="J260" s="143"/>
      <c r="K260" s="149"/>
      <c r="L260" s="150"/>
      <c r="M260" s="150"/>
      <c r="N260" s="150"/>
      <c r="O260" s="150"/>
      <c r="P260" s="150"/>
      <c r="Q260" s="150"/>
      <c r="R260" s="150"/>
      <c r="S260" s="150"/>
      <c r="T260" s="151"/>
      <c r="U260" s="69"/>
      <c r="V260" s="69"/>
      <c r="W260" s="69"/>
      <c r="X260" s="69"/>
      <c r="Y260" s="69"/>
      <c r="Z260" s="69"/>
      <c r="AA260" s="69"/>
      <c r="AB260" s="69"/>
      <c r="AC260" s="69"/>
      <c r="AD260" s="69"/>
      <c r="AE260" s="69"/>
    </row>
    <row r="261" spans="2:31" ht="15.75" customHeight="1" x14ac:dyDescent="0.25">
      <c r="B261" s="142"/>
      <c r="C261" s="143"/>
      <c r="D261" s="143"/>
      <c r="E261" s="143"/>
      <c r="F261" s="143"/>
      <c r="G261" s="143"/>
      <c r="H261" s="143"/>
      <c r="I261" s="143"/>
      <c r="J261" s="143"/>
      <c r="K261" s="149"/>
      <c r="L261" s="150"/>
      <c r="M261" s="150"/>
      <c r="N261" s="150"/>
      <c r="O261" s="150"/>
      <c r="P261" s="150"/>
      <c r="Q261" s="150"/>
      <c r="R261" s="150"/>
      <c r="S261" s="150"/>
      <c r="T261" s="151"/>
      <c r="U261" s="69"/>
      <c r="V261" s="69"/>
      <c r="W261" s="69"/>
      <c r="X261" s="69"/>
      <c r="Y261" s="69"/>
      <c r="Z261" s="69"/>
      <c r="AA261" s="69"/>
      <c r="AB261" s="69"/>
      <c r="AC261" s="69"/>
      <c r="AD261" s="69"/>
      <c r="AE261" s="69"/>
    </row>
    <row r="262" spans="2:31" ht="15.75" customHeight="1" x14ac:dyDescent="0.25">
      <c r="B262" s="142"/>
      <c r="C262" s="143"/>
      <c r="D262" s="143"/>
      <c r="E262" s="143"/>
      <c r="F262" s="143"/>
      <c r="G262" s="143"/>
      <c r="H262" s="143"/>
      <c r="I262" s="143"/>
      <c r="J262" s="143"/>
      <c r="K262" s="149"/>
      <c r="L262" s="150"/>
      <c r="M262" s="150"/>
      <c r="N262" s="150"/>
      <c r="O262" s="150"/>
      <c r="P262" s="150"/>
      <c r="Q262" s="150"/>
      <c r="R262" s="150"/>
      <c r="S262" s="150"/>
      <c r="T262" s="151"/>
      <c r="U262" s="69"/>
      <c r="V262" s="69"/>
      <c r="W262" s="69"/>
      <c r="X262" s="69"/>
      <c r="Y262" s="69"/>
      <c r="Z262" s="69"/>
      <c r="AA262" s="69"/>
      <c r="AB262" s="69"/>
      <c r="AC262" s="69"/>
      <c r="AD262" s="69"/>
      <c r="AE262" s="69"/>
    </row>
    <row r="263" spans="2:31" ht="15.75" customHeight="1" x14ac:dyDescent="0.25">
      <c r="B263" s="142"/>
      <c r="C263" s="143"/>
      <c r="D263" s="143"/>
      <c r="E263" s="143"/>
      <c r="F263" s="143"/>
      <c r="G263" s="143"/>
      <c r="H263" s="143"/>
      <c r="I263" s="143"/>
      <c r="J263" s="143"/>
      <c r="K263" s="149"/>
      <c r="L263" s="150"/>
      <c r="M263" s="150"/>
      <c r="N263" s="150"/>
      <c r="O263" s="150"/>
      <c r="P263" s="150"/>
      <c r="Q263" s="150"/>
      <c r="R263" s="150"/>
      <c r="S263" s="150"/>
      <c r="T263" s="151"/>
      <c r="U263" s="69"/>
      <c r="V263" s="69"/>
      <c r="W263" s="69"/>
      <c r="X263" s="69"/>
      <c r="Y263" s="69"/>
      <c r="Z263" s="69"/>
      <c r="AA263" s="69"/>
      <c r="AB263" s="69"/>
      <c r="AC263" s="69"/>
      <c r="AD263" s="69"/>
      <c r="AE263" s="69"/>
    </row>
    <row r="264" spans="2:31" ht="15.75" customHeight="1" x14ac:dyDescent="0.25">
      <c r="B264" s="142"/>
      <c r="C264" s="143"/>
      <c r="D264" s="143"/>
      <c r="E264" s="143"/>
      <c r="F264" s="143"/>
      <c r="G264" s="143"/>
      <c r="H264" s="143"/>
      <c r="I264" s="143"/>
      <c r="J264" s="143"/>
      <c r="K264" s="149"/>
      <c r="L264" s="150"/>
      <c r="M264" s="150"/>
      <c r="N264" s="150"/>
      <c r="O264" s="150"/>
      <c r="P264" s="150"/>
      <c r="Q264" s="150"/>
      <c r="R264" s="150"/>
      <c r="S264" s="150"/>
      <c r="T264" s="151"/>
      <c r="U264" s="69"/>
      <c r="V264" s="69"/>
      <c r="W264" s="69"/>
      <c r="X264" s="69"/>
      <c r="Y264" s="69"/>
      <c r="Z264" s="69"/>
      <c r="AA264" s="69"/>
      <c r="AB264" s="69"/>
      <c r="AC264" s="69"/>
      <c r="AD264" s="69"/>
      <c r="AE264" s="69"/>
    </row>
    <row r="265" spans="2:31" ht="15.75" customHeight="1" x14ac:dyDescent="0.25">
      <c r="B265" s="142"/>
      <c r="C265" s="143"/>
      <c r="D265" s="143"/>
      <c r="E265" s="143"/>
      <c r="F265" s="143"/>
      <c r="G265" s="143"/>
      <c r="H265" s="143"/>
      <c r="I265" s="143"/>
      <c r="J265" s="143"/>
      <c r="K265" s="149"/>
      <c r="L265" s="150"/>
      <c r="M265" s="150"/>
      <c r="N265" s="150"/>
      <c r="O265" s="150"/>
      <c r="P265" s="150"/>
      <c r="Q265" s="150"/>
      <c r="R265" s="150"/>
      <c r="S265" s="150"/>
      <c r="T265" s="151"/>
      <c r="U265" s="69"/>
      <c r="V265" s="69"/>
      <c r="W265" s="69"/>
      <c r="X265" s="69"/>
      <c r="Y265" s="69"/>
      <c r="Z265" s="69"/>
      <c r="AA265" s="69"/>
      <c r="AB265" s="69"/>
      <c r="AC265" s="69"/>
      <c r="AD265" s="69"/>
      <c r="AE265" s="69"/>
    </row>
    <row r="266" spans="2:31" ht="15.75" customHeight="1" thickBot="1" x14ac:dyDescent="0.3">
      <c r="B266" s="144"/>
      <c r="C266" s="145"/>
      <c r="D266" s="145"/>
      <c r="E266" s="145"/>
      <c r="F266" s="145"/>
      <c r="G266" s="145"/>
      <c r="H266" s="145"/>
      <c r="I266" s="145"/>
      <c r="J266" s="145"/>
      <c r="K266" s="152"/>
      <c r="L266" s="153"/>
      <c r="M266" s="153"/>
      <c r="N266" s="153"/>
      <c r="O266" s="153"/>
      <c r="P266" s="153"/>
      <c r="Q266" s="153"/>
      <c r="R266" s="153"/>
      <c r="S266" s="153"/>
      <c r="T266" s="154"/>
      <c r="U266" s="69"/>
      <c r="V266" s="69"/>
      <c r="W266" s="69"/>
      <c r="X266" s="69"/>
      <c r="Y266" s="69"/>
      <c r="Z266" s="69"/>
      <c r="AA266" s="69"/>
      <c r="AB266" s="69"/>
      <c r="AC266" s="69"/>
      <c r="AD266" s="69"/>
      <c r="AE266" s="69"/>
    </row>
    <row r="267" spans="2:31" ht="15.75" customHeight="1" thickBot="1" x14ac:dyDescent="0.3">
      <c r="B267" s="68"/>
      <c r="C267" s="68"/>
      <c r="D267" s="68"/>
      <c r="E267" s="68"/>
      <c r="F267" s="68"/>
      <c r="G267" s="68"/>
      <c r="H267" s="68"/>
      <c r="I267" s="68"/>
      <c r="J267" s="68"/>
      <c r="K267" s="67"/>
      <c r="L267" s="67"/>
      <c r="M267" s="67"/>
      <c r="N267" s="67"/>
      <c r="O267" s="67"/>
      <c r="P267" s="67"/>
      <c r="Q267" s="67"/>
      <c r="R267" s="67"/>
      <c r="S267" s="67"/>
      <c r="T267" s="67"/>
      <c r="U267" s="67"/>
      <c r="V267" s="67"/>
      <c r="W267" s="67"/>
      <c r="X267" s="67"/>
      <c r="Y267" s="67"/>
      <c r="Z267" s="67"/>
      <c r="AA267" s="67"/>
      <c r="AB267" s="67"/>
      <c r="AC267" s="67"/>
      <c r="AD267" s="67"/>
      <c r="AE267" s="67"/>
    </row>
    <row r="268" spans="2:31" ht="15.75" customHeight="1" x14ac:dyDescent="0.25">
      <c r="B268" s="140" t="str">
        <f>IF(OR(K111="",M111=""),"11º Lugar",IF(K111&gt;M111,C109,N109))</f>
        <v>11º Lugar</v>
      </c>
      <c r="C268" s="141"/>
      <c r="D268" s="141"/>
      <c r="E268" s="141"/>
      <c r="F268" s="141"/>
      <c r="G268" s="141"/>
      <c r="H268" s="141"/>
      <c r="I268" s="141"/>
      <c r="J268" s="141"/>
      <c r="K268" s="146" t="s">
        <v>120</v>
      </c>
      <c r="L268" s="147"/>
      <c r="M268" s="147"/>
      <c r="N268" s="147"/>
      <c r="O268" s="147"/>
      <c r="P268" s="147"/>
      <c r="Q268" s="147"/>
      <c r="R268" s="147"/>
      <c r="S268" s="147"/>
      <c r="T268" s="148"/>
      <c r="U268" s="69"/>
      <c r="V268" s="69"/>
      <c r="W268" s="69"/>
      <c r="X268" s="69"/>
      <c r="Y268" s="69"/>
      <c r="Z268" s="69"/>
      <c r="AA268" s="69"/>
      <c r="AB268" s="69"/>
      <c r="AC268" s="69"/>
      <c r="AD268" s="69"/>
      <c r="AE268" s="69"/>
    </row>
    <row r="269" spans="2:31" ht="15.75" customHeight="1" x14ac:dyDescent="0.25">
      <c r="B269" s="142"/>
      <c r="C269" s="143"/>
      <c r="D269" s="143"/>
      <c r="E269" s="143"/>
      <c r="F269" s="143"/>
      <c r="G269" s="143"/>
      <c r="H269" s="143"/>
      <c r="I269" s="143"/>
      <c r="J269" s="143"/>
      <c r="K269" s="149"/>
      <c r="L269" s="150"/>
      <c r="M269" s="150"/>
      <c r="N269" s="150"/>
      <c r="O269" s="150"/>
      <c r="P269" s="150"/>
      <c r="Q269" s="150"/>
      <c r="R269" s="150"/>
      <c r="S269" s="150"/>
      <c r="T269" s="151"/>
      <c r="U269" s="69"/>
      <c r="V269" s="69"/>
      <c r="W269" s="69"/>
      <c r="X269" s="69"/>
      <c r="Y269" s="69"/>
      <c r="Z269" s="69"/>
      <c r="AA269" s="69"/>
      <c r="AB269" s="69"/>
      <c r="AC269" s="69"/>
      <c r="AD269" s="69"/>
      <c r="AE269" s="69"/>
    </row>
    <row r="270" spans="2:31" ht="15.75" customHeight="1" x14ac:dyDescent="0.25">
      <c r="B270" s="142"/>
      <c r="C270" s="143"/>
      <c r="D270" s="143"/>
      <c r="E270" s="143"/>
      <c r="F270" s="143"/>
      <c r="G270" s="143"/>
      <c r="H270" s="143"/>
      <c r="I270" s="143"/>
      <c r="J270" s="143"/>
      <c r="K270" s="149"/>
      <c r="L270" s="150"/>
      <c r="M270" s="150"/>
      <c r="N270" s="150"/>
      <c r="O270" s="150"/>
      <c r="P270" s="150"/>
      <c r="Q270" s="150"/>
      <c r="R270" s="150"/>
      <c r="S270" s="150"/>
      <c r="T270" s="151"/>
      <c r="U270" s="69"/>
      <c r="V270" s="69"/>
      <c r="W270" s="69"/>
      <c r="X270" s="69"/>
      <c r="Y270" s="69"/>
      <c r="Z270" s="69"/>
      <c r="AA270" s="69"/>
      <c r="AB270" s="69"/>
      <c r="AC270" s="69"/>
      <c r="AD270" s="69"/>
      <c r="AE270" s="69"/>
    </row>
    <row r="271" spans="2:31" ht="15.75" customHeight="1" x14ac:dyDescent="0.25">
      <c r="B271" s="142"/>
      <c r="C271" s="143"/>
      <c r="D271" s="143"/>
      <c r="E271" s="143"/>
      <c r="F271" s="143"/>
      <c r="G271" s="143"/>
      <c r="H271" s="143"/>
      <c r="I271" s="143"/>
      <c r="J271" s="143"/>
      <c r="K271" s="149"/>
      <c r="L271" s="150"/>
      <c r="M271" s="150"/>
      <c r="N271" s="150"/>
      <c r="O271" s="150"/>
      <c r="P271" s="150"/>
      <c r="Q271" s="150"/>
      <c r="R271" s="150"/>
      <c r="S271" s="150"/>
      <c r="T271" s="151"/>
      <c r="U271" s="69"/>
      <c r="V271" s="69"/>
      <c r="W271" s="69"/>
      <c r="X271" s="69"/>
      <c r="Y271" s="69"/>
      <c r="Z271" s="69"/>
      <c r="AA271" s="69"/>
      <c r="AB271" s="69"/>
      <c r="AC271" s="69"/>
      <c r="AD271" s="69"/>
      <c r="AE271" s="69"/>
    </row>
    <row r="272" spans="2:31" ht="15.75" customHeight="1" x14ac:dyDescent="0.25">
      <c r="B272" s="142"/>
      <c r="C272" s="143"/>
      <c r="D272" s="143"/>
      <c r="E272" s="143"/>
      <c r="F272" s="143"/>
      <c r="G272" s="143"/>
      <c r="H272" s="143"/>
      <c r="I272" s="143"/>
      <c r="J272" s="143"/>
      <c r="K272" s="149"/>
      <c r="L272" s="150"/>
      <c r="M272" s="150"/>
      <c r="N272" s="150"/>
      <c r="O272" s="150"/>
      <c r="P272" s="150"/>
      <c r="Q272" s="150"/>
      <c r="R272" s="150"/>
      <c r="S272" s="150"/>
      <c r="T272" s="151"/>
      <c r="U272" s="69"/>
      <c r="V272" s="69"/>
      <c r="W272" s="69"/>
      <c r="X272" s="69"/>
      <c r="Y272" s="69"/>
      <c r="Z272" s="69"/>
      <c r="AA272" s="69"/>
      <c r="AB272" s="69"/>
      <c r="AC272" s="69"/>
      <c r="AD272" s="69"/>
      <c r="AE272" s="69"/>
    </row>
    <row r="273" spans="2:31" ht="15.75" customHeight="1" x14ac:dyDescent="0.25">
      <c r="B273" s="142"/>
      <c r="C273" s="143"/>
      <c r="D273" s="143"/>
      <c r="E273" s="143"/>
      <c r="F273" s="143"/>
      <c r="G273" s="143"/>
      <c r="H273" s="143"/>
      <c r="I273" s="143"/>
      <c r="J273" s="143"/>
      <c r="K273" s="149"/>
      <c r="L273" s="150"/>
      <c r="M273" s="150"/>
      <c r="N273" s="150"/>
      <c r="O273" s="150"/>
      <c r="P273" s="150"/>
      <c r="Q273" s="150"/>
      <c r="R273" s="150"/>
      <c r="S273" s="150"/>
      <c r="T273" s="151"/>
      <c r="U273" s="69"/>
      <c r="V273" s="69"/>
      <c r="W273" s="69"/>
      <c r="X273" s="69"/>
      <c r="Y273" s="69"/>
      <c r="Z273" s="69"/>
      <c r="AA273" s="69"/>
      <c r="AB273" s="69"/>
      <c r="AC273" s="69"/>
      <c r="AD273" s="69"/>
      <c r="AE273" s="69"/>
    </row>
    <row r="274" spans="2:31" ht="15.75" customHeight="1" x14ac:dyDescent="0.25">
      <c r="B274" s="142"/>
      <c r="C274" s="143"/>
      <c r="D274" s="143"/>
      <c r="E274" s="143"/>
      <c r="F274" s="143"/>
      <c r="G274" s="143"/>
      <c r="H274" s="143"/>
      <c r="I274" s="143"/>
      <c r="J274" s="143"/>
      <c r="K274" s="149"/>
      <c r="L274" s="150"/>
      <c r="M274" s="150"/>
      <c r="N274" s="150"/>
      <c r="O274" s="150"/>
      <c r="P274" s="150"/>
      <c r="Q274" s="150"/>
      <c r="R274" s="150"/>
      <c r="S274" s="150"/>
      <c r="T274" s="151"/>
      <c r="U274" s="69"/>
      <c r="V274" s="69"/>
      <c r="W274" s="69"/>
      <c r="X274" s="69"/>
      <c r="Y274" s="69"/>
      <c r="Z274" s="69"/>
      <c r="AA274" s="69"/>
      <c r="AB274" s="69"/>
      <c r="AC274" s="69"/>
      <c r="AD274" s="69"/>
      <c r="AE274" s="69"/>
    </row>
    <row r="275" spans="2:31" ht="15.75" customHeight="1" x14ac:dyDescent="0.25">
      <c r="B275" s="142"/>
      <c r="C275" s="143"/>
      <c r="D275" s="143"/>
      <c r="E275" s="143"/>
      <c r="F275" s="143"/>
      <c r="G275" s="143"/>
      <c r="H275" s="143"/>
      <c r="I275" s="143"/>
      <c r="J275" s="143"/>
      <c r="K275" s="149"/>
      <c r="L275" s="150"/>
      <c r="M275" s="150"/>
      <c r="N275" s="150"/>
      <c r="O275" s="150"/>
      <c r="P275" s="150"/>
      <c r="Q275" s="150"/>
      <c r="R275" s="150"/>
      <c r="S275" s="150"/>
      <c r="T275" s="151"/>
      <c r="U275" s="69"/>
      <c r="V275" s="69"/>
      <c r="W275" s="69"/>
      <c r="X275" s="69"/>
      <c r="Y275" s="69"/>
      <c r="Z275" s="69"/>
      <c r="AA275" s="69"/>
      <c r="AB275" s="69"/>
      <c r="AC275" s="69"/>
      <c r="AD275" s="69"/>
      <c r="AE275" s="69"/>
    </row>
    <row r="276" spans="2:31" ht="15.75" customHeight="1" x14ac:dyDescent="0.25">
      <c r="B276" s="142"/>
      <c r="C276" s="143"/>
      <c r="D276" s="143"/>
      <c r="E276" s="143"/>
      <c r="F276" s="143"/>
      <c r="G276" s="143"/>
      <c r="H276" s="143"/>
      <c r="I276" s="143"/>
      <c r="J276" s="143"/>
      <c r="K276" s="149"/>
      <c r="L276" s="150"/>
      <c r="M276" s="150"/>
      <c r="N276" s="150"/>
      <c r="O276" s="150"/>
      <c r="P276" s="150"/>
      <c r="Q276" s="150"/>
      <c r="R276" s="150"/>
      <c r="S276" s="150"/>
      <c r="T276" s="151"/>
      <c r="U276" s="69"/>
      <c r="V276" s="69"/>
      <c r="W276" s="69"/>
      <c r="X276" s="69"/>
      <c r="Y276" s="69"/>
      <c r="Z276" s="69"/>
      <c r="AA276" s="69"/>
      <c r="AB276" s="69"/>
      <c r="AC276" s="69"/>
      <c r="AD276" s="69"/>
      <c r="AE276" s="69"/>
    </row>
    <row r="277" spans="2:31" ht="15.75" customHeight="1" thickBot="1" x14ac:dyDescent="0.3">
      <c r="B277" s="144"/>
      <c r="C277" s="145"/>
      <c r="D277" s="145"/>
      <c r="E277" s="145"/>
      <c r="F277" s="145"/>
      <c r="G277" s="145"/>
      <c r="H277" s="145"/>
      <c r="I277" s="145"/>
      <c r="J277" s="145"/>
      <c r="K277" s="152"/>
      <c r="L277" s="153"/>
      <c r="M277" s="153"/>
      <c r="N277" s="153"/>
      <c r="O277" s="153"/>
      <c r="P277" s="153"/>
      <c r="Q277" s="153"/>
      <c r="R277" s="153"/>
      <c r="S277" s="153"/>
      <c r="T277" s="154"/>
      <c r="U277" s="69"/>
      <c r="V277" s="69"/>
      <c r="W277" s="69"/>
      <c r="X277" s="69"/>
      <c r="Y277" s="69"/>
      <c r="Z277" s="69"/>
      <c r="AA277" s="69"/>
      <c r="AB277" s="69"/>
      <c r="AC277" s="69"/>
      <c r="AD277" s="69"/>
      <c r="AE277" s="69"/>
    </row>
    <row r="278" spans="2:31" ht="15.75" customHeight="1" thickBot="1" x14ac:dyDescent="0.3">
      <c r="B278" s="68"/>
      <c r="C278" s="68"/>
      <c r="D278" s="68"/>
      <c r="E278" s="68"/>
      <c r="F278" s="68"/>
      <c r="G278" s="68"/>
      <c r="H278" s="68"/>
      <c r="I278" s="68"/>
      <c r="J278" s="68"/>
      <c r="K278" s="67"/>
      <c r="L278" s="67"/>
      <c r="M278" s="67"/>
      <c r="N278" s="67"/>
      <c r="O278" s="67"/>
      <c r="P278" s="67"/>
      <c r="Q278" s="67"/>
      <c r="R278" s="67"/>
      <c r="S278" s="67"/>
      <c r="T278" s="67"/>
      <c r="U278" s="67"/>
      <c r="V278" s="67"/>
      <c r="W278" s="67"/>
      <c r="X278" s="67"/>
      <c r="Y278" s="67"/>
      <c r="Z278" s="67"/>
      <c r="AA278" s="67"/>
      <c r="AB278" s="67"/>
      <c r="AC278" s="67"/>
      <c r="AD278" s="67"/>
      <c r="AE278" s="67"/>
    </row>
    <row r="279" spans="2:31" ht="15.75" customHeight="1" x14ac:dyDescent="0.25">
      <c r="B279" s="140" t="str">
        <f>IF(OR(K111="",M111=""),"12º Lugar",IF(K111&lt;M111,C109,N109))</f>
        <v>12º Lugar</v>
      </c>
      <c r="C279" s="141"/>
      <c r="D279" s="141"/>
      <c r="E279" s="141"/>
      <c r="F279" s="141"/>
      <c r="G279" s="141"/>
      <c r="H279" s="141"/>
      <c r="I279" s="141"/>
      <c r="J279" s="141"/>
      <c r="K279" s="146" t="s">
        <v>121</v>
      </c>
      <c r="L279" s="147"/>
      <c r="M279" s="147"/>
      <c r="N279" s="147"/>
      <c r="O279" s="147"/>
      <c r="P279" s="147"/>
      <c r="Q279" s="147"/>
      <c r="R279" s="147"/>
      <c r="S279" s="147"/>
      <c r="T279" s="148"/>
      <c r="U279" s="69"/>
      <c r="V279" s="69"/>
      <c r="W279" s="69"/>
      <c r="X279" s="69"/>
      <c r="Y279" s="69"/>
      <c r="Z279" s="69"/>
      <c r="AA279" s="69"/>
      <c r="AB279" s="69"/>
      <c r="AC279" s="69"/>
      <c r="AD279" s="69"/>
      <c r="AE279" s="69"/>
    </row>
    <row r="280" spans="2:31" ht="15.75" customHeight="1" x14ac:dyDescent="0.25">
      <c r="B280" s="142"/>
      <c r="C280" s="143"/>
      <c r="D280" s="143"/>
      <c r="E280" s="143"/>
      <c r="F280" s="143"/>
      <c r="G280" s="143"/>
      <c r="H280" s="143"/>
      <c r="I280" s="143"/>
      <c r="J280" s="143"/>
      <c r="K280" s="149"/>
      <c r="L280" s="150"/>
      <c r="M280" s="150"/>
      <c r="N280" s="150"/>
      <c r="O280" s="150"/>
      <c r="P280" s="150"/>
      <c r="Q280" s="150"/>
      <c r="R280" s="150"/>
      <c r="S280" s="150"/>
      <c r="T280" s="151"/>
      <c r="U280" s="69"/>
      <c r="V280" s="69"/>
      <c r="W280" s="69"/>
      <c r="X280" s="69"/>
      <c r="Y280" s="69"/>
      <c r="Z280" s="69"/>
      <c r="AA280" s="69"/>
      <c r="AB280" s="69"/>
      <c r="AC280" s="69"/>
      <c r="AD280" s="69"/>
      <c r="AE280" s="69"/>
    </row>
    <row r="281" spans="2:31" ht="15.75" customHeight="1" x14ac:dyDescent="0.25">
      <c r="B281" s="142"/>
      <c r="C281" s="143"/>
      <c r="D281" s="143"/>
      <c r="E281" s="143"/>
      <c r="F281" s="143"/>
      <c r="G281" s="143"/>
      <c r="H281" s="143"/>
      <c r="I281" s="143"/>
      <c r="J281" s="143"/>
      <c r="K281" s="149"/>
      <c r="L281" s="150"/>
      <c r="M281" s="150"/>
      <c r="N281" s="150"/>
      <c r="O281" s="150"/>
      <c r="P281" s="150"/>
      <c r="Q281" s="150"/>
      <c r="R281" s="150"/>
      <c r="S281" s="150"/>
      <c r="T281" s="151"/>
      <c r="U281" s="69"/>
      <c r="V281" s="69"/>
      <c r="W281" s="69"/>
      <c r="X281" s="69"/>
      <c r="Y281" s="69"/>
      <c r="Z281" s="69"/>
      <c r="AA281" s="69"/>
      <c r="AB281" s="69"/>
      <c r="AC281" s="69"/>
      <c r="AD281" s="69"/>
      <c r="AE281" s="69"/>
    </row>
    <row r="282" spans="2:31" ht="15.75" customHeight="1" x14ac:dyDescent="0.25">
      <c r="B282" s="142"/>
      <c r="C282" s="143"/>
      <c r="D282" s="143"/>
      <c r="E282" s="143"/>
      <c r="F282" s="143"/>
      <c r="G282" s="143"/>
      <c r="H282" s="143"/>
      <c r="I282" s="143"/>
      <c r="J282" s="143"/>
      <c r="K282" s="149"/>
      <c r="L282" s="150"/>
      <c r="M282" s="150"/>
      <c r="N282" s="150"/>
      <c r="O282" s="150"/>
      <c r="P282" s="150"/>
      <c r="Q282" s="150"/>
      <c r="R282" s="150"/>
      <c r="S282" s="150"/>
      <c r="T282" s="151"/>
      <c r="U282" s="69"/>
      <c r="V282" s="69"/>
      <c r="W282" s="69"/>
      <c r="X282" s="69"/>
      <c r="Y282" s="69"/>
      <c r="Z282" s="69"/>
      <c r="AA282" s="69"/>
      <c r="AB282" s="69"/>
      <c r="AC282" s="69"/>
      <c r="AD282" s="69"/>
      <c r="AE282" s="69"/>
    </row>
    <row r="283" spans="2:31" ht="15.75" customHeight="1" x14ac:dyDescent="0.25">
      <c r="B283" s="142"/>
      <c r="C283" s="143"/>
      <c r="D283" s="143"/>
      <c r="E283" s="143"/>
      <c r="F283" s="143"/>
      <c r="G283" s="143"/>
      <c r="H283" s="143"/>
      <c r="I283" s="143"/>
      <c r="J283" s="143"/>
      <c r="K283" s="149"/>
      <c r="L283" s="150"/>
      <c r="M283" s="150"/>
      <c r="N283" s="150"/>
      <c r="O283" s="150"/>
      <c r="P283" s="150"/>
      <c r="Q283" s="150"/>
      <c r="R283" s="150"/>
      <c r="S283" s="150"/>
      <c r="T283" s="151"/>
      <c r="U283" s="69"/>
      <c r="V283" s="69"/>
      <c r="W283" s="69"/>
      <c r="X283" s="69"/>
      <c r="Y283" s="69"/>
      <c r="Z283" s="69"/>
      <c r="AA283" s="69"/>
      <c r="AB283" s="69"/>
      <c r="AC283" s="69"/>
      <c r="AD283" s="69"/>
      <c r="AE283" s="69"/>
    </row>
    <row r="284" spans="2:31" ht="15.75" customHeight="1" x14ac:dyDescent="0.25">
      <c r="B284" s="142"/>
      <c r="C284" s="143"/>
      <c r="D284" s="143"/>
      <c r="E284" s="143"/>
      <c r="F284" s="143"/>
      <c r="G284" s="143"/>
      <c r="H284" s="143"/>
      <c r="I284" s="143"/>
      <c r="J284" s="143"/>
      <c r="K284" s="149"/>
      <c r="L284" s="150"/>
      <c r="M284" s="150"/>
      <c r="N284" s="150"/>
      <c r="O284" s="150"/>
      <c r="P284" s="150"/>
      <c r="Q284" s="150"/>
      <c r="R284" s="150"/>
      <c r="S284" s="150"/>
      <c r="T284" s="151"/>
      <c r="U284" s="69"/>
      <c r="V284" s="69"/>
      <c r="W284" s="69"/>
      <c r="X284" s="69"/>
      <c r="Y284" s="69"/>
      <c r="Z284" s="69"/>
      <c r="AA284" s="69"/>
      <c r="AB284" s="69"/>
      <c r="AC284" s="69"/>
      <c r="AD284" s="69"/>
      <c r="AE284" s="69"/>
    </row>
    <row r="285" spans="2:31" ht="15.75" customHeight="1" x14ac:dyDescent="0.25">
      <c r="B285" s="142"/>
      <c r="C285" s="143"/>
      <c r="D285" s="143"/>
      <c r="E285" s="143"/>
      <c r="F285" s="143"/>
      <c r="G285" s="143"/>
      <c r="H285" s="143"/>
      <c r="I285" s="143"/>
      <c r="J285" s="143"/>
      <c r="K285" s="149"/>
      <c r="L285" s="150"/>
      <c r="M285" s="150"/>
      <c r="N285" s="150"/>
      <c r="O285" s="150"/>
      <c r="P285" s="150"/>
      <c r="Q285" s="150"/>
      <c r="R285" s="150"/>
      <c r="S285" s="150"/>
      <c r="T285" s="151"/>
      <c r="U285" s="69"/>
      <c r="V285" s="69"/>
      <c r="W285" s="69"/>
      <c r="X285" s="69"/>
      <c r="Y285" s="69"/>
      <c r="Z285" s="69"/>
      <c r="AA285" s="69"/>
      <c r="AB285" s="69"/>
      <c r="AC285" s="69"/>
      <c r="AD285" s="69"/>
      <c r="AE285" s="69"/>
    </row>
    <row r="286" spans="2:31" ht="15.75" customHeight="1" x14ac:dyDescent="0.25">
      <c r="B286" s="142"/>
      <c r="C286" s="143"/>
      <c r="D286" s="143"/>
      <c r="E286" s="143"/>
      <c r="F286" s="143"/>
      <c r="G286" s="143"/>
      <c r="H286" s="143"/>
      <c r="I286" s="143"/>
      <c r="J286" s="143"/>
      <c r="K286" s="149"/>
      <c r="L286" s="150"/>
      <c r="M286" s="150"/>
      <c r="N286" s="150"/>
      <c r="O286" s="150"/>
      <c r="P286" s="150"/>
      <c r="Q286" s="150"/>
      <c r="R286" s="150"/>
      <c r="S286" s="150"/>
      <c r="T286" s="151"/>
      <c r="U286" s="69"/>
      <c r="V286" s="69"/>
      <c r="W286" s="69"/>
      <c r="X286" s="69"/>
      <c r="Y286" s="69"/>
      <c r="Z286" s="69"/>
      <c r="AA286" s="69"/>
      <c r="AB286" s="69"/>
      <c r="AC286" s="69"/>
      <c r="AD286" s="69"/>
      <c r="AE286" s="69"/>
    </row>
    <row r="287" spans="2:31" ht="15.75" customHeight="1" x14ac:dyDescent="0.25">
      <c r="B287" s="142"/>
      <c r="C287" s="143"/>
      <c r="D287" s="143"/>
      <c r="E287" s="143"/>
      <c r="F287" s="143"/>
      <c r="G287" s="143"/>
      <c r="H287" s="143"/>
      <c r="I287" s="143"/>
      <c r="J287" s="143"/>
      <c r="K287" s="149"/>
      <c r="L287" s="150"/>
      <c r="M287" s="150"/>
      <c r="N287" s="150"/>
      <c r="O287" s="150"/>
      <c r="P287" s="150"/>
      <c r="Q287" s="150"/>
      <c r="R287" s="150"/>
      <c r="S287" s="150"/>
      <c r="T287" s="151"/>
      <c r="U287" s="69"/>
      <c r="V287" s="69"/>
      <c r="W287" s="69"/>
      <c r="X287" s="69"/>
      <c r="Y287" s="69"/>
      <c r="Z287" s="69"/>
      <c r="AA287" s="69"/>
      <c r="AB287" s="69"/>
      <c r="AC287" s="69"/>
      <c r="AD287" s="69"/>
      <c r="AE287" s="69"/>
    </row>
    <row r="288" spans="2:31" ht="15.75" customHeight="1" thickBot="1" x14ac:dyDescent="0.3">
      <c r="B288" s="144"/>
      <c r="C288" s="145"/>
      <c r="D288" s="145"/>
      <c r="E288" s="145"/>
      <c r="F288" s="145"/>
      <c r="G288" s="145"/>
      <c r="H288" s="145"/>
      <c r="I288" s="145"/>
      <c r="J288" s="145"/>
      <c r="K288" s="152"/>
      <c r="L288" s="153"/>
      <c r="M288" s="153"/>
      <c r="N288" s="153"/>
      <c r="O288" s="153"/>
      <c r="P288" s="153"/>
      <c r="Q288" s="153"/>
      <c r="R288" s="153"/>
      <c r="S288" s="153"/>
      <c r="T288" s="154"/>
      <c r="U288" s="69"/>
      <c r="V288" s="69"/>
      <c r="W288" s="69"/>
      <c r="X288" s="69"/>
      <c r="Y288" s="69"/>
      <c r="Z288" s="69"/>
      <c r="AA288" s="69"/>
      <c r="AB288" s="69"/>
      <c r="AC288" s="69"/>
      <c r="AD288" s="69"/>
      <c r="AE288" s="69"/>
    </row>
    <row r="289" spans="2:31" ht="15.75" customHeight="1" thickBot="1" x14ac:dyDescent="0.3">
      <c r="B289" s="68"/>
      <c r="C289" s="68"/>
      <c r="D289" s="68"/>
      <c r="E289" s="68"/>
      <c r="F289" s="68"/>
      <c r="G289" s="68"/>
      <c r="H289" s="68"/>
      <c r="I289" s="68"/>
      <c r="J289" s="68"/>
      <c r="K289" s="67"/>
      <c r="L289" s="67"/>
      <c r="M289" s="67"/>
      <c r="N289" s="67"/>
      <c r="O289" s="67"/>
      <c r="P289" s="67"/>
      <c r="Q289" s="67"/>
      <c r="R289" s="67"/>
      <c r="S289" s="67"/>
      <c r="T289" s="67"/>
      <c r="U289" s="67"/>
      <c r="V289" s="67"/>
      <c r="W289" s="67"/>
      <c r="X289" s="67"/>
      <c r="Y289" s="67"/>
      <c r="Z289" s="67"/>
      <c r="AA289" s="67"/>
      <c r="AB289" s="67"/>
      <c r="AC289" s="67"/>
      <c r="AD289" s="67"/>
      <c r="AE289" s="67"/>
    </row>
    <row r="290" spans="2:31" ht="15.75" customHeight="1" x14ac:dyDescent="0.25">
      <c r="B290" s="140" t="str">
        <f>IF(OR(K102="",M102=""),"13º Lugar",IF(K102&gt;M102,C100,N100))</f>
        <v>13º Lugar</v>
      </c>
      <c r="C290" s="141"/>
      <c r="D290" s="141"/>
      <c r="E290" s="141"/>
      <c r="F290" s="141"/>
      <c r="G290" s="141"/>
      <c r="H290" s="141"/>
      <c r="I290" s="141"/>
      <c r="J290" s="141"/>
      <c r="K290" s="146" t="s">
        <v>122</v>
      </c>
      <c r="L290" s="147"/>
      <c r="M290" s="147"/>
      <c r="N290" s="147"/>
      <c r="O290" s="147"/>
      <c r="P290" s="147"/>
      <c r="Q290" s="147"/>
      <c r="R290" s="147"/>
      <c r="S290" s="147"/>
      <c r="T290" s="148"/>
      <c r="U290" s="69"/>
      <c r="V290" s="69"/>
      <c r="W290" s="69"/>
      <c r="X290" s="69"/>
      <c r="Y290" s="69"/>
      <c r="Z290" s="69"/>
      <c r="AA290" s="69"/>
      <c r="AB290" s="69"/>
      <c r="AC290" s="69"/>
      <c r="AD290" s="69"/>
      <c r="AE290" s="69"/>
    </row>
    <row r="291" spans="2:31" ht="15.75" customHeight="1" x14ac:dyDescent="0.25">
      <c r="B291" s="142"/>
      <c r="C291" s="143"/>
      <c r="D291" s="143"/>
      <c r="E291" s="143"/>
      <c r="F291" s="143"/>
      <c r="G291" s="143"/>
      <c r="H291" s="143"/>
      <c r="I291" s="143"/>
      <c r="J291" s="143"/>
      <c r="K291" s="149"/>
      <c r="L291" s="150"/>
      <c r="M291" s="150"/>
      <c r="N291" s="150"/>
      <c r="O291" s="150"/>
      <c r="P291" s="150"/>
      <c r="Q291" s="150"/>
      <c r="R291" s="150"/>
      <c r="S291" s="150"/>
      <c r="T291" s="151"/>
      <c r="U291" s="69"/>
      <c r="V291" s="69"/>
      <c r="W291" s="69"/>
      <c r="X291" s="69"/>
      <c r="Y291" s="69"/>
      <c r="Z291" s="69"/>
      <c r="AA291" s="69"/>
      <c r="AB291" s="69"/>
      <c r="AC291" s="69"/>
      <c r="AD291" s="69"/>
      <c r="AE291" s="69"/>
    </row>
    <row r="292" spans="2:31" ht="15.75" customHeight="1" x14ac:dyDescent="0.25">
      <c r="B292" s="142"/>
      <c r="C292" s="143"/>
      <c r="D292" s="143"/>
      <c r="E292" s="143"/>
      <c r="F292" s="143"/>
      <c r="G292" s="143"/>
      <c r="H292" s="143"/>
      <c r="I292" s="143"/>
      <c r="J292" s="143"/>
      <c r="K292" s="149"/>
      <c r="L292" s="150"/>
      <c r="M292" s="150"/>
      <c r="N292" s="150"/>
      <c r="O292" s="150"/>
      <c r="P292" s="150"/>
      <c r="Q292" s="150"/>
      <c r="R292" s="150"/>
      <c r="S292" s="150"/>
      <c r="T292" s="151"/>
      <c r="U292" s="69"/>
      <c r="V292" s="69"/>
      <c r="W292" s="69"/>
      <c r="X292" s="69"/>
      <c r="Y292" s="69"/>
      <c r="Z292" s="69"/>
      <c r="AA292" s="69"/>
      <c r="AB292" s="69"/>
      <c r="AC292" s="69"/>
      <c r="AD292" s="69"/>
      <c r="AE292" s="69"/>
    </row>
    <row r="293" spans="2:31" ht="15.75" customHeight="1" x14ac:dyDescent="0.25">
      <c r="B293" s="142"/>
      <c r="C293" s="143"/>
      <c r="D293" s="143"/>
      <c r="E293" s="143"/>
      <c r="F293" s="143"/>
      <c r="G293" s="143"/>
      <c r="H293" s="143"/>
      <c r="I293" s="143"/>
      <c r="J293" s="143"/>
      <c r="K293" s="149"/>
      <c r="L293" s="150"/>
      <c r="M293" s="150"/>
      <c r="N293" s="150"/>
      <c r="O293" s="150"/>
      <c r="P293" s="150"/>
      <c r="Q293" s="150"/>
      <c r="R293" s="150"/>
      <c r="S293" s="150"/>
      <c r="T293" s="151"/>
      <c r="U293" s="69"/>
      <c r="V293" s="69"/>
      <c r="W293" s="69"/>
      <c r="X293" s="69"/>
      <c r="Y293" s="69"/>
      <c r="Z293" s="69"/>
      <c r="AA293" s="69"/>
      <c r="AB293" s="69"/>
      <c r="AC293" s="69"/>
      <c r="AD293" s="69"/>
      <c r="AE293" s="69"/>
    </row>
    <row r="294" spans="2:31" ht="15.75" customHeight="1" x14ac:dyDescent="0.25">
      <c r="B294" s="142"/>
      <c r="C294" s="143"/>
      <c r="D294" s="143"/>
      <c r="E294" s="143"/>
      <c r="F294" s="143"/>
      <c r="G294" s="143"/>
      <c r="H294" s="143"/>
      <c r="I294" s="143"/>
      <c r="J294" s="143"/>
      <c r="K294" s="149"/>
      <c r="L294" s="150"/>
      <c r="M294" s="150"/>
      <c r="N294" s="150"/>
      <c r="O294" s="150"/>
      <c r="P294" s="150"/>
      <c r="Q294" s="150"/>
      <c r="R294" s="150"/>
      <c r="S294" s="150"/>
      <c r="T294" s="151"/>
      <c r="U294" s="69"/>
      <c r="V294" s="69"/>
      <c r="W294" s="69"/>
      <c r="X294" s="69"/>
      <c r="Y294" s="69"/>
      <c r="Z294" s="69"/>
      <c r="AA294" s="69"/>
      <c r="AB294" s="69"/>
      <c r="AC294" s="69"/>
      <c r="AD294" s="69"/>
      <c r="AE294" s="69"/>
    </row>
    <row r="295" spans="2:31" ht="15.75" customHeight="1" x14ac:dyDescent="0.25">
      <c r="B295" s="142"/>
      <c r="C295" s="143"/>
      <c r="D295" s="143"/>
      <c r="E295" s="143"/>
      <c r="F295" s="143"/>
      <c r="G295" s="143"/>
      <c r="H295" s="143"/>
      <c r="I295" s="143"/>
      <c r="J295" s="143"/>
      <c r="K295" s="149"/>
      <c r="L295" s="150"/>
      <c r="M295" s="150"/>
      <c r="N295" s="150"/>
      <c r="O295" s="150"/>
      <c r="P295" s="150"/>
      <c r="Q295" s="150"/>
      <c r="R295" s="150"/>
      <c r="S295" s="150"/>
      <c r="T295" s="151"/>
      <c r="U295" s="69"/>
      <c r="V295" s="69"/>
      <c r="W295" s="69"/>
      <c r="X295" s="69"/>
      <c r="Y295" s="69"/>
      <c r="Z295" s="69"/>
      <c r="AA295" s="69"/>
      <c r="AB295" s="69"/>
      <c r="AC295" s="69"/>
      <c r="AD295" s="69"/>
      <c r="AE295" s="69"/>
    </row>
    <row r="296" spans="2:31" ht="15.75" customHeight="1" x14ac:dyDescent="0.25">
      <c r="B296" s="142"/>
      <c r="C296" s="143"/>
      <c r="D296" s="143"/>
      <c r="E296" s="143"/>
      <c r="F296" s="143"/>
      <c r="G296" s="143"/>
      <c r="H296" s="143"/>
      <c r="I296" s="143"/>
      <c r="J296" s="143"/>
      <c r="K296" s="149"/>
      <c r="L296" s="150"/>
      <c r="M296" s="150"/>
      <c r="N296" s="150"/>
      <c r="O296" s="150"/>
      <c r="P296" s="150"/>
      <c r="Q296" s="150"/>
      <c r="R296" s="150"/>
      <c r="S296" s="150"/>
      <c r="T296" s="151"/>
      <c r="U296" s="69"/>
      <c r="V296" s="69"/>
      <c r="W296" s="69"/>
      <c r="X296" s="69"/>
      <c r="Y296" s="69"/>
      <c r="Z296" s="69"/>
      <c r="AA296" s="69"/>
      <c r="AB296" s="69"/>
      <c r="AC296" s="69"/>
      <c r="AD296" s="69"/>
      <c r="AE296" s="69"/>
    </row>
    <row r="297" spans="2:31" ht="15.75" customHeight="1" x14ac:dyDescent="0.25">
      <c r="B297" s="142"/>
      <c r="C297" s="143"/>
      <c r="D297" s="143"/>
      <c r="E297" s="143"/>
      <c r="F297" s="143"/>
      <c r="G297" s="143"/>
      <c r="H297" s="143"/>
      <c r="I297" s="143"/>
      <c r="J297" s="143"/>
      <c r="K297" s="149"/>
      <c r="L297" s="150"/>
      <c r="M297" s="150"/>
      <c r="N297" s="150"/>
      <c r="O297" s="150"/>
      <c r="P297" s="150"/>
      <c r="Q297" s="150"/>
      <c r="R297" s="150"/>
      <c r="S297" s="150"/>
      <c r="T297" s="151"/>
      <c r="U297" s="69"/>
      <c r="V297" s="69"/>
      <c r="W297" s="69"/>
      <c r="X297" s="69"/>
      <c r="Y297" s="69"/>
      <c r="Z297" s="69"/>
      <c r="AA297" s="69"/>
      <c r="AB297" s="69"/>
      <c r="AC297" s="69"/>
      <c r="AD297" s="69"/>
      <c r="AE297" s="69"/>
    </row>
    <row r="298" spans="2:31" ht="15.75" customHeight="1" x14ac:dyDescent="0.25">
      <c r="B298" s="142"/>
      <c r="C298" s="143"/>
      <c r="D298" s="143"/>
      <c r="E298" s="143"/>
      <c r="F298" s="143"/>
      <c r="G298" s="143"/>
      <c r="H298" s="143"/>
      <c r="I298" s="143"/>
      <c r="J298" s="143"/>
      <c r="K298" s="149"/>
      <c r="L298" s="150"/>
      <c r="M298" s="150"/>
      <c r="N298" s="150"/>
      <c r="O298" s="150"/>
      <c r="P298" s="150"/>
      <c r="Q298" s="150"/>
      <c r="R298" s="150"/>
      <c r="S298" s="150"/>
      <c r="T298" s="151"/>
      <c r="U298" s="69"/>
      <c r="V298" s="69"/>
      <c r="W298" s="69"/>
      <c r="X298" s="69"/>
      <c r="Y298" s="69"/>
      <c r="Z298" s="69"/>
      <c r="AA298" s="69"/>
      <c r="AB298" s="69"/>
      <c r="AC298" s="69"/>
      <c r="AD298" s="69"/>
      <c r="AE298" s="69"/>
    </row>
    <row r="299" spans="2:31" ht="15.75" customHeight="1" thickBot="1" x14ac:dyDescent="0.3">
      <c r="B299" s="144"/>
      <c r="C299" s="145"/>
      <c r="D299" s="145"/>
      <c r="E299" s="145"/>
      <c r="F299" s="145"/>
      <c r="G299" s="145"/>
      <c r="H299" s="145"/>
      <c r="I299" s="145"/>
      <c r="J299" s="145"/>
      <c r="K299" s="152"/>
      <c r="L299" s="153"/>
      <c r="M299" s="153"/>
      <c r="N299" s="153"/>
      <c r="O299" s="153"/>
      <c r="P299" s="153"/>
      <c r="Q299" s="153"/>
      <c r="R299" s="153"/>
      <c r="S299" s="153"/>
      <c r="T299" s="154"/>
      <c r="U299" s="69"/>
      <c r="V299" s="69"/>
      <c r="W299" s="69"/>
      <c r="X299" s="69"/>
      <c r="Y299" s="69"/>
      <c r="Z299" s="69"/>
      <c r="AA299" s="69"/>
      <c r="AB299" s="69"/>
      <c r="AC299" s="69"/>
      <c r="AD299" s="69"/>
      <c r="AE299" s="69"/>
    </row>
    <row r="300" spans="2:31" ht="15.75" customHeight="1" thickBot="1" x14ac:dyDescent="0.3">
      <c r="B300" s="68"/>
      <c r="C300" s="68"/>
      <c r="D300" s="68"/>
      <c r="E300" s="68"/>
      <c r="F300" s="68"/>
      <c r="G300" s="68"/>
      <c r="H300" s="68"/>
      <c r="I300" s="68"/>
      <c r="J300" s="68"/>
      <c r="K300" s="67"/>
      <c r="L300" s="67"/>
      <c r="M300" s="67"/>
      <c r="N300" s="67"/>
      <c r="O300" s="67"/>
      <c r="P300" s="67"/>
      <c r="Q300" s="67"/>
      <c r="R300" s="67"/>
      <c r="S300" s="67"/>
      <c r="T300" s="67"/>
      <c r="U300" s="67"/>
      <c r="V300" s="67"/>
      <c r="W300" s="67"/>
      <c r="X300" s="67"/>
      <c r="Y300" s="67"/>
      <c r="Z300" s="67"/>
      <c r="AA300" s="67"/>
      <c r="AB300" s="67"/>
      <c r="AC300" s="67"/>
      <c r="AD300" s="67"/>
      <c r="AE300" s="67"/>
    </row>
    <row r="301" spans="2:31" ht="15.75" customHeight="1" x14ac:dyDescent="0.25">
      <c r="B301" s="140" t="str">
        <f>IF(OR(K102="",M102=""),"14º Lugar",IF(K102&lt;M102,C100,N100))</f>
        <v>14º Lugar</v>
      </c>
      <c r="C301" s="141"/>
      <c r="D301" s="141"/>
      <c r="E301" s="141"/>
      <c r="F301" s="141"/>
      <c r="G301" s="141"/>
      <c r="H301" s="141"/>
      <c r="I301" s="141"/>
      <c r="J301" s="141"/>
      <c r="K301" s="146" t="s">
        <v>123</v>
      </c>
      <c r="L301" s="147"/>
      <c r="M301" s="147"/>
      <c r="N301" s="147"/>
      <c r="O301" s="147"/>
      <c r="P301" s="147"/>
      <c r="Q301" s="147"/>
      <c r="R301" s="147"/>
      <c r="S301" s="147"/>
      <c r="T301" s="148"/>
      <c r="U301" s="69"/>
      <c r="V301" s="69"/>
      <c r="W301" s="69"/>
      <c r="X301" s="69"/>
      <c r="Y301" s="69"/>
      <c r="Z301" s="69"/>
      <c r="AA301" s="69"/>
      <c r="AB301" s="69"/>
      <c r="AC301" s="69"/>
      <c r="AD301" s="69"/>
      <c r="AE301" s="69"/>
    </row>
    <row r="302" spans="2:31" ht="15.75" customHeight="1" x14ac:dyDescent="0.25">
      <c r="B302" s="142"/>
      <c r="C302" s="143"/>
      <c r="D302" s="143"/>
      <c r="E302" s="143"/>
      <c r="F302" s="143"/>
      <c r="G302" s="143"/>
      <c r="H302" s="143"/>
      <c r="I302" s="143"/>
      <c r="J302" s="143"/>
      <c r="K302" s="149"/>
      <c r="L302" s="150"/>
      <c r="M302" s="150"/>
      <c r="N302" s="150"/>
      <c r="O302" s="150"/>
      <c r="P302" s="150"/>
      <c r="Q302" s="150"/>
      <c r="R302" s="150"/>
      <c r="S302" s="150"/>
      <c r="T302" s="151"/>
      <c r="U302" s="69"/>
      <c r="V302" s="69"/>
      <c r="W302" s="69"/>
      <c r="X302" s="69"/>
      <c r="Y302" s="69"/>
      <c r="Z302" s="69"/>
      <c r="AA302" s="69"/>
      <c r="AB302" s="69"/>
      <c r="AC302" s="69"/>
      <c r="AD302" s="69"/>
      <c r="AE302" s="69"/>
    </row>
    <row r="303" spans="2:31" ht="15.75" customHeight="1" x14ac:dyDescent="0.25">
      <c r="B303" s="142"/>
      <c r="C303" s="143"/>
      <c r="D303" s="143"/>
      <c r="E303" s="143"/>
      <c r="F303" s="143"/>
      <c r="G303" s="143"/>
      <c r="H303" s="143"/>
      <c r="I303" s="143"/>
      <c r="J303" s="143"/>
      <c r="K303" s="149"/>
      <c r="L303" s="150"/>
      <c r="M303" s="150"/>
      <c r="N303" s="150"/>
      <c r="O303" s="150"/>
      <c r="P303" s="150"/>
      <c r="Q303" s="150"/>
      <c r="R303" s="150"/>
      <c r="S303" s="150"/>
      <c r="T303" s="151"/>
      <c r="U303" s="69"/>
      <c r="V303" s="69"/>
      <c r="W303" s="69"/>
      <c r="X303" s="69"/>
      <c r="Y303" s="69"/>
      <c r="Z303" s="69"/>
      <c r="AA303" s="69"/>
      <c r="AB303" s="69"/>
      <c r="AC303" s="69"/>
      <c r="AD303" s="69"/>
      <c r="AE303" s="69"/>
    </row>
    <row r="304" spans="2:31" ht="15.75" customHeight="1" x14ac:dyDescent="0.25">
      <c r="B304" s="142"/>
      <c r="C304" s="143"/>
      <c r="D304" s="143"/>
      <c r="E304" s="143"/>
      <c r="F304" s="143"/>
      <c r="G304" s="143"/>
      <c r="H304" s="143"/>
      <c r="I304" s="143"/>
      <c r="J304" s="143"/>
      <c r="K304" s="149"/>
      <c r="L304" s="150"/>
      <c r="M304" s="150"/>
      <c r="N304" s="150"/>
      <c r="O304" s="150"/>
      <c r="P304" s="150"/>
      <c r="Q304" s="150"/>
      <c r="R304" s="150"/>
      <c r="S304" s="150"/>
      <c r="T304" s="151"/>
      <c r="U304" s="69"/>
      <c r="V304" s="69"/>
      <c r="W304" s="69"/>
      <c r="X304" s="69"/>
      <c r="Y304" s="69"/>
      <c r="Z304" s="69"/>
      <c r="AA304" s="69"/>
      <c r="AB304" s="69"/>
      <c r="AC304" s="69"/>
      <c r="AD304" s="69"/>
      <c r="AE304" s="69"/>
    </row>
    <row r="305" spans="2:31" ht="15.75" customHeight="1" x14ac:dyDescent="0.25">
      <c r="B305" s="142"/>
      <c r="C305" s="143"/>
      <c r="D305" s="143"/>
      <c r="E305" s="143"/>
      <c r="F305" s="143"/>
      <c r="G305" s="143"/>
      <c r="H305" s="143"/>
      <c r="I305" s="143"/>
      <c r="J305" s="143"/>
      <c r="K305" s="149"/>
      <c r="L305" s="150"/>
      <c r="M305" s="150"/>
      <c r="N305" s="150"/>
      <c r="O305" s="150"/>
      <c r="P305" s="150"/>
      <c r="Q305" s="150"/>
      <c r="R305" s="150"/>
      <c r="S305" s="150"/>
      <c r="T305" s="151"/>
      <c r="U305" s="69"/>
      <c r="V305" s="69"/>
      <c r="W305" s="69"/>
      <c r="X305" s="69"/>
      <c r="Y305" s="69"/>
      <c r="Z305" s="69"/>
      <c r="AA305" s="69"/>
      <c r="AB305" s="69"/>
      <c r="AC305" s="69"/>
      <c r="AD305" s="69"/>
      <c r="AE305" s="69"/>
    </row>
    <row r="306" spans="2:31" ht="15.75" customHeight="1" x14ac:dyDescent="0.25">
      <c r="B306" s="142"/>
      <c r="C306" s="143"/>
      <c r="D306" s="143"/>
      <c r="E306" s="143"/>
      <c r="F306" s="143"/>
      <c r="G306" s="143"/>
      <c r="H306" s="143"/>
      <c r="I306" s="143"/>
      <c r="J306" s="143"/>
      <c r="K306" s="149"/>
      <c r="L306" s="150"/>
      <c r="M306" s="150"/>
      <c r="N306" s="150"/>
      <c r="O306" s="150"/>
      <c r="P306" s="150"/>
      <c r="Q306" s="150"/>
      <c r="R306" s="150"/>
      <c r="S306" s="150"/>
      <c r="T306" s="151"/>
      <c r="U306" s="69"/>
      <c r="V306" s="69"/>
      <c r="W306" s="69"/>
      <c r="X306" s="69"/>
      <c r="Y306" s="69"/>
      <c r="Z306" s="69"/>
      <c r="AA306" s="69"/>
      <c r="AB306" s="69"/>
      <c r="AC306" s="69"/>
      <c r="AD306" s="69"/>
      <c r="AE306" s="69"/>
    </row>
    <row r="307" spans="2:31" ht="15.75" customHeight="1" x14ac:dyDescent="0.25">
      <c r="B307" s="142"/>
      <c r="C307" s="143"/>
      <c r="D307" s="143"/>
      <c r="E307" s="143"/>
      <c r="F307" s="143"/>
      <c r="G307" s="143"/>
      <c r="H307" s="143"/>
      <c r="I307" s="143"/>
      <c r="J307" s="143"/>
      <c r="K307" s="149"/>
      <c r="L307" s="150"/>
      <c r="M307" s="150"/>
      <c r="N307" s="150"/>
      <c r="O307" s="150"/>
      <c r="P307" s="150"/>
      <c r="Q307" s="150"/>
      <c r="R307" s="150"/>
      <c r="S307" s="150"/>
      <c r="T307" s="151"/>
      <c r="U307" s="69"/>
      <c r="V307" s="69"/>
      <c r="W307" s="69"/>
      <c r="X307" s="69"/>
      <c r="Y307" s="69"/>
      <c r="Z307" s="69"/>
      <c r="AA307" s="69"/>
      <c r="AB307" s="69"/>
      <c r="AC307" s="69"/>
      <c r="AD307" s="69"/>
      <c r="AE307" s="69"/>
    </row>
    <row r="308" spans="2:31" ht="15.75" customHeight="1" x14ac:dyDescent="0.25">
      <c r="B308" s="142"/>
      <c r="C308" s="143"/>
      <c r="D308" s="143"/>
      <c r="E308" s="143"/>
      <c r="F308" s="143"/>
      <c r="G308" s="143"/>
      <c r="H308" s="143"/>
      <c r="I308" s="143"/>
      <c r="J308" s="143"/>
      <c r="K308" s="149"/>
      <c r="L308" s="150"/>
      <c r="M308" s="150"/>
      <c r="N308" s="150"/>
      <c r="O308" s="150"/>
      <c r="P308" s="150"/>
      <c r="Q308" s="150"/>
      <c r="R308" s="150"/>
      <c r="S308" s="150"/>
      <c r="T308" s="151"/>
      <c r="U308" s="69"/>
      <c r="V308" s="69"/>
      <c r="W308" s="69"/>
      <c r="X308" s="69"/>
      <c r="Y308" s="69"/>
      <c r="Z308" s="69"/>
      <c r="AA308" s="69"/>
      <c r="AB308" s="69"/>
      <c r="AC308" s="69"/>
      <c r="AD308" s="69"/>
      <c r="AE308" s="69"/>
    </row>
    <row r="309" spans="2:31" ht="15.75" customHeight="1" x14ac:dyDescent="0.25">
      <c r="B309" s="142"/>
      <c r="C309" s="143"/>
      <c r="D309" s="143"/>
      <c r="E309" s="143"/>
      <c r="F309" s="143"/>
      <c r="G309" s="143"/>
      <c r="H309" s="143"/>
      <c r="I309" s="143"/>
      <c r="J309" s="143"/>
      <c r="K309" s="149"/>
      <c r="L309" s="150"/>
      <c r="M309" s="150"/>
      <c r="N309" s="150"/>
      <c r="O309" s="150"/>
      <c r="P309" s="150"/>
      <c r="Q309" s="150"/>
      <c r="R309" s="150"/>
      <c r="S309" s="150"/>
      <c r="T309" s="151"/>
      <c r="U309" s="69"/>
      <c r="V309" s="69"/>
      <c r="W309" s="69"/>
      <c r="X309" s="69"/>
      <c r="Y309" s="69"/>
      <c r="Z309" s="69"/>
      <c r="AA309" s="69"/>
      <c r="AB309" s="69"/>
      <c r="AC309" s="69"/>
      <c r="AD309" s="69"/>
      <c r="AE309" s="69"/>
    </row>
    <row r="310" spans="2:31" ht="15.75" customHeight="1" thickBot="1" x14ac:dyDescent="0.3">
      <c r="B310" s="144"/>
      <c r="C310" s="145"/>
      <c r="D310" s="145"/>
      <c r="E310" s="145"/>
      <c r="F310" s="145"/>
      <c r="G310" s="145"/>
      <c r="H310" s="145"/>
      <c r="I310" s="145"/>
      <c r="J310" s="145"/>
      <c r="K310" s="152"/>
      <c r="L310" s="153"/>
      <c r="M310" s="153"/>
      <c r="N310" s="153"/>
      <c r="O310" s="153"/>
      <c r="P310" s="153"/>
      <c r="Q310" s="153"/>
      <c r="R310" s="153"/>
      <c r="S310" s="153"/>
      <c r="T310" s="154"/>
      <c r="U310" s="69"/>
      <c r="V310" s="69"/>
      <c r="W310" s="69"/>
      <c r="X310" s="69"/>
      <c r="Y310" s="69"/>
      <c r="Z310" s="69"/>
      <c r="AA310" s="69"/>
      <c r="AB310" s="69"/>
      <c r="AC310" s="69"/>
      <c r="AD310" s="69"/>
      <c r="AE310" s="69"/>
    </row>
    <row r="311" spans="2:31" ht="15.75" customHeight="1" thickBot="1" x14ac:dyDescent="0.3">
      <c r="K311" s="70"/>
      <c r="L311" s="70"/>
      <c r="M311" s="70"/>
      <c r="N311" s="70"/>
      <c r="O311" s="70"/>
      <c r="P311" s="70"/>
      <c r="Q311" s="70"/>
      <c r="R311" s="70"/>
      <c r="S311" s="70"/>
      <c r="T311" s="70"/>
      <c r="U311" s="70"/>
      <c r="V311" s="70"/>
      <c r="W311" s="70"/>
      <c r="X311" s="70"/>
      <c r="Y311" s="70"/>
      <c r="Z311" s="70"/>
      <c r="AA311" s="70"/>
      <c r="AB311" s="70"/>
      <c r="AC311" s="70"/>
      <c r="AD311" s="70"/>
      <c r="AE311" s="70"/>
    </row>
    <row r="312" spans="2:31" ht="15.75" customHeight="1" x14ac:dyDescent="0.25">
      <c r="B312" s="140" t="str">
        <f>IF(OR(K93="",M93=""),"15º Lugar",IF(K93&gt;M93,C91,N91))</f>
        <v>15º Lugar</v>
      </c>
      <c r="C312" s="141"/>
      <c r="D312" s="141"/>
      <c r="E312" s="141"/>
      <c r="F312" s="141"/>
      <c r="G312" s="141"/>
      <c r="H312" s="141"/>
      <c r="I312" s="141"/>
      <c r="J312" s="141"/>
      <c r="K312" s="146" t="s">
        <v>124</v>
      </c>
      <c r="L312" s="147"/>
      <c r="M312" s="147"/>
      <c r="N312" s="147"/>
      <c r="O312" s="147"/>
      <c r="P312" s="147"/>
      <c r="Q312" s="147"/>
      <c r="R312" s="147"/>
      <c r="S312" s="147"/>
      <c r="T312" s="148"/>
      <c r="U312" s="69"/>
      <c r="V312" s="69"/>
      <c r="W312" s="69"/>
      <c r="X312" s="69"/>
      <c r="Y312" s="69"/>
      <c r="Z312" s="69"/>
      <c r="AA312" s="69"/>
      <c r="AB312" s="69"/>
      <c r="AC312" s="69"/>
      <c r="AD312" s="69"/>
      <c r="AE312" s="69"/>
    </row>
    <row r="313" spans="2:31" ht="15.75" customHeight="1" x14ac:dyDescent="0.25">
      <c r="B313" s="142"/>
      <c r="C313" s="143"/>
      <c r="D313" s="143"/>
      <c r="E313" s="143"/>
      <c r="F313" s="143"/>
      <c r="G313" s="143"/>
      <c r="H313" s="143"/>
      <c r="I313" s="143"/>
      <c r="J313" s="143"/>
      <c r="K313" s="149"/>
      <c r="L313" s="150"/>
      <c r="M313" s="150"/>
      <c r="N313" s="150"/>
      <c r="O313" s="150"/>
      <c r="P313" s="150"/>
      <c r="Q313" s="150"/>
      <c r="R313" s="150"/>
      <c r="S313" s="150"/>
      <c r="T313" s="151"/>
      <c r="U313" s="69"/>
      <c r="V313" s="69"/>
      <c r="W313" s="69"/>
      <c r="X313" s="69"/>
      <c r="Y313" s="69"/>
      <c r="Z313" s="69"/>
      <c r="AA313" s="69"/>
      <c r="AB313" s="69"/>
      <c r="AC313" s="69"/>
      <c r="AD313" s="69"/>
      <c r="AE313" s="69"/>
    </row>
    <row r="314" spans="2:31" ht="15.75" customHeight="1" x14ac:dyDescent="0.25">
      <c r="B314" s="142"/>
      <c r="C314" s="143"/>
      <c r="D314" s="143"/>
      <c r="E314" s="143"/>
      <c r="F314" s="143"/>
      <c r="G314" s="143"/>
      <c r="H314" s="143"/>
      <c r="I314" s="143"/>
      <c r="J314" s="143"/>
      <c r="K314" s="149"/>
      <c r="L314" s="150"/>
      <c r="M314" s="150"/>
      <c r="N314" s="150"/>
      <c r="O314" s="150"/>
      <c r="P314" s="150"/>
      <c r="Q314" s="150"/>
      <c r="R314" s="150"/>
      <c r="S314" s="150"/>
      <c r="T314" s="151"/>
      <c r="U314" s="69"/>
      <c r="V314" s="69"/>
      <c r="W314" s="69"/>
      <c r="X314" s="69"/>
      <c r="Y314" s="69"/>
      <c r="Z314" s="69"/>
      <c r="AA314" s="69"/>
      <c r="AB314" s="69"/>
      <c r="AC314" s="69"/>
      <c r="AD314" s="69"/>
      <c r="AE314" s="69"/>
    </row>
    <row r="315" spans="2:31" ht="15.75" customHeight="1" x14ac:dyDescent="0.25">
      <c r="B315" s="142"/>
      <c r="C315" s="143"/>
      <c r="D315" s="143"/>
      <c r="E315" s="143"/>
      <c r="F315" s="143"/>
      <c r="G315" s="143"/>
      <c r="H315" s="143"/>
      <c r="I315" s="143"/>
      <c r="J315" s="143"/>
      <c r="K315" s="149"/>
      <c r="L315" s="150"/>
      <c r="M315" s="150"/>
      <c r="N315" s="150"/>
      <c r="O315" s="150"/>
      <c r="P315" s="150"/>
      <c r="Q315" s="150"/>
      <c r="R315" s="150"/>
      <c r="S315" s="150"/>
      <c r="T315" s="151"/>
      <c r="U315" s="69"/>
      <c r="V315" s="69"/>
      <c r="W315" s="69"/>
      <c r="X315" s="69"/>
      <c r="Y315" s="69"/>
      <c r="Z315" s="69"/>
      <c r="AA315" s="69"/>
      <c r="AB315" s="69"/>
      <c r="AC315" s="69"/>
      <c r="AD315" s="69"/>
      <c r="AE315" s="69"/>
    </row>
    <row r="316" spans="2:31" ht="15.75" customHeight="1" x14ac:dyDescent="0.25">
      <c r="B316" s="142"/>
      <c r="C316" s="143"/>
      <c r="D316" s="143"/>
      <c r="E316" s="143"/>
      <c r="F316" s="143"/>
      <c r="G316" s="143"/>
      <c r="H316" s="143"/>
      <c r="I316" s="143"/>
      <c r="J316" s="143"/>
      <c r="K316" s="149"/>
      <c r="L316" s="150"/>
      <c r="M316" s="150"/>
      <c r="N316" s="150"/>
      <c r="O316" s="150"/>
      <c r="P316" s="150"/>
      <c r="Q316" s="150"/>
      <c r="R316" s="150"/>
      <c r="S316" s="150"/>
      <c r="T316" s="151"/>
      <c r="U316" s="69"/>
      <c r="V316" s="69"/>
      <c r="W316" s="69"/>
      <c r="X316" s="69"/>
      <c r="Y316" s="69"/>
      <c r="Z316" s="69"/>
      <c r="AA316" s="69"/>
      <c r="AB316" s="69"/>
      <c r="AC316" s="69"/>
      <c r="AD316" s="69"/>
      <c r="AE316" s="69"/>
    </row>
    <row r="317" spans="2:31" ht="15.75" customHeight="1" x14ac:dyDescent="0.25">
      <c r="B317" s="142"/>
      <c r="C317" s="143"/>
      <c r="D317" s="143"/>
      <c r="E317" s="143"/>
      <c r="F317" s="143"/>
      <c r="G317" s="143"/>
      <c r="H317" s="143"/>
      <c r="I317" s="143"/>
      <c r="J317" s="143"/>
      <c r="K317" s="149"/>
      <c r="L317" s="150"/>
      <c r="M317" s="150"/>
      <c r="N317" s="150"/>
      <c r="O317" s="150"/>
      <c r="P317" s="150"/>
      <c r="Q317" s="150"/>
      <c r="R317" s="150"/>
      <c r="S317" s="150"/>
      <c r="T317" s="151"/>
      <c r="U317" s="69"/>
      <c r="V317" s="69"/>
      <c r="W317" s="69"/>
      <c r="X317" s="69"/>
      <c r="Y317" s="69"/>
      <c r="Z317" s="69"/>
      <c r="AA317" s="69"/>
      <c r="AB317" s="69"/>
      <c r="AC317" s="69"/>
      <c r="AD317" s="69"/>
      <c r="AE317" s="69"/>
    </row>
    <row r="318" spans="2:31" ht="15.75" customHeight="1" x14ac:dyDescent="0.25">
      <c r="B318" s="142"/>
      <c r="C318" s="143"/>
      <c r="D318" s="143"/>
      <c r="E318" s="143"/>
      <c r="F318" s="143"/>
      <c r="G318" s="143"/>
      <c r="H318" s="143"/>
      <c r="I318" s="143"/>
      <c r="J318" s="143"/>
      <c r="K318" s="149"/>
      <c r="L318" s="150"/>
      <c r="M318" s="150"/>
      <c r="N318" s="150"/>
      <c r="O318" s="150"/>
      <c r="P318" s="150"/>
      <c r="Q318" s="150"/>
      <c r="R318" s="150"/>
      <c r="S318" s="150"/>
      <c r="T318" s="151"/>
      <c r="U318" s="69"/>
      <c r="V318" s="69"/>
      <c r="W318" s="69"/>
      <c r="X318" s="69"/>
      <c r="Y318" s="69"/>
      <c r="Z318" s="69"/>
      <c r="AA318" s="69"/>
      <c r="AB318" s="69"/>
      <c r="AC318" s="69"/>
      <c r="AD318" s="69"/>
      <c r="AE318" s="69"/>
    </row>
    <row r="319" spans="2:31" ht="15.75" customHeight="1" x14ac:dyDescent="0.25">
      <c r="B319" s="142"/>
      <c r="C319" s="143"/>
      <c r="D319" s="143"/>
      <c r="E319" s="143"/>
      <c r="F319" s="143"/>
      <c r="G319" s="143"/>
      <c r="H319" s="143"/>
      <c r="I319" s="143"/>
      <c r="J319" s="143"/>
      <c r="K319" s="149"/>
      <c r="L319" s="150"/>
      <c r="M319" s="150"/>
      <c r="N319" s="150"/>
      <c r="O319" s="150"/>
      <c r="P319" s="150"/>
      <c r="Q319" s="150"/>
      <c r="R319" s="150"/>
      <c r="S319" s="150"/>
      <c r="T319" s="151"/>
      <c r="U319" s="69"/>
      <c r="V319" s="69"/>
      <c r="W319" s="69"/>
      <c r="X319" s="69"/>
      <c r="Y319" s="69"/>
      <c r="Z319" s="69"/>
      <c r="AA319" s="69"/>
      <c r="AB319" s="69"/>
      <c r="AC319" s="69"/>
      <c r="AD319" s="69"/>
      <c r="AE319" s="69"/>
    </row>
    <row r="320" spans="2:31" ht="15.75" customHeight="1" x14ac:dyDescent="0.25">
      <c r="B320" s="142"/>
      <c r="C320" s="143"/>
      <c r="D320" s="143"/>
      <c r="E320" s="143"/>
      <c r="F320" s="143"/>
      <c r="G320" s="143"/>
      <c r="H320" s="143"/>
      <c r="I320" s="143"/>
      <c r="J320" s="143"/>
      <c r="K320" s="149"/>
      <c r="L320" s="150"/>
      <c r="M320" s="150"/>
      <c r="N320" s="150"/>
      <c r="O320" s="150"/>
      <c r="P320" s="150"/>
      <c r="Q320" s="150"/>
      <c r="R320" s="150"/>
      <c r="S320" s="150"/>
      <c r="T320" s="151"/>
      <c r="U320" s="69"/>
      <c r="V320" s="69"/>
      <c r="W320" s="69"/>
      <c r="X320" s="69"/>
      <c r="Y320" s="69"/>
      <c r="Z320" s="69"/>
      <c r="AA320" s="69"/>
      <c r="AB320" s="69"/>
      <c r="AC320" s="69"/>
      <c r="AD320" s="69"/>
      <c r="AE320" s="69"/>
    </row>
    <row r="321" spans="2:31" ht="15.75" customHeight="1" thickBot="1" x14ac:dyDescent="0.3">
      <c r="B321" s="144"/>
      <c r="C321" s="145"/>
      <c r="D321" s="145"/>
      <c r="E321" s="145"/>
      <c r="F321" s="145"/>
      <c r="G321" s="145"/>
      <c r="H321" s="145"/>
      <c r="I321" s="145"/>
      <c r="J321" s="145"/>
      <c r="K321" s="152"/>
      <c r="L321" s="153"/>
      <c r="M321" s="153"/>
      <c r="N321" s="153"/>
      <c r="O321" s="153"/>
      <c r="P321" s="153"/>
      <c r="Q321" s="153"/>
      <c r="R321" s="153"/>
      <c r="S321" s="153"/>
      <c r="T321" s="154"/>
      <c r="U321" s="69"/>
      <c r="V321" s="69"/>
      <c r="W321" s="69"/>
      <c r="X321" s="69"/>
      <c r="Y321" s="69"/>
      <c r="Z321" s="69"/>
      <c r="AA321" s="69"/>
      <c r="AB321" s="69"/>
      <c r="AC321" s="69"/>
      <c r="AD321" s="69"/>
      <c r="AE321" s="69"/>
    </row>
    <row r="322" spans="2:31" ht="15.75" customHeight="1" thickBot="1" x14ac:dyDescent="0.3">
      <c r="B322" s="68"/>
      <c r="C322" s="68"/>
      <c r="D322" s="68"/>
      <c r="E322" s="68"/>
      <c r="F322" s="68"/>
      <c r="G322" s="68"/>
      <c r="H322" s="68"/>
      <c r="I322" s="68"/>
      <c r="J322" s="68"/>
      <c r="K322" s="67"/>
      <c r="L322" s="67"/>
      <c r="M322" s="67"/>
      <c r="N322" s="67"/>
      <c r="O322" s="67"/>
      <c r="P322" s="67"/>
      <c r="Q322" s="67"/>
      <c r="R322" s="67"/>
      <c r="S322" s="67"/>
      <c r="T322" s="67"/>
      <c r="U322" s="67"/>
      <c r="V322" s="67"/>
      <c r="W322" s="67"/>
      <c r="X322" s="67"/>
      <c r="Y322" s="67"/>
      <c r="Z322" s="67"/>
      <c r="AA322" s="67"/>
      <c r="AB322" s="67"/>
      <c r="AC322" s="67"/>
      <c r="AD322" s="67"/>
      <c r="AE322" s="67"/>
    </row>
    <row r="323" spans="2:31" ht="15.75" customHeight="1" x14ac:dyDescent="0.25">
      <c r="B323" s="140" t="str">
        <f>IF(OR(K93="",M93=""),"16º Lugar",IF(K93&lt;M93,C91,N91))</f>
        <v>16º Lugar</v>
      </c>
      <c r="C323" s="141"/>
      <c r="D323" s="141"/>
      <c r="E323" s="141"/>
      <c r="F323" s="141"/>
      <c r="G323" s="141"/>
      <c r="H323" s="141"/>
      <c r="I323" s="141"/>
      <c r="J323" s="141"/>
      <c r="K323" s="146" t="s">
        <v>125</v>
      </c>
      <c r="L323" s="147"/>
      <c r="M323" s="147"/>
      <c r="N323" s="147"/>
      <c r="O323" s="147"/>
      <c r="P323" s="147"/>
      <c r="Q323" s="147"/>
      <c r="R323" s="147"/>
      <c r="S323" s="147"/>
      <c r="T323" s="148"/>
      <c r="U323" s="69"/>
      <c r="V323" s="69"/>
      <c r="W323" s="69"/>
      <c r="X323" s="69"/>
      <c r="Y323" s="69"/>
      <c r="Z323" s="69"/>
      <c r="AA323" s="69"/>
      <c r="AB323" s="69"/>
      <c r="AC323" s="69"/>
      <c r="AD323" s="69"/>
      <c r="AE323" s="69"/>
    </row>
    <row r="324" spans="2:31" ht="15.75" customHeight="1" x14ac:dyDescent="0.25">
      <c r="B324" s="142"/>
      <c r="C324" s="143"/>
      <c r="D324" s="143"/>
      <c r="E324" s="143"/>
      <c r="F324" s="143"/>
      <c r="G324" s="143"/>
      <c r="H324" s="143"/>
      <c r="I324" s="143"/>
      <c r="J324" s="143"/>
      <c r="K324" s="149"/>
      <c r="L324" s="150"/>
      <c r="M324" s="150"/>
      <c r="N324" s="150"/>
      <c r="O324" s="150"/>
      <c r="P324" s="150"/>
      <c r="Q324" s="150"/>
      <c r="R324" s="150"/>
      <c r="S324" s="150"/>
      <c r="T324" s="151"/>
      <c r="U324" s="69"/>
      <c r="V324" s="69"/>
      <c r="W324" s="69"/>
      <c r="X324" s="69"/>
      <c r="Y324" s="69"/>
      <c r="Z324" s="69"/>
      <c r="AA324" s="69"/>
      <c r="AB324" s="69"/>
      <c r="AC324" s="69"/>
      <c r="AD324" s="69"/>
      <c r="AE324" s="69"/>
    </row>
    <row r="325" spans="2:31" ht="15.75" customHeight="1" x14ac:dyDescent="0.25">
      <c r="B325" s="142"/>
      <c r="C325" s="143"/>
      <c r="D325" s="143"/>
      <c r="E325" s="143"/>
      <c r="F325" s="143"/>
      <c r="G325" s="143"/>
      <c r="H325" s="143"/>
      <c r="I325" s="143"/>
      <c r="J325" s="143"/>
      <c r="K325" s="149"/>
      <c r="L325" s="150"/>
      <c r="M325" s="150"/>
      <c r="N325" s="150"/>
      <c r="O325" s="150"/>
      <c r="P325" s="150"/>
      <c r="Q325" s="150"/>
      <c r="R325" s="150"/>
      <c r="S325" s="150"/>
      <c r="T325" s="151"/>
      <c r="U325" s="69"/>
      <c r="V325" s="69"/>
      <c r="W325" s="69"/>
      <c r="X325" s="69"/>
      <c r="Y325" s="69"/>
      <c r="Z325" s="69"/>
      <c r="AA325" s="69"/>
      <c r="AB325" s="69"/>
      <c r="AC325" s="69"/>
      <c r="AD325" s="69"/>
      <c r="AE325" s="69"/>
    </row>
    <row r="326" spans="2:31" ht="15.75" customHeight="1" x14ac:dyDescent="0.25">
      <c r="B326" s="142"/>
      <c r="C326" s="143"/>
      <c r="D326" s="143"/>
      <c r="E326" s="143"/>
      <c r="F326" s="143"/>
      <c r="G326" s="143"/>
      <c r="H326" s="143"/>
      <c r="I326" s="143"/>
      <c r="J326" s="143"/>
      <c r="K326" s="149"/>
      <c r="L326" s="150"/>
      <c r="M326" s="150"/>
      <c r="N326" s="150"/>
      <c r="O326" s="150"/>
      <c r="P326" s="150"/>
      <c r="Q326" s="150"/>
      <c r="R326" s="150"/>
      <c r="S326" s="150"/>
      <c r="T326" s="151"/>
      <c r="U326" s="69"/>
      <c r="V326" s="69"/>
      <c r="W326" s="69"/>
      <c r="X326" s="69"/>
      <c r="Y326" s="69"/>
      <c r="Z326" s="69"/>
      <c r="AA326" s="69"/>
      <c r="AB326" s="69"/>
      <c r="AC326" s="69"/>
      <c r="AD326" s="69"/>
      <c r="AE326" s="69"/>
    </row>
    <row r="327" spans="2:31" ht="15.75" customHeight="1" x14ac:dyDescent="0.25">
      <c r="B327" s="142"/>
      <c r="C327" s="143"/>
      <c r="D327" s="143"/>
      <c r="E327" s="143"/>
      <c r="F327" s="143"/>
      <c r="G327" s="143"/>
      <c r="H327" s="143"/>
      <c r="I327" s="143"/>
      <c r="J327" s="143"/>
      <c r="K327" s="149"/>
      <c r="L327" s="150"/>
      <c r="M327" s="150"/>
      <c r="N327" s="150"/>
      <c r="O327" s="150"/>
      <c r="P327" s="150"/>
      <c r="Q327" s="150"/>
      <c r="R327" s="150"/>
      <c r="S327" s="150"/>
      <c r="T327" s="151"/>
      <c r="U327" s="69"/>
      <c r="V327" s="69"/>
      <c r="W327" s="69"/>
      <c r="X327" s="69"/>
      <c r="Y327" s="69"/>
      <c r="Z327" s="69"/>
      <c r="AA327" s="69"/>
      <c r="AB327" s="69"/>
      <c r="AC327" s="69"/>
      <c r="AD327" s="69"/>
      <c r="AE327" s="69"/>
    </row>
    <row r="328" spans="2:31" ht="15.75" customHeight="1" x14ac:dyDescent="0.25">
      <c r="B328" s="142"/>
      <c r="C328" s="143"/>
      <c r="D328" s="143"/>
      <c r="E328" s="143"/>
      <c r="F328" s="143"/>
      <c r="G328" s="143"/>
      <c r="H328" s="143"/>
      <c r="I328" s="143"/>
      <c r="J328" s="143"/>
      <c r="K328" s="149"/>
      <c r="L328" s="150"/>
      <c r="M328" s="150"/>
      <c r="N328" s="150"/>
      <c r="O328" s="150"/>
      <c r="P328" s="150"/>
      <c r="Q328" s="150"/>
      <c r="R328" s="150"/>
      <c r="S328" s="150"/>
      <c r="T328" s="151"/>
      <c r="U328" s="69"/>
      <c r="V328" s="69"/>
      <c r="W328" s="69"/>
      <c r="X328" s="69"/>
      <c r="Y328" s="69"/>
      <c r="Z328" s="69"/>
      <c r="AA328" s="69"/>
      <c r="AB328" s="69"/>
      <c r="AC328" s="69"/>
      <c r="AD328" s="69"/>
      <c r="AE328" s="69"/>
    </row>
    <row r="329" spans="2:31" ht="15.75" customHeight="1" x14ac:dyDescent="0.25">
      <c r="B329" s="142"/>
      <c r="C329" s="143"/>
      <c r="D329" s="143"/>
      <c r="E329" s="143"/>
      <c r="F329" s="143"/>
      <c r="G329" s="143"/>
      <c r="H329" s="143"/>
      <c r="I329" s="143"/>
      <c r="J329" s="143"/>
      <c r="K329" s="149"/>
      <c r="L329" s="150"/>
      <c r="M329" s="150"/>
      <c r="N329" s="150"/>
      <c r="O329" s="150"/>
      <c r="P329" s="150"/>
      <c r="Q329" s="150"/>
      <c r="R329" s="150"/>
      <c r="S329" s="150"/>
      <c r="T329" s="151"/>
      <c r="U329" s="69"/>
      <c r="V329" s="69"/>
      <c r="W329" s="69"/>
      <c r="X329" s="69"/>
      <c r="Y329" s="69"/>
      <c r="Z329" s="69"/>
      <c r="AA329" s="69"/>
      <c r="AB329" s="69"/>
      <c r="AC329" s="69"/>
      <c r="AD329" s="69"/>
      <c r="AE329" s="69"/>
    </row>
    <row r="330" spans="2:31" ht="15.75" customHeight="1" x14ac:dyDescent="0.25">
      <c r="B330" s="142"/>
      <c r="C330" s="143"/>
      <c r="D330" s="143"/>
      <c r="E330" s="143"/>
      <c r="F330" s="143"/>
      <c r="G330" s="143"/>
      <c r="H330" s="143"/>
      <c r="I330" s="143"/>
      <c r="J330" s="143"/>
      <c r="K330" s="149"/>
      <c r="L330" s="150"/>
      <c r="M330" s="150"/>
      <c r="N330" s="150"/>
      <c r="O330" s="150"/>
      <c r="P330" s="150"/>
      <c r="Q330" s="150"/>
      <c r="R330" s="150"/>
      <c r="S330" s="150"/>
      <c r="T330" s="151"/>
      <c r="U330" s="69"/>
      <c r="V330" s="69"/>
      <c r="W330" s="69"/>
      <c r="X330" s="69"/>
      <c r="Y330" s="69"/>
      <c r="Z330" s="69"/>
      <c r="AA330" s="69"/>
      <c r="AB330" s="69"/>
      <c r="AC330" s="69"/>
      <c r="AD330" s="69"/>
      <c r="AE330" s="69"/>
    </row>
    <row r="331" spans="2:31" ht="15.75" customHeight="1" x14ac:dyDescent="0.25">
      <c r="B331" s="142"/>
      <c r="C331" s="143"/>
      <c r="D331" s="143"/>
      <c r="E331" s="143"/>
      <c r="F331" s="143"/>
      <c r="G331" s="143"/>
      <c r="H331" s="143"/>
      <c r="I331" s="143"/>
      <c r="J331" s="143"/>
      <c r="K331" s="149"/>
      <c r="L331" s="150"/>
      <c r="M331" s="150"/>
      <c r="N331" s="150"/>
      <c r="O331" s="150"/>
      <c r="P331" s="150"/>
      <c r="Q331" s="150"/>
      <c r="R331" s="150"/>
      <c r="S331" s="150"/>
      <c r="T331" s="151"/>
      <c r="U331" s="69"/>
      <c r="V331" s="69"/>
      <c r="W331" s="69"/>
      <c r="X331" s="69"/>
      <c r="Y331" s="69"/>
      <c r="Z331" s="69"/>
      <c r="AA331" s="69"/>
      <c r="AB331" s="69"/>
      <c r="AC331" s="69"/>
      <c r="AD331" s="69"/>
      <c r="AE331" s="69"/>
    </row>
    <row r="332" spans="2:31" ht="15.75" customHeight="1" thickBot="1" x14ac:dyDescent="0.3">
      <c r="B332" s="144"/>
      <c r="C332" s="145"/>
      <c r="D332" s="145"/>
      <c r="E332" s="145"/>
      <c r="F332" s="145"/>
      <c r="G332" s="145"/>
      <c r="H332" s="145"/>
      <c r="I332" s="145"/>
      <c r="J332" s="145"/>
      <c r="K332" s="152"/>
      <c r="L332" s="153"/>
      <c r="M332" s="153"/>
      <c r="N332" s="153"/>
      <c r="O332" s="153"/>
      <c r="P332" s="153"/>
      <c r="Q332" s="153"/>
      <c r="R332" s="153"/>
      <c r="S332" s="153"/>
      <c r="T332" s="154"/>
      <c r="U332" s="69"/>
      <c r="V332" s="69"/>
      <c r="W332" s="69"/>
      <c r="X332" s="69"/>
      <c r="Y332" s="69"/>
      <c r="Z332" s="69"/>
      <c r="AA332" s="69"/>
      <c r="AB332" s="69"/>
      <c r="AC332" s="69"/>
      <c r="AD332" s="69"/>
      <c r="AE332" s="69"/>
    </row>
    <row r="334" spans="2:31" ht="15.75" customHeight="1" x14ac:dyDescent="0.25">
      <c r="K334" s="27" t="s">
        <v>126</v>
      </c>
    </row>
  </sheetData>
  <sheetProtection password="EE74" sheet="1" objects="1" scenarios="1"/>
  <mergeCells count="156">
    <mergeCell ref="B323:J332"/>
    <mergeCell ref="K158:T167"/>
    <mergeCell ref="K169:T178"/>
    <mergeCell ref="K180:T189"/>
    <mergeCell ref="K191:T200"/>
    <mergeCell ref="K202:T211"/>
    <mergeCell ref="K213:T222"/>
    <mergeCell ref="K224:T233"/>
    <mergeCell ref="K235:T244"/>
    <mergeCell ref="K246:T255"/>
    <mergeCell ref="K257:T266"/>
    <mergeCell ref="K268:T277"/>
    <mergeCell ref="K279:T288"/>
    <mergeCell ref="K290:T299"/>
    <mergeCell ref="K301:T310"/>
    <mergeCell ref="K312:T321"/>
    <mergeCell ref="K323:T332"/>
    <mergeCell ref="B268:J277"/>
    <mergeCell ref="B279:J288"/>
    <mergeCell ref="B290:J299"/>
    <mergeCell ref="B301:J310"/>
    <mergeCell ref="B312:J321"/>
    <mergeCell ref="B213:J222"/>
    <mergeCell ref="B224:J233"/>
    <mergeCell ref="B235:J244"/>
    <mergeCell ref="B246:J255"/>
    <mergeCell ref="B257:J266"/>
    <mergeCell ref="B158:J167"/>
    <mergeCell ref="B169:J178"/>
    <mergeCell ref="B180:J189"/>
    <mergeCell ref="B191:J200"/>
    <mergeCell ref="B202:J211"/>
    <mergeCell ref="B20:T22"/>
    <mergeCell ref="I23:P24"/>
    <mergeCell ref="B25:B26"/>
    <mergeCell ref="C25:J26"/>
    <mergeCell ref="N25:T26"/>
    <mergeCell ref="N33:T33"/>
    <mergeCell ref="B34:B35"/>
    <mergeCell ref="C34:J35"/>
    <mergeCell ref="N34:T35"/>
    <mergeCell ref="N36:T36"/>
    <mergeCell ref="B38:T40"/>
    <mergeCell ref="N27:T27"/>
    <mergeCell ref="B28:B29"/>
    <mergeCell ref="C28:J29"/>
    <mergeCell ref="N28:T29"/>
    <mergeCell ref="N30:T30"/>
    <mergeCell ref="B2:T4"/>
    <mergeCell ref="I5:P6"/>
    <mergeCell ref="B7:B8"/>
    <mergeCell ref="C7:J8"/>
    <mergeCell ref="N7:T8"/>
    <mergeCell ref="N9:T9"/>
    <mergeCell ref="B10:B11"/>
    <mergeCell ref="C10:J11"/>
    <mergeCell ref="N10:T11"/>
    <mergeCell ref="N12:T12"/>
    <mergeCell ref="B13:B14"/>
    <mergeCell ref="C13:J14"/>
    <mergeCell ref="N13:T14"/>
    <mergeCell ref="N15:T15"/>
    <mergeCell ref="B16:B17"/>
    <mergeCell ref="C16:J17"/>
    <mergeCell ref="N16:T17"/>
    <mergeCell ref="N18:T18"/>
    <mergeCell ref="B31:B32"/>
    <mergeCell ref="C31:J32"/>
    <mergeCell ref="N31:T32"/>
    <mergeCell ref="N48:T48"/>
    <mergeCell ref="B50:T52"/>
    <mergeCell ref="I53:P54"/>
    <mergeCell ref="B55:B56"/>
    <mergeCell ref="C55:J56"/>
    <mergeCell ref="N55:T56"/>
    <mergeCell ref="I41:P42"/>
    <mergeCell ref="B43:B44"/>
    <mergeCell ref="C43:J44"/>
    <mergeCell ref="N43:T44"/>
    <mergeCell ref="N45:T45"/>
    <mergeCell ref="B46:B47"/>
    <mergeCell ref="C46:J47"/>
    <mergeCell ref="N46:T47"/>
    <mergeCell ref="I65:P66"/>
    <mergeCell ref="B67:B68"/>
    <mergeCell ref="C67:J68"/>
    <mergeCell ref="N67:T68"/>
    <mergeCell ref="N69:T69"/>
    <mergeCell ref="B70:B71"/>
    <mergeCell ref="C70:J71"/>
    <mergeCell ref="N70:T71"/>
    <mergeCell ref="N57:T57"/>
    <mergeCell ref="B58:B59"/>
    <mergeCell ref="C58:J59"/>
    <mergeCell ref="N58:T59"/>
    <mergeCell ref="N60:T60"/>
    <mergeCell ref="B62:T64"/>
    <mergeCell ref="N81:T81"/>
    <mergeCell ref="B82:B83"/>
    <mergeCell ref="C82:J83"/>
    <mergeCell ref="N82:T83"/>
    <mergeCell ref="N84:T84"/>
    <mergeCell ref="B86:T88"/>
    <mergeCell ref="N72:T72"/>
    <mergeCell ref="B74:T76"/>
    <mergeCell ref="I77:P78"/>
    <mergeCell ref="B79:B80"/>
    <mergeCell ref="C79:J80"/>
    <mergeCell ref="N79:T80"/>
    <mergeCell ref="I98:P99"/>
    <mergeCell ref="B100:B101"/>
    <mergeCell ref="C100:J101"/>
    <mergeCell ref="N100:T101"/>
    <mergeCell ref="N102:T102"/>
    <mergeCell ref="B104:T106"/>
    <mergeCell ref="I89:P90"/>
    <mergeCell ref="B91:B92"/>
    <mergeCell ref="C91:J92"/>
    <mergeCell ref="N91:T92"/>
    <mergeCell ref="N93:T93"/>
    <mergeCell ref="B95:T97"/>
    <mergeCell ref="I116:P117"/>
    <mergeCell ref="B118:B119"/>
    <mergeCell ref="C118:J119"/>
    <mergeCell ref="N118:T119"/>
    <mergeCell ref="N120:T120"/>
    <mergeCell ref="B122:T124"/>
    <mergeCell ref="I107:P108"/>
    <mergeCell ref="B109:B110"/>
    <mergeCell ref="C109:J110"/>
    <mergeCell ref="N109:T110"/>
    <mergeCell ref="N111:T111"/>
    <mergeCell ref="B113:T115"/>
    <mergeCell ref="I134:P135"/>
    <mergeCell ref="B136:B137"/>
    <mergeCell ref="C136:J137"/>
    <mergeCell ref="N136:T137"/>
    <mergeCell ref="N138:T138"/>
    <mergeCell ref="B140:T142"/>
    <mergeCell ref="I125:P126"/>
    <mergeCell ref="B127:B128"/>
    <mergeCell ref="C127:J128"/>
    <mergeCell ref="N127:T128"/>
    <mergeCell ref="N129:T129"/>
    <mergeCell ref="B131:T133"/>
    <mergeCell ref="I152:P153"/>
    <mergeCell ref="B154:B155"/>
    <mergeCell ref="C154:J155"/>
    <mergeCell ref="N154:T155"/>
    <mergeCell ref="N156:T156"/>
    <mergeCell ref="I143:P144"/>
    <mergeCell ref="B145:B146"/>
    <mergeCell ref="C145:J146"/>
    <mergeCell ref="N145:T146"/>
    <mergeCell ref="N147:T147"/>
    <mergeCell ref="B149:T151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Grupo M</vt:lpstr>
      <vt:lpstr>Grupo N</vt:lpstr>
      <vt:lpstr>2ª fase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SANDRO</cp:lastModifiedBy>
  <dcterms:created xsi:type="dcterms:W3CDTF">2015-07-22T12:23:56Z</dcterms:created>
  <dcterms:modified xsi:type="dcterms:W3CDTF">2016-03-03T15:06:38Z</dcterms:modified>
</cp:coreProperties>
</file>